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\\fs3\少年団\⑧研究調査事業\プロジェクト\05_運動適性テスト検討プロジェクト※スポ研\02_HP\掲載中データ\"/>
    </mc:Choice>
  </mc:AlternateContent>
  <xr:revisionPtr revIDLastSave="0" documentId="13_ncr:1_{A230BF39-34CD-45C6-AEE9-8874F96ACF42}" xr6:coauthVersionLast="45" xr6:coauthVersionMax="45" xr10:uidLastSave="{00000000-0000-0000-0000-000000000000}"/>
  <bookViews>
    <workbookView xWindow="-120" yWindow="-120" windowWidth="29040" windowHeight="15840" tabRatio="690" xr2:uid="{00000000-000D-0000-FFFF-FFFF00000000}"/>
  </bookViews>
  <sheets>
    <sheet name="測定結果(小学生以上用）" sheetId="21" r:id="rId1"/>
    <sheet name="測定結果(幼児用）" sheetId="52" r:id="rId2"/>
    <sheet name="男個人票（小学生以上用）" sheetId="48" r:id="rId3"/>
    <sheet name="女個人票（小学生以上用）" sheetId="50" r:id="rId4"/>
    <sheet name="個人票（幼児用）" sheetId="30" r:id="rId5"/>
    <sheet name="測定結果(新入力例）" sheetId="56" state="hidden" r:id="rId6"/>
    <sheet name="設定" sheetId="3" state="hidden" r:id="rId7"/>
    <sheet name="設定_幼児" sheetId="53" state="hidden" r:id="rId8"/>
    <sheet name="立得点表" sheetId="10" state="hidden" r:id="rId9"/>
    <sheet name="立得点表_幼児" sheetId="42" state="hidden" r:id="rId10"/>
    <sheet name="立3段得点表" sheetId="24" state="hidden" r:id="rId11"/>
    <sheet name="ボール得点表" sheetId="25" state="hidden" r:id="rId12"/>
    <sheet name="ボール得点表_幼児" sheetId="43" state="hidden" r:id="rId13"/>
    <sheet name="25m得点表_幼児" sheetId="39" state="hidden" r:id="rId14"/>
    <sheet name="50m得点表" sheetId="44" state="hidden" r:id="rId15"/>
    <sheet name="往得点表" sheetId="13" state="hidden" r:id="rId16"/>
    <sheet name="往得点表_幼児" sheetId="41" state="hidden" r:id="rId17"/>
    <sheet name="腕得点表" sheetId="12" state="hidden" r:id="rId18"/>
    <sheet name="腕膝得点表" sheetId="40" state="hidden" r:id="rId19"/>
    <sheet name="20mシャトルラン得点表" sheetId="27" state="hidden" r:id="rId20"/>
  </sheets>
  <definedNames>
    <definedName name="_xlnm._FilterDatabase" localSheetId="19" hidden="1">'20mシャトルラン得点表'!$A$15:$Y$15</definedName>
    <definedName name="_xlnm._FilterDatabase" localSheetId="13" hidden="1">'25m得点表_幼児'!$A$10:$C$10</definedName>
    <definedName name="_xlnm._FilterDatabase" localSheetId="14" hidden="1">'50m得点表'!$A$15:$Y$15</definedName>
    <definedName name="_xlnm._FilterDatabase" localSheetId="11" hidden="1">ボール得点表!$A$15:$Y$15</definedName>
    <definedName name="_xlnm._FilterDatabase" localSheetId="12" hidden="1">ボール得点表_幼児!$A$10:$C$10</definedName>
    <definedName name="_xlnm._FilterDatabase" localSheetId="15" hidden="1">往得点表!$A$15:$Y$15</definedName>
    <definedName name="_xlnm._FilterDatabase" localSheetId="16" hidden="1">往得点表_幼児!$A$10:$C$10</definedName>
    <definedName name="_xlnm._FilterDatabase" localSheetId="10" hidden="1">立3段得点表!$A$15:$Y$15</definedName>
    <definedName name="_xlnm._FilterDatabase" localSheetId="8" hidden="1">立得点表!$A$15:$Y$15</definedName>
    <definedName name="_xlnm._FilterDatabase" localSheetId="9" hidden="1">立得点表_幼児!$A$10:$C$10</definedName>
    <definedName name="_xlnm._FilterDatabase" localSheetId="17" hidden="1">腕得点表!$A$15:$Y$15</definedName>
    <definedName name="_xlnm._FilterDatabase" localSheetId="18" hidden="1">腕膝得点表!$A$7:$Y$7</definedName>
    <definedName name="asdfa" localSheetId="13">設定!#REF!</definedName>
    <definedName name="asdfa" localSheetId="14">設定!#REF!</definedName>
    <definedName name="asdfa" localSheetId="12">設定!#REF!</definedName>
    <definedName name="asdfa" localSheetId="16">設定!#REF!</definedName>
    <definedName name="asdfa" localSheetId="4">設定!#REF!</definedName>
    <definedName name="asdfa" localSheetId="3">設定!#REF!</definedName>
    <definedName name="asdfa" localSheetId="7">設定_幼児!#REF!</definedName>
    <definedName name="asdfa" localSheetId="1">設定!#REF!</definedName>
    <definedName name="asdfa" localSheetId="2">設定!#REF!</definedName>
    <definedName name="asdfa" localSheetId="9">設定!#REF!</definedName>
    <definedName name="asdfa" localSheetId="18">設定!#REF!</definedName>
    <definedName name="asdfa">設定!#REF!</definedName>
    <definedName name="_xlnm.Print_Area" localSheetId="4">'個人票（幼児用）'!$A$1:$O$55</definedName>
    <definedName name="_xlnm.Print_Area" localSheetId="3">'女個人票（小学生以上用）'!$A$1:$U$58</definedName>
    <definedName name="_xlnm.Print_Area" localSheetId="0">'測定結果(小学生以上用）'!$A$1:$BZ$114</definedName>
    <definedName name="_xlnm.Print_Area" localSheetId="5">'測定結果(新入力例）'!$A$1:$BY$112</definedName>
    <definedName name="_xlnm.Print_Area" localSheetId="1">'測定結果(幼児用）'!$A$1:$AH$111</definedName>
    <definedName name="_xlnm.Print_Area" localSheetId="2">'男個人票（小学生以上用）'!$A$1:$U$58</definedName>
    <definedName name="_xlnm.Print_Titles" localSheetId="0">'測定結果(小学生以上用）'!$11:$12</definedName>
    <definedName name="_xlnm.Print_Titles" localSheetId="5">'測定結果(新入力例）'!$11:$12</definedName>
    <definedName name="_xlnm.Print_Titles" localSheetId="1">'測定結果(幼児用）'!$10:$11</definedName>
    <definedName name="t" localSheetId="3">設定!#REF!</definedName>
    <definedName name="t" localSheetId="7">設定_幼児!#REF!</definedName>
    <definedName name="t" localSheetId="1">設定!#REF!</definedName>
    <definedName name="t">設定!#REF!</definedName>
    <definedName name="さｄｆｓｄ" localSheetId="13">#REF!</definedName>
    <definedName name="さｄｆｓｄ" localSheetId="14">#REF!</definedName>
    <definedName name="さｄｆｓｄ" localSheetId="12">#REF!</definedName>
    <definedName name="さｄｆｓｄ" localSheetId="16">#REF!</definedName>
    <definedName name="さｄｆｓｄ" localSheetId="4">#REF!</definedName>
    <definedName name="さｄｆｓｄ" localSheetId="3">#REF!</definedName>
    <definedName name="さｄｆｓｄ" localSheetId="7">#REF!</definedName>
    <definedName name="さｄｆｓｄ" localSheetId="1">#REF!</definedName>
    <definedName name="さｄｆｓｄ" localSheetId="2">#REF!</definedName>
    <definedName name="さｄｆｓｄ" localSheetId="9">#REF!</definedName>
    <definedName name="さｄｆｓｄ" localSheetId="18">#REF!</definedName>
    <definedName name="さｄｆｓｄ">#REF!</definedName>
    <definedName name="記録表" localSheetId="19">#REF!</definedName>
    <definedName name="記録表" localSheetId="13">#REF!</definedName>
    <definedName name="記録表" localSheetId="14">#REF!</definedName>
    <definedName name="記録表" localSheetId="11">#REF!</definedName>
    <definedName name="記録表" localSheetId="12">#REF!</definedName>
    <definedName name="記録表" localSheetId="16">#REF!</definedName>
    <definedName name="記録表" localSheetId="4">#REF!</definedName>
    <definedName name="記録表" localSheetId="3">#REF!</definedName>
    <definedName name="記録表" localSheetId="7">#REF!</definedName>
    <definedName name="記録表" localSheetId="0">'測定結果(小学生以上用）'!$A$13:$AQ$112</definedName>
    <definedName name="記録表" localSheetId="5">'測定結果(新入力例）'!$A$13:$AP$112</definedName>
    <definedName name="記録表" localSheetId="1">'測定結果(幼児用）'!$A$12:$AH$111</definedName>
    <definedName name="記録表" localSheetId="2">#REF!</definedName>
    <definedName name="記録表" localSheetId="10">#REF!</definedName>
    <definedName name="記録表" localSheetId="9">#REF!</definedName>
    <definedName name="記録表" localSheetId="18">#REF!</definedName>
    <definedName name="記録表">#REF!</definedName>
    <definedName name="壮年" localSheetId="19">設定!#REF!</definedName>
    <definedName name="壮年" localSheetId="13">設定!#REF!</definedName>
    <definedName name="壮年" localSheetId="14">設定!#REF!</definedName>
    <definedName name="壮年" localSheetId="11">設定!#REF!</definedName>
    <definedName name="壮年" localSheetId="12">設定!#REF!</definedName>
    <definedName name="壮年" localSheetId="16">設定!#REF!</definedName>
    <definedName name="壮年" localSheetId="4">設定!#REF!</definedName>
    <definedName name="壮年" localSheetId="3">設定!#REF!</definedName>
    <definedName name="壮年" localSheetId="7">設定_幼児!#REF!</definedName>
    <definedName name="壮年" localSheetId="1">設定!#REF!</definedName>
    <definedName name="壮年" localSheetId="2">設定!#REF!</definedName>
    <definedName name="壮年" localSheetId="10">設定!#REF!</definedName>
    <definedName name="壮年" localSheetId="9">設定!#REF!</definedName>
    <definedName name="壮年" localSheetId="18">設定!#REF!</definedName>
    <definedName name="壮年">設定!#REF!</definedName>
    <definedName name="年齢変換表" localSheetId="7">設定_幼児!$I$2:$J$25</definedName>
    <definedName name="年齢変換表">設定!$I$2:$J$25</definedName>
    <definedName name="判定表_４種目" localSheetId="7">設定_幼児!$A$11:$G$17</definedName>
    <definedName name="判定表_４種目">設定!$A$11:$G$17</definedName>
    <definedName name="判定表_５種目" localSheetId="7">設定_幼児!$A$1:$G$7</definedName>
    <definedName name="判定表_５種目">設定!$A$1:$G$7</definedName>
    <definedName name="幼児年齢変換表">設定_幼児!$I$2:$J$4</definedName>
    <definedName name="幼少年" localSheetId="19">設定!#REF!</definedName>
    <definedName name="幼少年" localSheetId="13">設定!#REF!</definedName>
    <definedName name="幼少年" localSheetId="14">設定!#REF!</definedName>
    <definedName name="幼少年" localSheetId="11">設定!#REF!</definedName>
    <definedName name="幼少年" localSheetId="12">設定!#REF!</definedName>
    <definedName name="幼少年" localSheetId="16">設定!#REF!</definedName>
    <definedName name="幼少年" localSheetId="4">設定!#REF!</definedName>
    <definedName name="幼少年" localSheetId="3">設定!#REF!</definedName>
    <definedName name="幼少年" localSheetId="7">設定_幼児!#REF!</definedName>
    <definedName name="幼少年" localSheetId="1">設定!#REF!</definedName>
    <definedName name="幼少年" localSheetId="2">設定!#REF!</definedName>
    <definedName name="幼少年" localSheetId="10">設定!#REF!</definedName>
    <definedName name="幼少年" localSheetId="9">設定!#REF!</definedName>
    <definedName name="幼少年" localSheetId="18">設定!#REF!</definedName>
    <definedName name="幼少年">設定!#REF!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50" l="1"/>
  <c r="L9" i="48"/>
  <c r="AH17" i="21" l="1"/>
  <c r="AO15" i="21"/>
  <c r="G15" i="21"/>
  <c r="AJ15" i="21"/>
  <c r="AH16" i="21"/>
  <c r="AN15" i="21"/>
  <c r="AL15" i="21"/>
  <c r="AH15" i="21"/>
  <c r="AF15" i="21"/>
  <c r="X15" i="21"/>
  <c r="Q15" i="21"/>
  <c r="K15" i="21"/>
  <c r="L10" i="50" l="1"/>
  <c r="AP15" i="21"/>
  <c r="D6" i="48"/>
  <c r="AQ15" i="21" l="1"/>
  <c r="H11" i="30"/>
  <c r="F11" i="30"/>
  <c r="D11" i="30"/>
  <c r="J9" i="30"/>
  <c r="H9" i="30"/>
  <c r="F9" i="30"/>
  <c r="D9" i="30"/>
  <c r="M6" i="30"/>
  <c r="L6" i="30"/>
  <c r="J6" i="30"/>
  <c r="H6" i="30"/>
  <c r="C6" i="30"/>
  <c r="D6" i="30"/>
  <c r="H11" i="50"/>
  <c r="F11" i="50"/>
  <c r="D11" i="50"/>
  <c r="P9" i="50"/>
  <c r="N9" i="50"/>
  <c r="J9" i="50"/>
  <c r="H9" i="50"/>
  <c r="F9" i="50"/>
  <c r="D9" i="50"/>
  <c r="P6" i="50"/>
  <c r="N6" i="50"/>
  <c r="L6" i="50"/>
  <c r="J6" i="50"/>
  <c r="H6" i="50"/>
  <c r="D6" i="50"/>
  <c r="C6" i="50"/>
  <c r="H11" i="48"/>
  <c r="F11" i="48"/>
  <c r="D11" i="48"/>
  <c r="P9" i="48"/>
  <c r="N9" i="48"/>
  <c r="J9" i="48"/>
  <c r="H9" i="48"/>
  <c r="F9" i="48"/>
  <c r="D9" i="48"/>
  <c r="P6" i="48"/>
  <c r="N6" i="48"/>
  <c r="J6" i="48"/>
  <c r="C6" i="48"/>
  <c r="H6" i="48"/>
  <c r="AY113" i="21" l="1"/>
  <c r="AY114" i="21"/>
  <c r="AN113" i="21"/>
  <c r="AO113" i="21"/>
  <c r="AQ113" i="21" s="1"/>
  <c r="AP113" i="21"/>
  <c r="AN114" i="21"/>
  <c r="AO114" i="21"/>
  <c r="AQ114" i="21" s="1"/>
  <c r="AP114" i="21"/>
  <c r="AL113" i="21"/>
  <c r="AL114" i="21"/>
  <c r="AJ113" i="21"/>
  <c r="AJ114" i="21"/>
  <c r="AH114" i="21"/>
  <c r="AH113" i="21"/>
  <c r="AF113" i="21"/>
  <c r="AF114" i="21"/>
  <c r="X113" i="21"/>
  <c r="X114" i="21"/>
  <c r="Q113" i="21"/>
  <c r="Q114" i="21"/>
  <c r="K113" i="21"/>
  <c r="K114" i="21"/>
  <c r="G113" i="21"/>
  <c r="G114" i="21"/>
  <c r="F14" i="52" l="1"/>
  <c r="F15" i="52"/>
  <c r="F16" i="52"/>
  <c r="F17" i="52"/>
  <c r="F18" i="52"/>
  <c r="F19" i="52"/>
  <c r="F20" i="52"/>
  <c r="F21" i="52"/>
  <c r="F22" i="52"/>
  <c r="F23" i="52"/>
  <c r="F24" i="52"/>
  <c r="F25" i="52"/>
  <c r="F26" i="52"/>
  <c r="F27" i="52"/>
  <c r="F28" i="52"/>
  <c r="F29" i="52"/>
  <c r="F30" i="52"/>
  <c r="F31" i="52"/>
  <c r="F32" i="52"/>
  <c r="F33" i="52"/>
  <c r="F34" i="52"/>
  <c r="F35" i="52"/>
  <c r="F36" i="52"/>
  <c r="F37" i="52"/>
  <c r="F38" i="52"/>
  <c r="F39" i="52"/>
  <c r="F40" i="52"/>
  <c r="F41" i="52"/>
  <c r="F42" i="52"/>
  <c r="F43" i="52"/>
  <c r="F44" i="52"/>
  <c r="F45" i="52"/>
  <c r="F46" i="52"/>
  <c r="F47" i="52"/>
  <c r="F48" i="52"/>
  <c r="F49" i="52"/>
  <c r="F50" i="52"/>
  <c r="F51" i="52"/>
  <c r="F52" i="52"/>
  <c r="F53" i="52"/>
  <c r="F54" i="52"/>
  <c r="F55" i="52"/>
  <c r="F56" i="52"/>
  <c r="F57" i="52"/>
  <c r="F58" i="52"/>
  <c r="F59" i="52"/>
  <c r="F60" i="52"/>
  <c r="F61" i="52"/>
  <c r="F62" i="52"/>
  <c r="F63" i="52"/>
  <c r="F64" i="52"/>
  <c r="F65" i="52"/>
  <c r="F66" i="52"/>
  <c r="F67" i="52"/>
  <c r="F68" i="52"/>
  <c r="F69" i="52"/>
  <c r="F70" i="52"/>
  <c r="F71" i="52"/>
  <c r="F72" i="52"/>
  <c r="F73" i="52"/>
  <c r="F74" i="52"/>
  <c r="F75" i="52"/>
  <c r="F76" i="52"/>
  <c r="F77" i="52"/>
  <c r="F78" i="52"/>
  <c r="F79" i="52"/>
  <c r="F80" i="52"/>
  <c r="F81" i="52"/>
  <c r="F82" i="52"/>
  <c r="F83" i="52"/>
  <c r="F84" i="52"/>
  <c r="F85" i="52"/>
  <c r="F86" i="52"/>
  <c r="F87" i="52"/>
  <c r="F88" i="52"/>
  <c r="F89" i="52"/>
  <c r="F90" i="52"/>
  <c r="F91" i="52"/>
  <c r="F92" i="52"/>
  <c r="F93" i="52"/>
  <c r="F94" i="52"/>
  <c r="F95" i="52"/>
  <c r="F96" i="52"/>
  <c r="F97" i="52"/>
  <c r="F98" i="52"/>
  <c r="F99" i="52"/>
  <c r="F100" i="52"/>
  <c r="F101" i="52"/>
  <c r="F102" i="52"/>
  <c r="F103" i="52"/>
  <c r="F104" i="52"/>
  <c r="F105" i="52"/>
  <c r="F106" i="52"/>
  <c r="F107" i="52"/>
  <c r="F108" i="52"/>
  <c r="F109" i="52"/>
  <c r="F110" i="52"/>
  <c r="F111" i="52"/>
  <c r="F13" i="52"/>
  <c r="F12" i="52"/>
  <c r="G16" i="21"/>
  <c r="L6" i="48" s="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4" i="21"/>
  <c r="G13" i="21"/>
  <c r="F584" i="56" l="1"/>
  <c r="F583" i="56"/>
  <c r="F582" i="56"/>
  <c r="F581" i="56"/>
  <c r="F580" i="56"/>
  <c r="F579" i="56"/>
  <c r="F578" i="56"/>
  <c r="F577" i="56"/>
  <c r="F576" i="56"/>
  <c r="F575" i="56"/>
  <c r="F574" i="56"/>
  <c r="F573" i="56"/>
  <c r="F572" i="56"/>
  <c r="F571" i="56"/>
  <c r="F570" i="56"/>
  <c r="F569" i="56"/>
  <c r="F568" i="56"/>
  <c r="F567" i="56"/>
  <c r="F566" i="56"/>
  <c r="F565" i="56"/>
  <c r="F564" i="56"/>
  <c r="F563" i="56"/>
  <c r="F562" i="56"/>
  <c r="F561" i="56"/>
  <c r="CT560" i="56"/>
  <c r="AX560" i="56"/>
  <c r="AO560" i="56"/>
  <c r="AN560" i="56"/>
  <c r="AP560" i="56" s="1"/>
  <c r="AM560" i="56"/>
  <c r="AK560" i="56"/>
  <c r="AI560" i="56"/>
  <c r="AG560" i="56"/>
  <c r="AE560" i="56"/>
  <c r="W560" i="56"/>
  <c r="P560" i="56"/>
  <c r="J560" i="56"/>
  <c r="F560" i="56"/>
  <c r="CC560" i="56" s="1"/>
  <c r="CM560" i="56" s="1"/>
  <c r="CT559" i="56"/>
  <c r="AX559" i="56"/>
  <c r="AO559" i="56"/>
  <c r="AN559" i="56"/>
  <c r="AP559" i="56" s="1"/>
  <c r="AM559" i="56"/>
  <c r="AK559" i="56"/>
  <c r="AI559" i="56"/>
  <c r="AG559" i="56"/>
  <c r="AE559" i="56"/>
  <c r="W559" i="56"/>
  <c r="P559" i="56"/>
  <c r="J559" i="56"/>
  <c r="F559" i="56"/>
  <c r="CC559" i="56" s="1"/>
  <c r="CT558" i="56"/>
  <c r="AX558" i="56"/>
  <c r="AO558" i="56"/>
  <c r="AN558" i="56"/>
  <c r="AP558" i="56" s="1"/>
  <c r="AM558" i="56"/>
  <c r="AK558" i="56"/>
  <c r="AI558" i="56"/>
  <c r="AG558" i="56"/>
  <c r="AE558" i="56"/>
  <c r="W558" i="56"/>
  <c r="P558" i="56"/>
  <c r="J558" i="56"/>
  <c r="F558" i="56"/>
  <c r="CC558" i="56" s="1"/>
  <c r="CT557" i="56"/>
  <c r="AX557" i="56"/>
  <c r="AO557" i="56"/>
  <c r="AN557" i="56"/>
  <c r="AP557" i="56" s="1"/>
  <c r="AM557" i="56"/>
  <c r="AK557" i="56"/>
  <c r="AI557" i="56"/>
  <c r="AG557" i="56"/>
  <c r="AE557" i="56"/>
  <c r="W557" i="56"/>
  <c r="P557" i="56"/>
  <c r="J557" i="56"/>
  <c r="F557" i="56"/>
  <c r="CC557" i="56" s="1"/>
  <c r="CT556" i="56"/>
  <c r="AX556" i="56"/>
  <c r="AO556" i="56"/>
  <c r="AN556" i="56"/>
  <c r="AP556" i="56" s="1"/>
  <c r="AM556" i="56"/>
  <c r="AK556" i="56"/>
  <c r="AI556" i="56"/>
  <c r="AG556" i="56"/>
  <c r="AE556" i="56"/>
  <c r="W556" i="56"/>
  <c r="P556" i="56"/>
  <c r="J556" i="56"/>
  <c r="F556" i="56"/>
  <c r="CC556" i="56" s="1"/>
  <c r="CM556" i="56" s="1"/>
  <c r="CT555" i="56"/>
  <c r="AX555" i="56"/>
  <c r="AO555" i="56"/>
  <c r="AN555" i="56"/>
  <c r="AP555" i="56" s="1"/>
  <c r="AM555" i="56"/>
  <c r="AK555" i="56"/>
  <c r="AI555" i="56"/>
  <c r="AG555" i="56"/>
  <c r="AE555" i="56"/>
  <c r="W555" i="56"/>
  <c r="P555" i="56"/>
  <c r="J555" i="56"/>
  <c r="F555" i="56"/>
  <c r="CC555" i="56" s="1"/>
  <c r="CT554" i="56"/>
  <c r="AX554" i="56"/>
  <c r="AO554" i="56"/>
  <c r="AN554" i="56"/>
  <c r="AP554" i="56" s="1"/>
  <c r="AM554" i="56"/>
  <c r="AK554" i="56"/>
  <c r="AI554" i="56"/>
  <c r="AG554" i="56"/>
  <c r="AE554" i="56"/>
  <c r="W554" i="56"/>
  <c r="P554" i="56"/>
  <c r="J554" i="56"/>
  <c r="F554" i="56"/>
  <c r="CC554" i="56" s="1"/>
  <c r="CT553" i="56"/>
  <c r="AX553" i="56"/>
  <c r="AO553" i="56"/>
  <c r="AN553" i="56"/>
  <c r="AP553" i="56" s="1"/>
  <c r="AM553" i="56"/>
  <c r="AK553" i="56"/>
  <c r="AI553" i="56"/>
  <c r="AG553" i="56"/>
  <c r="AE553" i="56"/>
  <c r="W553" i="56"/>
  <c r="P553" i="56"/>
  <c r="J553" i="56"/>
  <c r="F553" i="56"/>
  <c r="CC553" i="56" s="1"/>
  <c r="CT552" i="56"/>
  <c r="AX552" i="56"/>
  <c r="AO552" i="56"/>
  <c r="AN552" i="56"/>
  <c r="AP552" i="56" s="1"/>
  <c r="AM552" i="56"/>
  <c r="AK552" i="56"/>
  <c r="AI552" i="56"/>
  <c r="AG552" i="56"/>
  <c r="AE552" i="56"/>
  <c r="W552" i="56"/>
  <c r="P552" i="56"/>
  <c r="J552" i="56"/>
  <c r="F552" i="56"/>
  <c r="CC552" i="56" s="1"/>
  <c r="CM552" i="56" s="1"/>
  <c r="CT551" i="56"/>
  <c r="AX551" i="56"/>
  <c r="AO551" i="56"/>
  <c r="AN551" i="56"/>
  <c r="AP551" i="56" s="1"/>
  <c r="AM551" i="56"/>
  <c r="AK551" i="56"/>
  <c r="AI551" i="56"/>
  <c r="AG551" i="56"/>
  <c r="AE551" i="56"/>
  <c r="W551" i="56"/>
  <c r="P551" i="56"/>
  <c r="J551" i="56"/>
  <c r="F551" i="56"/>
  <c r="CC551" i="56" s="1"/>
  <c r="CT550" i="56"/>
  <c r="AX550" i="56"/>
  <c r="AO550" i="56"/>
  <c r="AN550" i="56"/>
  <c r="AP550" i="56" s="1"/>
  <c r="AM550" i="56"/>
  <c r="AK550" i="56"/>
  <c r="AI550" i="56"/>
  <c r="AG550" i="56"/>
  <c r="AE550" i="56"/>
  <c r="W550" i="56"/>
  <c r="P550" i="56"/>
  <c r="J550" i="56"/>
  <c r="F550" i="56"/>
  <c r="CC550" i="56" s="1"/>
  <c r="CT549" i="56"/>
  <c r="AX549" i="56"/>
  <c r="AO549" i="56"/>
  <c r="AN549" i="56"/>
  <c r="AP549" i="56" s="1"/>
  <c r="AM549" i="56"/>
  <c r="AK549" i="56"/>
  <c r="AI549" i="56"/>
  <c r="AG549" i="56"/>
  <c r="AE549" i="56"/>
  <c r="W549" i="56"/>
  <c r="P549" i="56"/>
  <c r="J549" i="56"/>
  <c r="F549" i="56"/>
  <c r="CC549" i="56" s="1"/>
  <c r="CR549" i="56" s="1"/>
  <c r="CT548" i="56"/>
  <c r="AX548" i="56"/>
  <c r="AP548" i="56"/>
  <c r="AO548" i="56"/>
  <c r="AN548" i="56"/>
  <c r="AM548" i="56"/>
  <c r="AK548" i="56"/>
  <c r="AI548" i="56"/>
  <c r="AG548" i="56"/>
  <c r="AE548" i="56"/>
  <c r="W548" i="56"/>
  <c r="P548" i="56"/>
  <c r="J548" i="56"/>
  <c r="F548" i="56"/>
  <c r="CC548" i="56" s="1"/>
  <c r="CT547" i="56"/>
  <c r="AX547" i="56"/>
  <c r="AO547" i="56"/>
  <c r="AN547" i="56"/>
  <c r="AP547" i="56" s="1"/>
  <c r="AM547" i="56"/>
  <c r="AK547" i="56"/>
  <c r="AI547" i="56"/>
  <c r="AG547" i="56"/>
  <c r="AE547" i="56"/>
  <c r="W547" i="56"/>
  <c r="P547" i="56"/>
  <c r="J547" i="56"/>
  <c r="F547" i="56"/>
  <c r="CC547" i="56" s="1"/>
  <c r="CT546" i="56"/>
  <c r="AX546" i="56"/>
  <c r="AO546" i="56"/>
  <c r="AN546" i="56"/>
  <c r="AP546" i="56" s="1"/>
  <c r="AM546" i="56"/>
  <c r="AK546" i="56"/>
  <c r="AI546" i="56"/>
  <c r="AG546" i="56"/>
  <c r="AE546" i="56"/>
  <c r="W546" i="56"/>
  <c r="P546" i="56"/>
  <c r="J546" i="56"/>
  <c r="F546" i="56"/>
  <c r="CC546" i="56" s="1"/>
  <c r="CO546" i="56" s="1"/>
  <c r="CT545" i="56"/>
  <c r="AX545" i="56"/>
  <c r="AP545" i="56"/>
  <c r="AO545" i="56"/>
  <c r="AN545" i="56"/>
  <c r="AM545" i="56"/>
  <c r="AK545" i="56"/>
  <c r="AI545" i="56"/>
  <c r="AG545" i="56"/>
  <c r="AE545" i="56"/>
  <c r="W545" i="56"/>
  <c r="P545" i="56"/>
  <c r="J545" i="56"/>
  <c r="F545" i="56"/>
  <c r="CC545" i="56" s="1"/>
  <c r="CT544" i="56"/>
  <c r="CM544" i="56"/>
  <c r="AX544" i="56"/>
  <c r="AP544" i="56"/>
  <c r="AO544" i="56"/>
  <c r="AN544" i="56"/>
  <c r="AM544" i="56"/>
  <c r="AK544" i="56"/>
  <c r="AI544" i="56"/>
  <c r="AG544" i="56"/>
  <c r="AE544" i="56"/>
  <c r="W544" i="56"/>
  <c r="P544" i="56"/>
  <c r="J544" i="56"/>
  <c r="F544" i="56"/>
  <c r="CC544" i="56" s="1"/>
  <c r="CP544" i="56" s="1"/>
  <c r="CT543" i="56"/>
  <c r="AX543" i="56"/>
  <c r="AO543" i="56"/>
  <c r="AN543" i="56"/>
  <c r="AP543" i="56" s="1"/>
  <c r="AM543" i="56"/>
  <c r="AK543" i="56"/>
  <c r="AI543" i="56"/>
  <c r="AG543" i="56"/>
  <c r="AE543" i="56"/>
  <c r="W543" i="56"/>
  <c r="P543" i="56"/>
  <c r="J543" i="56"/>
  <c r="F543" i="56"/>
  <c r="CC543" i="56" s="1"/>
  <c r="CT542" i="56"/>
  <c r="AX542" i="56"/>
  <c r="AO542" i="56"/>
  <c r="AN542" i="56"/>
  <c r="AP542" i="56" s="1"/>
  <c r="AM542" i="56"/>
  <c r="AK542" i="56"/>
  <c r="AI542" i="56"/>
  <c r="AG542" i="56"/>
  <c r="AE542" i="56"/>
  <c r="W542" i="56"/>
  <c r="P542" i="56"/>
  <c r="J542" i="56"/>
  <c r="F542" i="56"/>
  <c r="CC542" i="56" s="1"/>
  <c r="CT541" i="56"/>
  <c r="AX541" i="56"/>
  <c r="AO541" i="56"/>
  <c r="AN541" i="56"/>
  <c r="AP541" i="56" s="1"/>
  <c r="AM541" i="56"/>
  <c r="AK541" i="56"/>
  <c r="AI541" i="56"/>
  <c r="AG541" i="56"/>
  <c r="AE541" i="56"/>
  <c r="W541" i="56"/>
  <c r="P541" i="56"/>
  <c r="J541" i="56"/>
  <c r="F541" i="56"/>
  <c r="CC541" i="56" s="1"/>
  <c r="CP541" i="56" s="1"/>
  <c r="CT540" i="56"/>
  <c r="AX540" i="56"/>
  <c r="AO540" i="56"/>
  <c r="AN540" i="56"/>
  <c r="AP540" i="56" s="1"/>
  <c r="AM540" i="56"/>
  <c r="AK540" i="56"/>
  <c r="AI540" i="56"/>
  <c r="AG540" i="56"/>
  <c r="AE540" i="56"/>
  <c r="W540" i="56"/>
  <c r="P540" i="56"/>
  <c r="J540" i="56"/>
  <c r="F540" i="56"/>
  <c r="CC540" i="56" s="1"/>
  <c r="CS540" i="56" s="1"/>
  <c r="CT539" i="56"/>
  <c r="AX539" i="56"/>
  <c r="AO539" i="56"/>
  <c r="AN539" i="56"/>
  <c r="AP539" i="56" s="1"/>
  <c r="AM539" i="56"/>
  <c r="AK539" i="56"/>
  <c r="AI539" i="56"/>
  <c r="AG539" i="56"/>
  <c r="AE539" i="56"/>
  <c r="W539" i="56"/>
  <c r="P539" i="56"/>
  <c r="J539" i="56"/>
  <c r="F539" i="56"/>
  <c r="CC539" i="56" s="1"/>
  <c r="CN539" i="56" s="1"/>
  <c r="CT538" i="56"/>
  <c r="AX538" i="56"/>
  <c r="AO538" i="56"/>
  <c r="AN538" i="56"/>
  <c r="AP538" i="56" s="1"/>
  <c r="AM538" i="56"/>
  <c r="AK538" i="56"/>
  <c r="AI538" i="56"/>
  <c r="AG538" i="56"/>
  <c r="AE538" i="56"/>
  <c r="W538" i="56"/>
  <c r="P538" i="56"/>
  <c r="J538" i="56"/>
  <c r="F538" i="56"/>
  <c r="CC538" i="56" s="1"/>
  <c r="CQ538" i="56" s="1"/>
  <c r="CT537" i="56"/>
  <c r="AX537" i="56"/>
  <c r="AO537" i="56"/>
  <c r="AN537" i="56"/>
  <c r="AP537" i="56" s="1"/>
  <c r="AM537" i="56"/>
  <c r="AK537" i="56"/>
  <c r="AI537" i="56"/>
  <c r="AG537" i="56"/>
  <c r="AE537" i="56"/>
  <c r="W537" i="56"/>
  <c r="P537" i="56"/>
  <c r="J537" i="56"/>
  <c r="F537" i="56"/>
  <c r="CC537" i="56" s="1"/>
  <c r="CP537" i="56" s="1"/>
  <c r="CT536" i="56"/>
  <c r="AX536" i="56"/>
  <c r="AO536" i="56"/>
  <c r="AN536" i="56"/>
  <c r="AP536" i="56" s="1"/>
  <c r="AM536" i="56"/>
  <c r="AK536" i="56"/>
  <c r="AI536" i="56"/>
  <c r="AG536" i="56"/>
  <c r="AE536" i="56"/>
  <c r="W536" i="56"/>
  <c r="P536" i="56"/>
  <c r="J536" i="56"/>
  <c r="F536" i="56"/>
  <c r="CC536" i="56" s="1"/>
  <c r="CT535" i="56"/>
  <c r="AX535" i="56"/>
  <c r="AO535" i="56"/>
  <c r="AN535" i="56"/>
  <c r="AP535" i="56" s="1"/>
  <c r="AM535" i="56"/>
  <c r="AK535" i="56"/>
  <c r="AI535" i="56"/>
  <c r="AG535" i="56"/>
  <c r="AE535" i="56"/>
  <c r="W535" i="56"/>
  <c r="P535" i="56"/>
  <c r="J535" i="56"/>
  <c r="F535" i="56"/>
  <c r="CC535" i="56" s="1"/>
  <c r="CT534" i="56"/>
  <c r="AX534" i="56"/>
  <c r="AP534" i="56"/>
  <c r="AO534" i="56"/>
  <c r="AN534" i="56"/>
  <c r="AM534" i="56"/>
  <c r="AK534" i="56"/>
  <c r="AI534" i="56"/>
  <c r="AG534" i="56"/>
  <c r="AE534" i="56"/>
  <c r="W534" i="56"/>
  <c r="P534" i="56"/>
  <c r="J534" i="56"/>
  <c r="F534" i="56"/>
  <c r="CC534" i="56" s="1"/>
  <c r="CI534" i="56" s="1"/>
  <c r="CT533" i="56"/>
  <c r="AX533" i="56"/>
  <c r="AO533" i="56"/>
  <c r="AN533" i="56"/>
  <c r="AP533" i="56" s="1"/>
  <c r="AM533" i="56"/>
  <c r="AK533" i="56"/>
  <c r="AI533" i="56"/>
  <c r="AG533" i="56"/>
  <c r="AE533" i="56"/>
  <c r="W533" i="56"/>
  <c r="P533" i="56"/>
  <c r="J533" i="56"/>
  <c r="F533" i="56"/>
  <c r="CC533" i="56" s="1"/>
  <c r="CP533" i="56" s="1"/>
  <c r="CT532" i="56"/>
  <c r="AX532" i="56"/>
  <c r="AO532" i="56"/>
  <c r="AN532" i="56"/>
  <c r="AP532" i="56" s="1"/>
  <c r="AM532" i="56"/>
  <c r="AK532" i="56"/>
  <c r="AI532" i="56"/>
  <c r="AG532" i="56"/>
  <c r="AE532" i="56"/>
  <c r="W532" i="56"/>
  <c r="P532" i="56"/>
  <c r="J532" i="56"/>
  <c r="F532" i="56"/>
  <c r="CC532" i="56" s="1"/>
  <c r="CS532" i="56" s="1"/>
  <c r="CT531" i="56"/>
  <c r="AX531" i="56"/>
  <c r="AP531" i="56"/>
  <c r="AO531" i="56"/>
  <c r="AN531" i="56"/>
  <c r="AM531" i="56"/>
  <c r="AK531" i="56"/>
  <c r="AI531" i="56"/>
  <c r="AG531" i="56"/>
  <c r="AE531" i="56"/>
  <c r="W531" i="56"/>
  <c r="P531" i="56"/>
  <c r="J531" i="56"/>
  <c r="F531" i="56"/>
  <c r="CC531" i="56" s="1"/>
  <c r="CN531" i="56" s="1"/>
  <c r="CT530" i="56"/>
  <c r="CC530" i="56"/>
  <c r="CP530" i="56" s="1"/>
  <c r="AX530" i="56"/>
  <c r="AO530" i="56"/>
  <c r="AN530" i="56"/>
  <c r="AP530" i="56" s="1"/>
  <c r="AM530" i="56"/>
  <c r="AK530" i="56"/>
  <c r="AI530" i="56"/>
  <c r="AG530" i="56"/>
  <c r="AE530" i="56"/>
  <c r="W530" i="56"/>
  <c r="P530" i="56"/>
  <c r="J530" i="56"/>
  <c r="F530" i="56"/>
  <c r="CT529" i="56"/>
  <c r="AX529" i="56"/>
  <c r="AO529" i="56"/>
  <c r="AN529" i="56"/>
  <c r="AP529" i="56" s="1"/>
  <c r="AM529" i="56"/>
  <c r="AK529" i="56"/>
  <c r="AI529" i="56"/>
  <c r="AG529" i="56"/>
  <c r="AE529" i="56"/>
  <c r="W529" i="56"/>
  <c r="P529" i="56"/>
  <c r="J529" i="56"/>
  <c r="F529" i="56"/>
  <c r="CC529" i="56" s="1"/>
  <c r="CP529" i="56" s="1"/>
  <c r="CT528" i="56"/>
  <c r="AX528" i="56"/>
  <c r="AO528" i="56"/>
  <c r="AN528" i="56"/>
  <c r="AP528" i="56" s="1"/>
  <c r="AM528" i="56"/>
  <c r="AK528" i="56"/>
  <c r="AI528" i="56"/>
  <c r="AG528" i="56"/>
  <c r="AE528" i="56"/>
  <c r="W528" i="56"/>
  <c r="P528" i="56"/>
  <c r="J528" i="56"/>
  <c r="F528" i="56"/>
  <c r="CC528" i="56" s="1"/>
  <c r="CT527" i="56"/>
  <c r="CJ527" i="56"/>
  <c r="AX527" i="56"/>
  <c r="AO527" i="56"/>
  <c r="AN527" i="56"/>
  <c r="AP527" i="56" s="1"/>
  <c r="AM527" i="56"/>
  <c r="AK527" i="56"/>
  <c r="AI527" i="56"/>
  <c r="AG527" i="56"/>
  <c r="AE527" i="56"/>
  <c r="W527" i="56"/>
  <c r="P527" i="56"/>
  <c r="J527" i="56"/>
  <c r="F527" i="56"/>
  <c r="CC527" i="56" s="1"/>
  <c r="CN527" i="56" s="1"/>
  <c r="CT526" i="56"/>
  <c r="AX526" i="56"/>
  <c r="AO526" i="56"/>
  <c r="AN526" i="56"/>
  <c r="AP526" i="56" s="1"/>
  <c r="AM526" i="56"/>
  <c r="AK526" i="56"/>
  <c r="AI526" i="56"/>
  <c r="AG526" i="56"/>
  <c r="AE526" i="56"/>
  <c r="W526" i="56"/>
  <c r="P526" i="56"/>
  <c r="J526" i="56"/>
  <c r="F526" i="56"/>
  <c r="CC526" i="56" s="1"/>
  <c r="CT525" i="56"/>
  <c r="AX525" i="56"/>
  <c r="AO525" i="56"/>
  <c r="AN525" i="56"/>
  <c r="AP525" i="56" s="1"/>
  <c r="AM525" i="56"/>
  <c r="AK525" i="56"/>
  <c r="AI525" i="56"/>
  <c r="AG525" i="56"/>
  <c r="AE525" i="56"/>
  <c r="W525" i="56"/>
  <c r="P525" i="56"/>
  <c r="J525" i="56"/>
  <c r="F525" i="56"/>
  <c r="CC525" i="56" s="1"/>
  <c r="CT524" i="56"/>
  <c r="AX524" i="56"/>
  <c r="AP524" i="56"/>
  <c r="AO524" i="56"/>
  <c r="AN524" i="56"/>
  <c r="AM524" i="56"/>
  <c r="AK524" i="56"/>
  <c r="AI524" i="56"/>
  <c r="AG524" i="56"/>
  <c r="AE524" i="56"/>
  <c r="W524" i="56"/>
  <c r="P524" i="56"/>
  <c r="J524" i="56"/>
  <c r="F524" i="56"/>
  <c r="CC524" i="56" s="1"/>
  <c r="CI524" i="56" s="1"/>
  <c r="CT523" i="56"/>
  <c r="AX523" i="56"/>
  <c r="AO523" i="56"/>
  <c r="AN523" i="56"/>
  <c r="AP523" i="56" s="1"/>
  <c r="AM523" i="56"/>
  <c r="AK523" i="56"/>
  <c r="AI523" i="56"/>
  <c r="AG523" i="56"/>
  <c r="AE523" i="56"/>
  <c r="W523" i="56"/>
  <c r="P523" i="56"/>
  <c r="J523" i="56"/>
  <c r="F523" i="56"/>
  <c r="CC523" i="56" s="1"/>
  <c r="CT522" i="56"/>
  <c r="AX522" i="56"/>
  <c r="AO522" i="56"/>
  <c r="AN522" i="56"/>
  <c r="AP522" i="56" s="1"/>
  <c r="AM522" i="56"/>
  <c r="AK522" i="56"/>
  <c r="AI522" i="56"/>
  <c r="AG522" i="56"/>
  <c r="AE522" i="56"/>
  <c r="W522" i="56"/>
  <c r="P522" i="56"/>
  <c r="J522" i="56"/>
  <c r="F522" i="56"/>
  <c r="CC522" i="56" s="1"/>
  <c r="CT521" i="56"/>
  <c r="AX521" i="56"/>
  <c r="AO521" i="56"/>
  <c r="AN521" i="56"/>
  <c r="AP521" i="56" s="1"/>
  <c r="AM521" i="56"/>
  <c r="AK521" i="56"/>
  <c r="AI521" i="56"/>
  <c r="AG521" i="56"/>
  <c r="AE521" i="56"/>
  <c r="W521" i="56"/>
  <c r="P521" i="56"/>
  <c r="J521" i="56"/>
  <c r="F521" i="56"/>
  <c r="CC521" i="56" s="1"/>
  <c r="CT520" i="56"/>
  <c r="CO520" i="56"/>
  <c r="AX520" i="56"/>
  <c r="AP520" i="56"/>
  <c r="AO520" i="56"/>
  <c r="AN520" i="56"/>
  <c r="AM520" i="56"/>
  <c r="AK520" i="56"/>
  <c r="AI520" i="56"/>
  <c r="AG520" i="56"/>
  <c r="AE520" i="56"/>
  <c r="W520" i="56"/>
  <c r="P520" i="56"/>
  <c r="J520" i="56"/>
  <c r="F520" i="56"/>
  <c r="CC520" i="56" s="1"/>
  <c r="CT519" i="56"/>
  <c r="CL519" i="56"/>
  <c r="CH519" i="56"/>
  <c r="CD519" i="56"/>
  <c r="AX519" i="56"/>
  <c r="AO519" i="56"/>
  <c r="AN519" i="56"/>
  <c r="AP519" i="56" s="1"/>
  <c r="AM519" i="56"/>
  <c r="AK519" i="56"/>
  <c r="AI519" i="56"/>
  <c r="AG519" i="56"/>
  <c r="AE519" i="56"/>
  <c r="W519" i="56"/>
  <c r="P519" i="56"/>
  <c r="J519" i="56"/>
  <c r="F519" i="56"/>
  <c r="CC519" i="56" s="1"/>
  <c r="CN519" i="56" s="1"/>
  <c r="CT518" i="56"/>
  <c r="AX518" i="56"/>
  <c r="AP518" i="56"/>
  <c r="AO518" i="56"/>
  <c r="AN518" i="56"/>
  <c r="AM518" i="56"/>
  <c r="AK518" i="56"/>
  <c r="AI518" i="56"/>
  <c r="AG518" i="56"/>
  <c r="AE518" i="56"/>
  <c r="W518" i="56"/>
  <c r="P518" i="56"/>
  <c r="J518" i="56"/>
  <c r="F518" i="56"/>
  <c r="CC518" i="56" s="1"/>
  <c r="CE518" i="56" s="1"/>
  <c r="CT517" i="56"/>
  <c r="CN517" i="56"/>
  <c r="AX517" i="56"/>
  <c r="AO517" i="56"/>
  <c r="AN517" i="56"/>
  <c r="AP517" i="56" s="1"/>
  <c r="AM517" i="56"/>
  <c r="AK517" i="56"/>
  <c r="AI517" i="56"/>
  <c r="AG517" i="56"/>
  <c r="AE517" i="56"/>
  <c r="W517" i="56"/>
  <c r="P517" i="56"/>
  <c r="J517" i="56"/>
  <c r="F517" i="56"/>
  <c r="CC517" i="56" s="1"/>
  <c r="CR517" i="56" s="1"/>
  <c r="CT516" i="56"/>
  <c r="CO516" i="56"/>
  <c r="CG516" i="56"/>
  <c r="CE516" i="56"/>
  <c r="AX516" i="56"/>
  <c r="AP516" i="56"/>
  <c r="AO516" i="56"/>
  <c r="AN516" i="56"/>
  <c r="AM516" i="56"/>
  <c r="AK516" i="56"/>
  <c r="AI516" i="56"/>
  <c r="AG516" i="56"/>
  <c r="AE516" i="56"/>
  <c r="W516" i="56"/>
  <c r="P516" i="56"/>
  <c r="J516" i="56"/>
  <c r="F516" i="56"/>
  <c r="CC516" i="56" s="1"/>
  <c r="CT515" i="56"/>
  <c r="CN515" i="56"/>
  <c r="AX515" i="56"/>
  <c r="AO515" i="56"/>
  <c r="AN515" i="56"/>
  <c r="AP515" i="56" s="1"/>
  <c r="AM515" i="56"/>
  <c r="AK515" i="56"/>
  <c r="AI515" i="56"/>
  <c r="AG515" i="56"/>
  <c r="AE515" i="56"/>
  <c r="W515" i="56"/>
  <c r="P515" i="56"/>
  <c r="J515" i="56"/>
  <c r="F515" i="56"/>
  <c r="CC515" i="56" s="1"/>
  <c r="CT514" i="56"/>
  <c r="AX514" i="56"/>
  <c r="AO514" i="56"/>
  <c r="AN514" i="56"/>
  <c r="AP514" i="56" s="1"/>
  <c r="AM514" i="56"/>
  <c r="AK514" i="56"/>
  <c r="AI514" i="56"/>
  <c r="AG514" i="56"/>
  <c r="AE514" i="56"/>
  <c r="W514" i="56"/>
  <c r="P514" i="56"/>
  <c r="J514" i="56"/>
  <c r="F514" i="56"/>
  <c r="CC514" i="56" s="1"/>
  <c r="CS514" i="56" s="1"/>
  <c r="CT513" i="56"/>
  <c r="AX513" i="56"/>
  <c r="AO513" i="56"/>
  <c r="AN513" i="56"/>
  <c r="AP513" i="56" s="1"/>
  <c r="AM513" i="56"/>
  <c r="AK513" i="56"/>
  <c r="AI513" i="56"/>
  <c r="AG513" i="56"/>
  <c r="AE513" i="56"/>
  <c r="W513" i="56"/>
  <c r="P513" i="56"/>
  <c r="J513" i="56"/>
  <c r="F513" i="56"/>
  <c r="CC513" i="56" s="1"/>
  <c r="CR513" i="56" s="1"/>
  <c r="CT512" i="56"/>
  <c r="AX512" i="56"/>
  <c r="AO512" i="56"/>
  <c r="AN512" i="56"/>
  <c r="AP512" i="56" s="1"/>
  <c r="AM512" i="56"/>
  <c r="AK512" i="56"/>
  <c r="AI512" i="56"/>
  <c r="AG512" i="56"/>
  <c r="AE512" i="56"/>
  <c r="W512" i="56"/>
  <c r="P512" i="56"/>
  <c r="J512" i="56"/>
  <c r="F512" i="56"/>
  <c r="CC512" i="56" s="1"/>
  <c r="CS512" i="56" s="1"/>
  <c r="CT511" i="56"/>
  <c r="AX511" i="56"/>
  <c r="AO511" i="56"/>
  <c r="AN511" i="56"/>
  <c r="AP511" i="56" s="1"/>
  <c r="AM511" i="56"/>
  <c r="AK511" i="56"/>
  <c r="AI511" i="56"/>
  <c r="AG511" i="56"/>
  <c r="AE511" i="56"/>
  <c r="W511" i="56"/>
  <c r="P511" i="56"/>
  <c r="J511" i="56"/>
  <c r="F511" i="56"/>
  <c r="CC511" i="56" s="1"/>
  <c r="CP511" i="56" s="1"/>
  <c r="CT510" i="56"/>
  <c r="AX510" i="56"/>
  <c r="AO510" i="56"/>
  <c r="AN510" i="56"/>
  <c r="AP510" i="56" s="1"/>
  <c r="AM510" i="56"/>
  <c r="AK510" i="56"/>
  <c r="AI510" i="56"/>
  <c r="AG510" i="56"/>
  <c r="AE510" i="56"/>
  <c r="W510" i="56"/>
  <c r="P510" i="56"/>
  <c r="J510" i="56"/>
  <c r="F510" i="56"/>
  <c r="CC510" i="56" s="1"/>
  <c r="CT509" i="56"/>
  <c r="AX509" i="56"/>
  <c r="AO509" i="56"/>
  <c r="AN509" i="56"/>
  <c r="AP509" i="56" s="1"/>
  <c r="AM509" i="56"/>
  <c r="AK509" i="56"/>
  <c r="AI509" i="56"/>
  <c r="AG509" i="56"/>
  <c r="AE509" i="56"/>
  <c r="W509" i="56"/>
  <c r="P509" i="56"/>
  <c r="J509" i="56"/>
  <c r="F509" i="56"/>
  <c r="CC509" i="56" s="1"/>
  <c r="CT508" i="56"/>
  <c r="AX508" i="56"/>
  <c r="AO508" i="56"/>
  <c r="AN508" i="56"/>
  <c r="AP508" i="56" s="1"/>
  <c r="AM508" i="56"/>
  <c r="AK508" i="56"/>
  <c r="AI508" i="56"/>
  <c r="AG508" i="56"/>
  <c r="AE508" i="56"/>
  <c r="W508" i="56"/>
  <c r="P508" i="56"/>
  <c r="J508" i="56"/>
  <c r="F508" i="56"/>
  <c r="CC508" i="56" s="1"/>
  <c r="CT507" i="56"/>
  <c r="CL507" i="56"/>
  <c r="AX507" i="56"/>
  <c r="AO507" i="56"/>
  <c r="AN507" i="56"/>
  <c r="AP507" i="56" s="1"/>
  <c r="AM507" i="56"/>
  <c r="AK507" i="56"/>
  <c r="AI507" i="56"/>
  <c r="AG507" i="56"/>
  <c r="AE507" i="56"/>
  <c r="W507" i="56"/>
  <c r="P507" i="56"/>
  <c r="J507" i="56"/>
  <c r="F507" i="56"/>
  <c r="CC507" i="56" s="1"/>
  <c r="CT506" i="56"/>
  <c r="AX506" i="56"/>
  <c r="AO506" i="56"/>
  <c r="AN506" i="56"/>
  <c r="AP506" i="56" s="1"/>
  <c r="AM506" i="56"/>
  <c r="AK506" i="56"/>
  <c r="AI506" i="56"/>
  <c r="AG506" i="56"/>
  <c r="AE506" i="56"/>
  <c r="W506" i="56"/>
  <c r="P506" i="56"/>
  <c r="J506" i="56"/>
  <c r="F506" i="56"/>
  <c r="CC506" i="56" s="1"/>
  <c r="CG506" i="56" s="1"/>
  <c r="CT505" i="56"/>
  <c r="AX505" i="56"/>
  <c r="AP505" i="56"/>
  <c r="AO505" i="56"/>
  <c r="AN505" i="56"/>
  <c r="AM505" i="56"/>
  <c r="AK505" i="56"/>
  <c r="AI505" i="56"/>
  <c r="AG505" i="56"/>
  <c r="AE505" i="56"/>
  <c r="W505" i="56"/>
  <c r="P505" i="56"/>
  <c r="J505" i="56"/>
  <c r="F505" i="56"/>
  <c r="CC505" i="56" s="1"/>
  <c r="CN505" i="56" s="1"/>
  <c r="CT504" i="56"/>
  <c r="CD504" i="56"/>
  <c r="CC504" i="56"/>
  <c r="CS504" i="56" s="1"/>
  <c r="AX504" i="56"/>
  <c r="AP504" i="56"/>
  <c r="AO504" i="56"/>
  <c r="AN504" i="56"/>
  <c r="AM504" i="56"/>
  <c r="AK504" i="56"/>
  <c r="AI504" i="56"/>
  <c r="AG504" i="56"/>
  <c r="AE504" i="56"/>
  <c r="W504" i="56"/>
  <c r="P504" i="56"/>
  <c r="J504" i="56"/>
  <c r="F504" i="56"/>
  <c r="CT503" i="56"/>
  <c r="AX503" i="56"/>
  <c r="AO503" i="56"/>
  <c r="AN503" i="56"/>
  <c r="AP503" i="56" s="1"/>
  <c r="AM503" i="56"/>
  <c r="AK503" i="56"/>
  <c r="AI503" i="56"/>
  <c r="AG503" i="56"/>
  <c r="AE503" i="56"/>
  <c r="W503" i="56"/>
  <c r="P503" i="56"/>
  <c r="J503" i="56"/>
  <c r="F503" i="56"/>
  <c r="CC503" i="56" s="1"/>
  <c r="CT502" i="56"/>
  <c r="AX502" i="56"/>
  <c r="AO502" i="56"/>
  <c r="AN502" i="56"/>
  <c r="AP502" i="56" s="1"/>
  <c r="AM502" i="56"/>
  <c r="AK502" i="56"/>
  <c r="AI502" i="56"/>
  <c r="AG502" i="56"/>
  <c r="AE502" i="56"/>
  <c r="W502" i="56"/>
  <c r="P502" i="56"/>
  <c r="J502" i="56"/>
  <c r="F502" i="56"/>
  <c r="CC502" i="56" s="1"/>
  <c r="CT501" i="56"/>
  <c r="CJ501" i="56"/>
  <c r="AX501" i="56"/>
  <c r="AO501" i="56"/>
  <c r="AN501" i="56"/>
  <c r="AP501" i="56" s="1"/>
  <c r="AM501" i="56"/>
  <c r="AK501" i="56"/>
  <c r="AI501" i="56"/>
  <c r="AG501" i="56"/>
  <c r="AE501" i="56"/>
  <c r="W501" i="56"/>
  <c r="P501" i="56"/>
  <c r="J501" i="56"/>
  <c r="F501" i="56"/>
  <c r="CC501" i="56" s="1"/>
  <c r="CN501" i="56" s="1"/>
  <c r="CT500" i="56"/>
  <c r="AX500" i="56"/>
  <c r="AO500" i="56"/>
  <c r="AN500" i="56"/>
  <c r="AP500" i="56" s="1"/>
  <c r="AM500" i="56"/>
  <c r="AK500" i="56"/>
  <c r="AI500" i="56"/>
  <c r="AG500" i="56"/>
  <c r="AE500" i="56"/>
  <c r="W500" i="56"/>
  <c r="P500" i="56"/>
  <c r="J500" i="56"/>
  <c r="F500" i="56"/>
  <c r="CC500" i="56" s="1"/>
  <c r="CT499" i="56"/>
  <c r="AX499" i="56"/>
  <c r="AO499" i="56"/>
  <c r="AN499" i="56"/>
  <c r="AP499" i="56" s="1"/>
  <c r="AM499" i="56"/>
  <c r="AK499" i="56"/>
  <c r="AI499" i="56"/>
  <c r="AG499" i="56"/>
  <c r="AE499" i="56"/>
  <c r="W499" i="56"/>
  <c r="P499" i="56"/>
  <c r="J499" i="56"/>
  <c r="F499" i="56"/>
  <c r="CC499" i="56" s="1"/>
  <c r="CL499" i="56" s="1"/>
  <c r="CT498" i="56"/>
  <c r="AX498" i="56"/>
  <c r="AO498" i="56"/>
  <c r="AN498" i="56"/>
  <c r="AP498" i="56" s="1"/>
  <c r="AM498" i="56"/>
  <c r="AK498" i="56"/>
  <c r="AI498" i="56"/>
  <c r="AG498" i="56"/>
  <c r="AE498" i="56"/>
  <c r="W498" i="56"/>
  <c r="P498" i="56"/>
  <c r="J498" i="56"/>
  <c r="F498" i="56"/>
  <c r="CC498" i="56" s="1"/>
  <c r="CN498" i="56" s="1"/>
  <c r="CT497" i="56"/>
  <c r="CM497" i="56"/>
  <c r="CI497" i="56"/>
  <c r="CE497" i="56"/>
  <c r="AX497" i="56"/>
  <c r="AP497" i="56"/>
  <c r="AO497" i="56"/>
  <c r="AN497" i="56"/>
  <c r="AM497" i="56"/>
  <c r="AK497" i="56"/>
  <c r="AI497" i="56"/>
  <c r="AG497" i="56"/>
  <c r="AE497" i="56"/>
  <c r="W497" i="56"/>
  <c r="P497" i="56"/>
  <c r="J497" i="56"/>
  <c r="F497" i="56"/>
  <c r="CC497" i="56" s="1"/>
  <c r="CQ497" i="56" s="1"/>
  <c r="CT496" i="56"/>
  <c r="CC496" i="56"/>
  <c r="CL496" i="56" s="1"/>
  <c r="AX496" i="56"/>
  <c r="AO496" i="56"/>
  <c r="AN496" i="56"/>
  <c r="AP496" i="56" s="1"/>
  <c r="AM496" i="56"/>
  <c r="AK496" i="56"/>
  <c r="AI496" i="56"/>
  <c r="AG496" i="56"/>
  <c r="AE496" i="56"/>
  <c r="W496" i="56"/>
  <c r="P496" i="56"/>
  <c r="J496" i="56"/>
  <c r="F496" i="56"/>
  <c r="CT495" i="56"/>
  <c r="AX495" i="56"/>
  <c r="AO495" i="56"/>
  <c r="AN495" i="56"/>
  <c r="AP495" i="56" s="1"/>
  <c r="AM495" i="56"/>
  <c r="AK495" i="56"/>
  <c r="AI495" i="56"/>
  <c r="AG495" i="56"/>
  <c r="AE495" i="56"/>
  <c r="W495" i="56"/>
  <c r="P495" i="56"/>
  <c r="J495" i="56"/>
  <c r="F495" i="56"/>
  <c r="CC495" i="56" s="1"/>
  <c r="CT494" i="56"/>
  <c r="AX494" i="56"/>
  <c r="AO494" i="56"/>
  <c r="AN494" i="56"/>
  <c r="AP494" i="56" s="1"/>
  <c r="AM494" i="56"/>
  <c r="AK494" i="56"/>
  <c r="AI494" i="56"/>
  <c r="AG494" i="56"/>
  <c r="AE494" i="56"/>
  <c r="W494" i="56"/>
  <c r="P494" i="56"/>
  <c r="J494" i="56"/>
  <c r="F494" i="56"/>
  <c r="CC494" i="56" s="1"/>
  <c r="CO494" i="56" s="1"/>
  <c r="CT493" i="56"/>
  <c r="AX493" i="56"/>
  <c r="AP493" i="56"/>
  <c r="AO493" i="56"/>
  <c r="AN493" i="56"/>
  <c r="AM493" i="56"/>
  <c r="AK493" i="56"/>
  <c r="AI493" i="56"/>
  <c r="AG493" i="56"/>
  <c r="AE493" i="56"/>
  <c r="W493" i="56"/>
  <c r="P493" i="56"/>
  <c r="J493" i="56"/>
  <c r="F493" i="56"/>
  <c r="CC493" i="56" s="1"/>
  <c r="CT492" i="56"/>
  <c r="CE492" i="56"/>
  <c r="CC492" i="56"/>
  <c r="AX492" i="56"/>
  <c r="AO492" i="56"/>
  <c r="AN492" i="56"/>
  <c r="AP492" i="56" s="1"/>
  <c r="AM492" i="56"/>
  <c r="AK492" i="56"/>
  <c r="AI492" i="56"/>
  <c r="AG492" i="56"/>
  <c r="AE492" i="56"/>
  <c r="W492" i="56"/>
  <c r="P492" i="56"/>
  <c r="J492" i="56"/>
  <c r="F492" i="56"/>
  <c r="CT491" i="56"/>
  <c r="AX491" i="56"/>
  <c r="AO491" i="56"/>
  <c r="AN491" i="56"/>
  <c r="AP491" i="56" s="1"/>
  <c r="AM491" i="56"/>
  <c r="AK491" i="56"/>
  <c r="AI491" i="56"/>
  <c r="AG491" i="56"/>
  <c r="AE491" i="56"/>
  <c r="W491" i="56"/>
  <c r="P491" i="56"/>
  <c r="J491" i="56"/>
  <c r="F491" i="56"/>
  <c r="CC491" i="56" s="1"/>
  <c r="CO491" i="56" s="1"/>
  <c r="CT490" i="56"/>
  <c r="AX490" i="56"/>
  <c r="AO490" i="56"/>
  <c r="AN490" i="56"/>
  <c r="AP490" i="56" s="1"/>
  <c r="AM490" i="56"/>
  <c r="AK490" i="56"/>
  <c r="AI490" i="56"/>
  <c r="AG490" i="56"/>
  <c r="AE490" i="56"/>
  <c r="W490" i="56"/>
  <c r="P490" i="56"/>
  <c r="J490" i="56"/>
  <c r="F490" i="56"/>
  <c r="CC490" i="56" s="1"/>
  <c r="CR490" i="56" s="1"/>
  <c r="CT489" i="56"/>
  <c r="AX489" i="56"/>
  <c r="AO489" i="56"/>
  <c r="AN489" i="56"/>
  <c r="AP489" i="56" s="1"/>
  <c r="AM489" i="56"/>
  <c r="AK489" i="56"/>
  <c r="AI489" i="56"/>
  <c r="AG489" i="56"/>
  <c r="AE489" i="56"/>
  <c r="W489" i="56"/>
  <c r="P489" i="56"/>
  <c r="J489" i="56"/>
  <c r="F489" i="56"/>
  <c r="CC489" i="56" s="1"/>
  <c r="CQ489" i="56" s="1"/>
  <c r="CT488" i="56"/>
  <c r="AX488" i="56"/>
  <c r="AO488" i="56"/>
  <c r="AN488" i="56"/>
  <c r="AP488" i="56" s="1"/>
  <c r="AM488" i="56"/>
  <c r="AK488" i="56"/>
  <c r="AI488" i="56"/>
  <c r="AG488" i="56"/>
  <c r="AE488" i="56"/>
  <c r="W488" i="56"/>
  <c r="P488" i="56"/>
  <c r="J488" i="56"/>
  <c r="F488" i="56"/>
  <c r="CC488" i="56" s="1"/>
  <c r="CT487" i="56"/>
  <c r="AX487" i="56"/>
  <c r="AO487" i="56"/>
  <c r="AN487" i="56"/>
  <c r="AP487" i="56" s="1"/>
  <c r="AM487" i="56"/>
  <c r="AK487" i="56"/>
  <c r="AI487" i="56"/>
  <c r="AG487" i="56"/>
  <c r="AE487" i="56"/>
  <c r="W487" i="56"/>
  <c r="P487" i="56"/>
  <c r="J487" i="56"/>
  <c r="F487" i="56"/>
  <c r="CC487" i="56" s="1"/>
  <c r="CT486" i="56"/>
  <c r="AX486" i="56"/>
  <c r="AO486" i="56"/>
  <c r="AN486" i="56"/>
  <c r="AP486" i="56" s="1"/>
  <c r="AM486" i="56"/>
  <c r="AK486" i="56"/>
  <c r="AI486" i="56"/>
  <c r="AG486" i="56"/>
  <c r="AE486" i="56"/>
  <c r="W486" i="56"/>
  <c r="P486" i="56"/>
  <c r="J486" i="56"/>
  <c r="F486" i="56"/>
  <c r="CC486" i="56" s="1"/>
  <c r="CJ486" i="56" s="1"/>
  <c r="CT485" i="56"/>
  <c r="AX485" i="56"/>
  <c r="AO485" i="56"/>
  <c r="AN485" i="56"/>
  <c r="AP485" i="56" s="1"/>
  <c r="AM485" i="56"/>
  <c r="AK485" i="56"/>
  <c r="AI485" i="56"/>
  <c r="AG485" i="56"/>
  <c r="AE485" i="56"/>
  <c r="W485" i="56"/>
  <c r="P485" i="56"/>
  <c r="J485" i="56"/>
  <c r="F485" i="56"/>
  <c r="CC485" i="56" s="1"/>
  <c r="CR485" i="56" s="1"/>
  <c r="CT484" i="56"/>
  <c r="AX484" i="56"/>
  <c r="AP484" i="56"/>
  <c r="AO484" i="56"/>
  <c r="AN484" i="56"/>
  <c r="AM484" i="56"/>
  <c r="AK484" i="56"/>
  <c r="AI484" i="56"/>
  <c r="AG484" i="56"/>
  <c r="AE484" i="56"/>
  <c r="W484" i="56"/>
  <c r="P484" i="56"/>
  <c r="J484" i="56"/>
  <c r="F484" i="56"/>
  <c r="CC484" i="56" s="1"/>
  <c r="CT483" i="56"/>
  <c r="AX483" i="56"/>
  <c r="AO483" i="56"/>
  <c r="AN483" i="56"/>
  <c r="AP483" i="56" s="1"/>
  <c r="AM483" i="56"/>
  <c r="AK483" i="56"/>
  <c r="AI483" i="56"/>
  <c r="AG483" i="56"/>
  <c r="AE483" i="56"/>
  <c r="W483" i="56"/>
  <c r="P483" i="56"/>
  <c r="J483" i="56"/>
  <c r="F483" i="56"/>
  <c r="CC483" i="56" s="1"/>
  <c r="CT482" i="56"/>
  <c r="AX482" i="56"/>
  <c r="AO482" i="56"/>
  <c r="AN482" i="56"/>
  <c r="AP482" i="56" s="1"/>
  <c r="AM482" i="56"/>
  <c r="AK482" i="56"/>
  <c r="AI482" i="56"/>
  <c r="AG482" i="56"/>
  <c r="AE482" i="56"/>
  <c r="W482" i="56"/>
  <c r="P482" i="56"/>
  <c r="J482" i="56"/>
  <c r="F482" i="56"/>
  <c r="CC482" i="56" s="1"/>
  <c r="CT481" i="56"/>
  <c r="AX481" i="56"/>
  <c r="AO481" i="56"/>
  <c r="AN481" i="56"/>
  <c r="AP481" i="56" s="1"/>
  <c r="AM481" i="56"/>
  <c r="AK481" i="56"/>
  <c r="AI481" i="56"/>
  <c r="AG481" i="56"/>
  <c r="AE481" i="56"/>
  <c r="W481" i="56"/>
  <c r="P481" i="56"/>
  <c r="J481" i="56"/>
  <c r="F481" i="56"/>
  <c r="CC481" i="56" s="1"/>
  <c r="CJ481" i="56" s="1"/>
  <c r="CT480" i="56"/>
  <c r="CM480" i="56"/>
  <c r="CD480" i="56"/>
  <c r="AX480" i="56"/>
  <c r="AO480" i="56"/>
  <c r="AN480" i="56"/>
  <c r="AP480" i="56" s="1"/>
  <c r="AM480" i="56"/>
  <c r="AK480" i="56"/>
  <c r="AI480" i="56"/>
  <c r="AG480" i="56"/>
  <c r="AE480" i="56"/>
  <c r="W480" i="56"/>
  <c r="P480" i="56"/>
  <c r="J480" i="56"/>
  <c r="F480" i="56"/>
  <c r="CC480" i="56" s="1"/>
  <c r="CH480" i="56" s="1"/>
  <c r="CT479" i="56"/>
  <c r="AX479" i="56"/>
  <c r="AO479" i="56"/>
  <c r="AN479" i="56"/>
  <c r="AP479" i="56" s="1"/>
  <c r="AM479" i="56"/>
  <c r="AK479" i="56"/>
  <c r="AI479" i="56"/>
  <c r="AG479" i="56"/>
  <c r="AE479" i="56"/>
  <c r="W479" i="56"/>
  <c r="P479" i="56"/>
  <c r="J479" i="56"/>
  <c r="F479" i="56"/>
  <c r="CC479" i="56" s="1"/>
  <c r="CT478" i="56"/>
  <c r="AX478" i="56"/>
  <c r="AO478" i="56"/>
  <c r="AN478" i="56"/>
  <c r="AP478" i="56" s="1"/>
  <c r="AM478" i="56"/>
  <c r="AK478" i="56"/>
  <c r="AI478" i="56"/>
  <c r="AG478" i="56"/>
  <c r="AE478" i="56"/>
  <c r="W478" i="56"/>
  <c r="P478" i="56"/>
  <c r="J478" i="56"/>
  <c r="F478" i="56"/>
  <c r="CC478" i="56" s="1"/>
  <c r="CR478" i="56" s="1"/>
  <c r="CT477" i="56"/>
  <c r="AX477" i="56"/>
  <c r="AO477" i="56"/>
  <c r="AN477" i="56"/>
  <c r="AP477" i="56" s="1"/>
  <c r="AM477" i="56"/>
  <c r="AK477" i="56"/>
  <c r="AI477" i="56"/>
  <c r="AG477" i="56"/>
  <c r="AE477" i="56"/>
  <c r="W477" i="56"/>
  <c r="P477" i="56"/>
  <c r="J477" i="56"/>
  <c r="F477" i="56"/>
  <c r="CC477" i="56" s="1"/>
  <c r="CM477" i="56" s="1"/>
  <c r="CT476" i="56"/>
  <c r="AX476" i="56"/>
  <c r="AO476" i="56"/>
  <c r="AN476" i="56"/>
  <c r="AP476" i="56" s="1"/>
  <c r="AM476" i="56"/>
  <c r="AK476" i="56"/>
  <c r="AI476" i="56"/>
  <c r="AG476" i="56"/>
  <c r="AE476" i="56"/>
  <c r="W476" i="56"/>
  <c r="P476" i="56"/>
  <c r="J476" i="56"/>
  <c r="F476" i="56"/>
  <c r="CC476" i="56" s="1"/>
  <c r="CH476" i="56" s="1"/>
  <c r="CT475" i="56"/>
  <c r="AX475" i="56"/>
  <c r="AO475" i="56"/>
  <c r="AN475" i="56"/>
  <c r="AP475" i="56" s="1"/>
  <c r="AM475" i="56"/>
  <c r="AK475" i="56"/>
  <c r="AI475" i="56"/>
  <c r="AG475" i="56"/>
  <c r="AE475" i="56"/>
  <c r="W475" i="56"/>
  <c r="P475" i="56"/>
  <c r="J475" i="56"/>
  <c r="F475" i="56"/>
  <c r="CC475" i="56" s="1"/>
  <c r="CT474" i="56"/>
  <c r="AX474" i="56"/>
  <c r="AO474" i="56"/>
  <c r="AN474" i="56"/>
  <c r="AP474" i="56" s="1"/>
  <c r="AM474" i="56"/>
  <c r="AK474" i="56"/>
  <c r="AI474" i="56"/>
  <c r="AG474" i="56"/>
  <c r="AE474" i="56"/>
  <c r="W474" i="56"/>
  <c r="P474" i="56"/>
  <c r="J474" i="56"/>
  <c r="F474" i="56"/>
  <c r="CC474" i="56" s="1"/>
  <c r="CR474" i="56" s="1"/>
  <c r="CT473" i="56"/>
  <c r="AX473" i="56"/>
  <c r="AO473" i="56"/>
  <c r="AN473" i="56"/>
  <c r="AP473" i="56" s="1"/>
  <c r="AM473" i="56"/>
  <c r="AK473" i="56"/>
  <c r="AI473" i="56"/>
  <c r="AG473" i="56"/>
  <c r="AE473" i="56"/>
  <c r="W473" i="56"/>
  <c r="P473" i="56"/>
  <c r="J473" i="56"/>
  <c r="F473" i="56"/>
  <c r="CC473" i="56" s="1"/>
  <c r="CT472" i="56"/>
  <c r="CL472" i="56"/>
  <c r="AX472" i="56"/>
  <c r="AO472" i="56"/>
  <c r="AN472" i="56"/>
  <c r="AP472" i="56" s="1"/>
  <c r="AM472" i="56"/>
  <c r="AK472" i="56"/>
  <c r="AI472" i="56"/>
  <c r="AG472" i="56"/>
  <c r="AE472" i="56"/>
  <c r="W472" i="56"/>
  <c r="P472" i="56"/>
  <c r="J472" i="56"/>
  <c r="F472" i="56"/>
  <c r="CC472" i="56" s="1"/>
  <c r="CD472" i="56" s="1"/>
  <c r="CT471" i="56"/>
  <c r="AX471" i="56"/>
  <c r="AO471" i="56"/>
  <c r="AN471" i="56"/>
  <c r="AP471" i="56" s="1"/>
  <c r="AM471" i="56"/>
  <c r="AK471" i="56"/>
  <c r="AI471" i="56"/>
  <c r="AG471" i="56"/>
  <c r="AE471" i="56"/>
  <c r="W471" i="56"/>
  <c r="P471" i="56"/>
  <c r="J471" i="56"/>
  <c r="F471" i="56"/>
  <c r="CC471" i="56" s="1"/>
  <c r="CT470" i="56"/>
  <c r="AX470" i="56"/>
  <c r="AO470" i="56"/>
  <c r="AN470" i="56"/>
  <c r="AP470" i="56" s="1"/>
  <c r="AM470" i="56"/>
  <c r="AK470" i="56"/>
  <c r="AI470" i="56"/>
  <c r="AG470" i="56"/>
  <c r="AE470" i="56"/>
  <c r="W470" i="56"/>
  <c r="P470" i="56"/>
  <c r="J470" i="56"/>
  <c r="F470" i="56"/>
  <c r="CC470" i="56" s="1"/>
  <c r="CR470" i="56" s="1"/>
  <c r="CT469" i="56"/>
  <c r="AX469" i="56"/>
  <c r="AO469" i="56"/>
  <c r="AN469" i="56"/>
  <c r="AP469" i="56" s="1"/>
  <c r="AM469" i="56"/>
  <c r="AK469" i="56"/>
  <c r="AI469" i="56"/>
  <c r="AG469" i="56"/>
  <c r="AE469" i="56"/>
  <c r="W469" i="56"/>
  <c r="P469" i="56"/>
  <c r="J469" i="56"/>
  <c r="F469" i="56"/>
  <c r="CC469" i="56" s="1"/>
  <c r="CM469" i="56" s="1"/>
  <c r="CT468" i="56"/>
  <c r="AX468" i="56"/>
  <c r="AO468" i="56"/>
  <c r="AN468" i="56"/>
  <c r="AP468" i="56" s="1"/>
  <c r="AM468" i="56"/>
  <c r="AK468" i="56"/>
  <c r="AI468" i="56"/>
  <c r="AG468" i="56"/>
  <c r="AE468" i="56"/>
  <c r="W468" i="56"/>
  <c r="P468" i="56"/>
  <c r="J468" i="56"/>
  <c r="F468" i="56"/>
  <c r="CC468" i="56" s="1"/>
  <c r="CH468" i="56" s="1"/>
  <c r="CT467" i="56"/>
  <c r="AX467" i="56"/>
  <c r="AO467" i="56"/>
  <c r="AN467" i="56"/>
  <c r="AP467" i="56" s="1"/>
  <c r="AM467" i="56"/>
  <c r="AK467" i="56"/>
  <c r="AI467" i="56"/>
  <c r="AG467" i="56"/>
  <c r="AE467" i="56"/>
  <c r="W467" i="56"/>
  <c r="P467" i="56"/>
  <c r="J467" i="56"/>
  <c r="F467" i="56"/>
  <c r="CC467" i="56" s="1"/>
  <c r="CT466" i="56"/>
  <c r="AX466" i="56"/>
  <c r="AO466" i="56"/>
  <c r="AN466" i="56"/>
  <c r="AP466" i="56" s="1"/>
  <c r="AM466" i="56"/>
  <c r="AK466" i="56"/>
  <c r="AI466" i="56"/>
  <c r="AG466" i="56"/>
  <c r="AE466" i="56"/>
  <c r="W466" i="56"/>
  <c r="P466" i="56"/>
  <c r="J466" i="56"/>
  <c r="F466" i="56"/>
  <c r="CC466" i="56" s="1"/>
  <c r="CR466" i="56" s="1"/>
  <c r="CT465" i="56"/>
  <c r="AX465" i="56"/>
  <c r="AO465" i="56"/>
  <c r="AN465" i="56"/>
  <c r="AP465" i="56" s="1"/>
  <c r="AM465" i="56"/>
  <c r="AK465" i="56"/>
  <c r="AI465" i="56"/>
  <c r="AG465" i="56"/>
  <c r="AE465" i="56"/>
  <c r="W465" i="56"/>
  <c r="P465" i="56"/>
  <c r="J465" i="56"/>
  <c r="F465" i="56"/>
  <c r="CC465" i="56" s="1"/>
  <c r="CT464" i="56"/>
  <c r="CL464" i="56"/>
  <c r="AX464" i="56"/>
  <c r="AO464" i="56"/>
  <c r="AN464" i="56"/>
  <c r="AP464" i="56" s="1"/>
  <c r="AM464" i="56"/>
  <c r="AK464" i="56"/>
  <c r="AI464" i="56"/>
  <c r="AG464" i="56"/>
  <c r="AE464" i="56"/>
  <c r="W464" i="56"/>
  <c r="P464" i="56"/>
  <c r="J464" i="56"/>
  <c r="F464" i="56"/>
  <c r="CC464" i="56" s="1"/>
  <c r="CD464" i="56" s="1"/>
  <c r="CT463" i="56"/>
  <c r="AX463" i="56"/>
  <c r="AO463" i="56"/>
  <c r="AN463" i="56"/>
  <c r="AP463" i="56" s="1"/>
  <c r="AM463" i="56"/>
  <c r="AK463" i="56"/>
  <c r="AI463" i="56"/>
  <c r="AG463" i="56"/>
  <c r="AE463" i="56"/>
  <c r="W463" i="56"/>
  <c r="P463" i="56"/>
  <c r="J463" i="56"/>
  <c r="F463" i="56"/>
  <c r="CC463" i="56" s="1"/>
  <c r="CT462" i="56"/>
  <c r="CN462" i="56"/>
  <c r="AX462" i="56"/>
  <c r="AO462" i="56"/>
  <c r="AN462" i="56"/>
  <c r="AP462" i="56" s="1"/>
  <c r="AM462" i="56"/>
  <c r="AK462" i="56"/>
  <c r="AI462" i="56"/>
  <c r="AG462" i="56"/>
  <c r="AE462" i="56"/>
  <c r="W462" i="56"/>
  <c r="P462" i="56"/>
  <c r="J462" i="56"/>
  <c r="F462" i="56"/>
  <c r="CC462" i="56" s="1"/>
  <c r="CP462" i="56" s="1"/>
  <c r="CT461" i="56"/>
  <c r="AX461" i="56"/>
  <c r="AO461" i="56"/>
  <c r="AN461" i="56"/>
  <c r="AP461" i="56" s="1"/>
  <c r="AM461" i="56"/>
  <c r="AK461" i="56"/>
  <c r="AI461" i="56"/>
  <c r="AG461" i="56"/>
  <c r="AE461" i="56"/>
  <c r="W461" i="56"/>
  <c r="P461" i="56"/>
  <c r="J461" i="56"/>
  <c r="F461" i="56"/>
  <c r="CC461" i="56" s="1"/>
  <c r="CT460" i="56"/>
  <c r="AX460" i="56"/>
  <c r="AP460" i="56"/>
  <c r="AO460" i="56"/>
  <c r="AN460" i="56"/>
  <c r="AM460" i="56"/>
  <c r="AK460" i="56"/>
  <c r="AI460" i="56"/>
  <c r="AG460" i="56"/>
  <c r="AE460" i="56"/>
  <c r="W460" i="56"/>
  <c r="P460" i="56"/>
  <c r="J460" i="56"/>
  <c r="F460" i="56"/>
  <c r="CC460" i="56" s="1"/>
  <c r="CJ460" i="56" s="1"/>
  <c r="CT459" i="56"/>
  <c r="AX459" i="56"/>
  <c r="AO459" i="56"/>
  <c r="AN459" i="56"/>
  <c r="AP459" i="56" s="1"/>
  <c r="AM459" i="56"/>
  <c r="AK459" i="56"/>
  <c r="AI459" i="56"/>
  <c r="AG459" i="56"/>
  <c r="AE459" i="56"/>
  <c r="W459" i="56"/>
  <c r="P459" i="56"/>
  <c r="J459" i="56"/>
  <c r="F459" i="56"/>
  <c r="CC459" i="56" s="1"/>
  <c r="CT458" i="56"/>
  <c r="AX458" i="56"/>
  <c r="AO458" i="56"/>
  <c r="AN458" i="56"/>
  <c r="AP458" i="56" s="1"/>
  <c r="AM458" i="56"/>
  <c r="AK458" i="56"/>
  <c r="AI458" i="56"/>
  <c r="AG458" i="56"/>
  <c r="AE458" i="56"/>
  <c r="W458" i="56"/>
  <c r="P458" i="56"/>
  <c r="J458" i="56"/>
  <c r="F458" i="56"/>
  <c r="CC458" i="56" s="1"/>
  <c r="CL458" i="56" s="1"/>
  <c r="CT457" i="56"/>
  <c r="AX457" i="56"/>
  <c r="AP457" i="56"/>
  <c r="AO457" i="56"/>
  <c r="AN457" i="56"/>
  <c r="AM457" i="56"/>
  <c r="AK457" i="56"/>
  <c r="AI457" i="56"/>
  <c r="AG457" i="56"/>
  <c r="AE457" i="56"/>
  <c r="W457" i="56"/>
  <c r="P457" i="56"/>
  <c r="J457" i="56"/>
  <c r="F457" i="56"/>
  <c r="CC457" i="56" s="1"/>
  <c r="CT456" i="56"/>
  <c r="AX456" i="56"/>
  <c r="AP456" i="56"/>
  <c r="AO456" i="56"/>
  <c r="AN456" i="56"/>
  <c r="AM456" i="56"/>
  <c r="AK456" i="56"/>
  <c r="AI456" i="56"/>
  <c r="AG456" i="56"/>
  <c r="AE456" i="56"/>
  <c r="W456" i="56"/>
  <c r="P456" i="56"/>
  <c r="J456" i="56"/>
  <c r="F456" i="56"/>
  <c r="CC456" i="56" s="1"/>
  <c r="CT455" i="56"/>
  <c r="AX455" i="56"/>
  <c r="AO455" i="56"/>
  <c r="AN455" i="56"/>
  <c r="AP455" i="56" s="1"/>
  <c r="AM455" i="56"/>
  <c r="AK455" i="56"/>
  <c r="AI455" i="56"/>
  <c r="AG455" i="56"/>
  <c r="AE455" i="56"/>
  <c r="W455" i="56"/>
  <c r="P455" i="56"/>
  <c r="J455" i="56"/>
  <c r="F455" i="56"/>
  <c r="CC455" i="56" s="1"/>
  <c r="CT454" i="56"/>
  <c r="AX454" i="56"/>
  <c r="AO454" i="56"/>
  <c r="AN454" i="56"/>
  <c r="AP454" i="56" s="1"/>
  <c r="AM454" i="56"/>
  <c r="AK454" i="56"/>
  <c r="AI454" i="56"/>
  <c r="AG454" i="56"/>
  <c r="AE454" i="56"/>
  <c r="W454" i="56"/>
  <c r="P454" i="56"/>
  <c r="J454" i="56"/>
  <c r="F454" i="56"/>
  <c r="CC454" i="56" s="1"/>
  <c r="CT453" i="56"/>
  <c r="AX453" i="56"/>
  <c r="AO453" i="56"/>
  <c r="AN453" i="56"/>
  <c r="AP453" i="56" s="1"/>
  <c r="AM453" i="56"/>
  <c r="AK453" i="56"/>
  <c r="AI453" i="56"/>
  <c r="AG453" i="56"/>
  <c r="AE453" i="56"/>
  <c r="W453" i="56"/>
  <c r="P453" i="56"/>
  <c r="J453" i="56"/>
  <c r="F453" i="56"/>
  <c r="CC453" i="56" s="1"/>
  <c r="CT452" i="56"/>
  <c r="AX452" i="56"/>
  <c r="AO452" i="56"/>
  <c r="AN452" i="56"/>
  <c r="AP452" i="56" s="1"/>
  <c r="AM452" i="56"/>
  <c r="AK452" i="56"/>
  <c r="AI452" i="56"/>
  <c r="AG452" i="56"/>
  <c r="AE452" i="56"/>
  <c r="W452" i="56"/>
  <c r="P452" i="56"/>
  <c r="J452" i="56"/>
  <c r="F452" i="56"/>
  <c r="CC452" i="56" s="1"/>
  <c r="CJ452" i="56" s="1"/>
  <c r="CT451" i="56"/>
  <c r="AX451" i="56"/>
  <c r="AO451" i="56"/>
  <c r="AN451" i="56"/>
  <c r="AP451" i="56" s="1"/>
  <c r="AM451" i="56"/>
  <c r="AK451" i="56"/>
  <c r="AI451" i="56"/>
  <c r="AG451" i="56"/>
  <c r="AE451" i="56"/>
  <c r="W451" i="56"/>
  <c r="P451" i="56"/>
  <c r="J451" i="56"/>
  <c r="F451" i="56"/>
  <c r="CC451" i="56" s="1"/>
  <c r="CT450" i="56"/>
  <c r="AX450" i="56"/>
  <c r="AO450" i="56"/>
  <c r="AN450" i="56"/>
  <c r="AP450" i="56" s="1"/>
  <c r="AM450" i="56"/>
  <c r="AK450" i="56"/>
  <c r="AI450" i="56"/>
  <c r="AG450" i="56"/>
  <c r="AE450" i="56"/>
  <c r="W450" i="56"/>
  <c r="P450" i="56"/>
  <c r="J450" i="56"/>
  <c r="F450" i="56"/>
  <c r="CC450" i="56" s="1"/>
  <c r="CL450" i="56" s="1"/>
  <c r="CT449" i="56"/>
  <c r="AX449" i="56"/>
  <c r="AO449" i="56"/>
  <c r="AN449" i="56"/>
  <c r="AP449" i="56" s="1"/>
  <c r="AM449" i="56"/>
  <c r="AK449" i="56"/>
  <c r="AI449" i="56"/>
  <c r="AG449" i="56"/>
  <c r="AE449" i="56"/>
  <c r="W449" i="56"/>
  <c r="P449" i="56"/>
  <c r="J449" i="56"/>
  <c r="F449" i="56"/>
  <c r="CC449" i="56" s="1"/>
  <c r="CT448" i="56"/>
  <c r="AX448" i="56"/>
  <c r="AO448" i="56"/>
  <c r="AN448" i="56"/>
  <c r="AP448" i="56" s="1"/>
  <c r="AM448" i="56"/>
  <c r="AK448" i="56"/>
  <c r="AI448" i="56"/>
  <c r="AG448" i="56"/>
  <c r="AE448" i="56"/>
  <c r="W448" i="56"/>
  <c r="P448" i="56"/>
  <c r="J448" i="56"/>
  <c r="F448" i="56"/>
  <c r="CC448" i="56" s="1"/>
  <c r="CT447" i="56"/>
  <c r="AX447" i="56"/>
  <c r="AP447" i="56"/>
  <c r="AO447" i="56"/>
  <c r="AN447" i="56"/>
  <c r="AM447" i="56"/>
  <c r="AK447" i="56"/>
  <c r="AI447" i="56"/>
  <c r="AG447" i="56"/>
  <c r="AE447" i="56"/>
  <c r="W447" i="56"/>
  <c r="P447" i="56"/>
  <c r="J447" i="56"/>
  <c r="F447" i="56"/>
  <c r="CC447" i="56" s="1"/>
  <c r="CT446" i="56"/>
  <c r="CP446" i="56"/>
  <c r="AX446" i="56"/>
  <c r="AO446" i="56"/>
  <c r="AN446" i="56"/>
  <c r="AP446" i="56" s="1"/>
  <c r="AM446" i="56"/>
  <c r="AK446" i="56"/>
  <c r="AI446" i="56"/>
  <c r="AG446" i="56"/>
  <c r="AE446" i="56"/>
  <c r="W446" i="56"/>
  <c r="P446" i="56"/>
  <c r="J446" i="56"/>
  <c r="F446" i="56"/>
  <c r="CC446" i="56" s="1"/>
  <c r="CL446" i="56" s="1"/>
  <c r="CT445" i="56"/>
  <c r="AX445" i="56"/>
  <c r="AO445" i="56"/>
  <c r="AN445" i="56"/>
  <c r="AP445" i="56" s="1"/>
  <c r="AM445" i="56"/>
  <c r="AK445" i="56"/>
  <c r="AI445" i="56"/>
  <c r="AG445" i="56"/>
  <c r="AE445" i="56"/>
  <c r="W445" i="56"/>
  <c r="P445" i="56"/>
  <c r="J445" i="56"/>
  <c r="F445" i="56"/>
  <c r="CC445" i="56" s="1"/>
  <c r="CT444" i="56"/>
  <c r="AX444" i="56"/>
  <c r="AO444" i="56"/>
  <c r="AN444" i="56"/>
  <c r="AP444" i="56" s="1"/>
  <c r="AM444" i="56"/>
  <c r="AK444" i="56"/>
  <c r="AI444" i="56"/>
  <c r="AG444" i="56"/>
  <c r="AE444" i="56"/>
  <c r="W444" i="56"/>
  <c r="P444" i="56"/>
  <c r="J444" i="56"/>
  <c r="F444" i="56"/>
  <c r="CC444" i="56" s="1"/>
  <c r="CJ444" i="56" s="1"/>
  <c r="CT443" i="56"/>
  <c r="AX443" i="56"/>
  <c r="AO443" i="56"/>
  <c r="AN443" i="56"/>
  <c r="AP443" i="56" s="1"/>
  <c r="AM443" i="56"/>
  <c r="AK443" i="56"/>
  <c r="AI443" i="56"/>
  <c r="AG443" i="56"/>
  <c r="AE443" i="56"/>
  <c r="W443" i="56"/>
  <c r="P443" i="56"/>
  <c r="J443" i="56"/>
  <c r="F443" i="56"/>
  <c r="CC443" i="56" s="1"/>
  <c r="CT442" i="56"/>
  <c r="CP442" i="56"/>
  <c r="AX442" i="56"/>
  <c r="AO442" i="56"/>
  <c r="AN442" i="56"/>
  <c r="AP442" i="56" s="1"/>
  <c r="AM442" i="56"/>
  <c r="AK442" i="56"/>
  <c r="AI442" i="56"/>
  <c r="AG442" i="56"/>
  <c r="AE442" i="56"/>
  <c r="W442" i="56"/>
  <c r="P442" i="56"/>
  <c r="J442" i="56"/>
  <c r="F442" i="56"/>
  <c r="CC442" i="56" s="1"/>
  <c r="CL442" i="56" s="1"/>
  <c r="CT441" i="56"/>
  <c r="AX441" i="56"/>
  <c r="AO441" i="56"/>
  <c r="AN441" i="56"/>
  <c r="AP441" i="56" s="1"/>
  <c r="AM441" i="56"/>
  <c r="AK441" i="56"/>
  <c r="AI441" i="56"/>
  <c r="AG441" i="56"/>
  <c r="AE441" i="56"/>
  <c r="W441" i="56"/>
  <c r="P441" i="56"/>
  <c r="J441" i="56"/>
  <c r="F441" i="56"/>
  <c r="CC441" i="56" s="1"/>
  <c r="CT440" i="56"/>
  <c r="AX440" i="56"/>
  <c r="AO440" i="56"/>
  <c r="AN440" i="56"/>
  <c r="AP440" i="56" s="1"/>
  <c r="AM440" i="56"/>
  <c r="AK440" i="56"/>
  <c r="AI440" i="56"/>
  <c r="AG440" i="56"/>
  <c r="AE440" i="56"/>
  <c r="W440" i="56"/>
  <c r="P440" i="56"/>
  <c r="J440" i="56"/>
  <c r="F440" i="56"/>
  <c r="CC440" i="56" s="1"/>
  <c r="CJ440" i="56" s="1"/>
  <c r="CT439" i="56"/>
  <c r="AX439" i="56"/>
  <c r="AO439" i="56"/>
  <c r="AN439" i="56"/>
  <c r="AP439" i="56" s="1"/>
  <c r="AM439" i="56"/>
  <c r="AK439" i="56"/>
  <c r="AI439" i="56"/>
  <c r="AG439" i="56"/>
  <c r="AE439" i="56"/>
  <c r="W439" i="56"/>
  <c r="P439" i="56"/>
  <c r="J439" i="56"/>
  <c r="F439" i="56"/>
  <c r="CC439" i="56" s="1"/>
  <c r="CT438" i="56"/>
  <c r="AX438" i="56"/>
  <c r="AO438" i="56"/>
  <c r="AN438" i="56"/>
  <c r="AP438" i="56" s="1"/>
  <c r="AM438" i="56"/>
  <c r="AK438" i="56"/>
  <c r="AI438" i="56"/>
  <c r="AG438" i="56"/>
  <c r="AE438" i="56"/>
  <c r="W438" i="56"/>
  <c r="P438" i="56"/>
  <c r="J438" i="56"/>
  <c r="F438" i="56"/>
  <c r="CC438" i="56" s="1"/>
  <c r="CT437" i="56"/>
  <c r="AX437" i="56"/>
  <c r="AO437" i="56"/>
  <c r="AN437" i="56"/>
  <c r="AP437" i="56" s="1"/>
  <c r="AM437" i="56"/>
  <c r="AK437" i="56"/>
  <c r="AI437" i="56"/>
  <c r="AG437" i="56"/>
  <c r="AE437" i="56"/>
  <c r="W437" i="56"/>
  <c r="P437" i="56"/>
  <c r="J437" i="56"/>
  <c r="F437" i="56"/>
  <c r="CC437" i="56" s="1"/>
  <c r="CT436" i="56"/>
  <c r="AX436" i="56"/>
  <c r="AO436" i="56"/>
  <c r="AN436" i="56"/>
  <c r="AP436" i="56" s="1"/>
  <c r="AM436" i="56"/>
  <c r="AK436" i="56"/>
  <c r="AI436" i="56"/>
  <c r="AG436" i="56"/>
  <c r="AE436" i="56"/>
  <c r="W436" i="56"/>
  <c r="P436" i="56"/>
  <c r="J436" i="56"/>
  <c r="F436" i="56"/>
  <c r="CC436" i="56" s="1"/>
  <c r="CJ436" i="56" s="1"/>
  <c r="CT435" i="56"/>
  <c r="CM435" i="56"/>
  <c r="AX435" i="56"/>
  <c r="AP435" i="56"/>
  <c r="AO435" i="56"/>
  <c r="AN435" i="56"/>
  <c r="AM435" i="56"/>
  <c r="AK435" i="56"/>
  <c r="AI435" i="56"/>
  <c r="AG435" i="56"/>
  <c r="AE435" i="56"/>
  <c r="W435" i="56"/>
  <c r="P435" i="56"/>
  <c r="J435" i="56"/>
  <c r="F435" i="56"/>
  <c r="CC435" i="56" s="1"/>
  <c r="CT434" i="56"/>
  <c r="AX434" i="56"/>
  <c r="AO434" i="56"/>
  <c r="AN434" i="56"/>
  <c r="AP434" i="56" s="1"/>
  <c r="AM434" i="56"/>
  <c r="AK434" i="56"/>
  <c r="AI434" i="56"/>
  <c r="AG434" i="56"/>
  <c r="AE434" i="56"/>
  <c r="W434" i="56"/>
  <c r="P434" i="56"/>
  <c r="J434" i="56"/>
  <c r="F434" i="56"/>
  <c r="CC434" i="56" s="1"/>
  <c r="CL434" i="56" s="1"/>
  <c r="CT433" i="56"/>
  <c r="AX433" i="56"/>
  <c r="AO433" i="56"/>
  <c r="AN433" i="56"/>
  <c r="AP433" i="56" s="1"/>
  <c r="AM433" i="56"/>
  <c r="AK433" i="56"/>
  <c r="AI433" i="56"/>
  <c r="AG433" i="56"/>
  <c r="AE433" i="56"/>
  <c r="W433" i="56"/>
  <c r="P433" i="56"/>
  <c r="J433" i="56"/>
  <c r="F433" i="56"/>
  <c r="CC433" i="56" s="1"/>
  <c r="CT432" i="56"/>
  <c r="AX432" i="56"/>
  <c r="AP432" i="56"/>
  <c r="AO432" i="56"/>
  <c r="AN432" i="56"/>
  <c r="AM432" i="56"/>
  <c r="AK432" i="56"/>
  <c r="AI432" i="56"/>
  <c r="AG432" i="56"/>
  <c r="AE432" i="56"/>
  <c r="W432" i="56"/>
  <c r="P432" i="56"/>
  <c r="J432" i="56"/>
  <c r="F432" i="56"/>
  <c r="CC432" i="56" s="1"/>
  <c r="CT431" i="56"/>
  <c r="CI431" i="56"/>
  <c r="AX431" i="56"/>
  <c r="AO431" i="56"/>
  <c r="AN431" i="56"/>
  <c r="AP431" i="56" s="1"/>
  <c r="AM431" i="56"/>
  <c r="AK431" i="56"/>
  <c r="AI431" i="56"/>
  <c r="AG431" i="56"/>
  <c r="AE431" i="56"/>
  <c r="W431" i="56"/>
  <c r="P431" i="56"/>
  <c r="J431" i="56"/>
  <c r="F431" i="56"/>
  <c r="CC431" i="56" s="1"/>
  <c r="CT430" i="56"/>
  <c r="CP430" i="56"/>
  <c r="AX430" i="56"/>
  <c r="AO430" i="56"/>
  <c r="AN430" i="56"/>
  <c r="AP430" i="56" s="1"/>
  <c r="AM430" i="56"/>
  <c r="AK430" i="56"/>
  <c r="AI430" i="56"/>
  <c r="AG430" i="56"/>
  <c r="AE430" i="56"/>
  <c r="W430" i="56"/>
  <c r="P430" i="56"/>
  <c r="J430" i="56"/>
  <c r="F430" i="56"/>
  <c r="CC430" i="56" s="1"/>
  <c r="CL430" i="56" s="1"/>
  <c r="CT429" i="56"/>
  <c r="AX429" i="56"/>
  <c r="AO429" i="56"/>
  <c r="AN429" i="56"/>
  <c r="AP429" i="56" s="1"/>
  <c r="AM429" i="56"/>
  <c r="AK429" i="56"/>
  <c r="AI429" i="56"/>
  <c r="AG429" i="56"/>
  <c r="AE429" i="56"/>
  <c r="W429" i="56"/>
  <c r="P429" i="56"/>
  <c r="J429" i="56"/>
  <c r="F429" i="56"/>
  <c r="CC429" i="56" s="1"/>
  <c r="CT428" i="56"/>
  <c r="AX428" i="56"/>
  <c r="AP428" i="56"/>
  <c r="AO428" i="56"/>
  <c r="AN428" i="56"/>
  <c r="AM428" i="56"/>
  <c r="AK428" i="56"/>
  <c r="AI428" i="56"/>
  <c r="AG428" i="56"/>
  <c r="AE428" i="56"/>
  <c r="W428" i="56"/>
  <c r="P428" i="56"/>
  <c r="J428" i="56"/>
  <c r="F428" i="56"/>
  <c r="CC428" i="56" s="1"/>
  <c r="CJ428" i="56" s="1"/>
  <c r="CT427" i="56"/>
  <c r="CE427" i="56"/>
  <c r="CC427" i="56"/>
  <c r="CP427" i="56" s="1"/>
  <c r="AX427" i="56"/>
  <c r="AO427" i="56"/>
  <c r="AN427" i="56"/>
  <c r="AP427" i="56" s="1"/>
  <c r="AM427" i="56"/>
  <c r="AK427" i="56"/>
  <c r="AI427" i="56"/>
  <c r="AG427" i="56"/>
  <c r="AE427" i="56"/>
  <c r="W427" i="56"/>
  <c r="P427" i="56"/>
  <c r="J427" i="56"/>
  <c r="F427" i="56"/>
  <c r="CT426" i="56"/>
  <c r="CP426" i="56"/>
  <c r="AX426" i="56"/>
  <c r="AO426" i="56"/>
  <c r="AN426" i="56"/>
  <c r="AP426" i="56" s="1"/>
  <c r="AM426" i="56"/>
  <c r="AK426" i="56"/>
  <c r="AI426" i="56"/>
  <c r="AG426" i="56"/>
  <c r="AE426" i="56"/>
  <c r="W426" i="56"/>
  <c r="P426" i="56"/>
  <c r="J426" i="56"/>
  <c r="F426" i="56"/>
  <c r="CC426" i="56" s="1"/>
  <c r="CL426" i="56" s="1"/>
  <c r="CT425" i="56"/>
  <c r="AX425" i="56"/>
  <c r="AO425" i="56"/>
  <c r="AN425" i="56"/>
  <c r="AP425" i="56" s="1"/>
  <c r="AM425" i="56"/>
  <c r="AK425" i="56"/>
  <c r="AI425" i="56"/>
  <c r="AG425" i="56"/>
  <c r="AE425" i="56"/>
  <c r="W425" i="56"/>
  <c r="P425" i="56"/>
  <c r="J425" i="56"/>
  <c r="F425" i="56"/>
  <c r="CC425" i="56" s="1"/>
  <c r="CO425" i="56" s="1"/>
  <c r="CT424" i="56"/>
  <c r="AX424" i="56"/>
  <c r="AO424" i="56"/>
  <c r="AN424" i="56"/>
  <c r="AP424" i="56" s="1"/>
  <c r="AM424" i="56"/>
  <c r="AK424" i="56"/>
  <c r="AI424" i="56"/>
  <c r="AG424" i="56"/>
  <c r="AE424" i="56"/>
  <c r="W424" i="56"/>
  <c r="P424" i="56"/>
  <c r="J424" i="56"/>
  <c r="F424" i="56"/>
  <c r="CC424" i="56" s="1"/>
  <c r="CJ424" i="56" s="1"/>
  <c r="CT423" i="56"/>
  <c r="AX423" i="56"/>
  <c r="AO423" i="56"/>
  <c r="AN423" i="56"/>
  <c r="AP423" i="56" s="1"/>
  <c r="AM423" i="56"/>
  <c r="AK423" i="56"/>
  <c r="AI423" i="56"/>
  <c r="AG423" i="56"/>
  <c r="AE423" i="56"/>
  <c r="W423" i="56"/>
  <c r="P423" i="56"/>
  <c r="J423" i="56"/>
  <c r="F423" i="56"/>
  <c r="CC423" i="56" s="1"/>
  <c r="CT422" i="56"/>
  <c r="CJ422" i="56"/>
  <c r="CH422" i="56"/>
  <c r="AX422" i="56"/>
  <c r="AO422" i="56"/>
  <c r="AN422" i="56"/>
  <c r="AP422" i="56" s="1"/>
  <c r="AM422" i="56"/>
  <c r="AK422" i="56"/>
  <c r="AI422" i="56"/>
  <c r="AG422" i="56"/>
  <c r="AE422" i="56"/>
  <c r="W422" i="56"/>
  <c r="P422" i="56"/>
  <c r="J422" i="56"/>
  <c r="F422" i="56"/>
  <c r="CC422" i="56" s="1"/>
  <c r="CF422" i="56" s="1"/>
  <c r="CT421" i="56"/>
  <c r="AX421" i="56"/>
  <c r="AO421" i="56"/>
  <c r="AN421" i="56"/>
  <c r="AP421" i="56" s="1"/>
  <c r="AM421" i="56"/>
  <c r="AK421" i="56"/>
  <c r="AI421" i="56"/>
  <c r="AG421" i="56"/>
  <c r="AE421" i="56"/>
  <c r="W421" i="56"/>
  <c r="P421" i="56"/>
  <c r="J421" i="56"/>
  <c r="F421" i="56"/>
  <c r="CC421" i="56" s="1"/>
  <c r="CT420" i="56"/>
  <c r="AX420" i="56"/>
  <c r="AO420" i="56"/>
  <c r="AN420" i="56"/>
  <c r="AP420" i="56" s="1"/>
  <c r="AM420" i="56"/>
  <c r="AK420" i="56"/>
  <c r="AI420" i="56"/>
  <c r="AG420" i="56"/>
  <c r="AE420" i="56"/>
  <c r="W420" i="56"/>
  <c r="P420" i="56"/>
  <c r="J420" i="56"/>
  <c r="F420" i="56"/>
  <c r="CC420" i="56" s="1"/>
  <c r="CR420" i="56" s="1"/>
  <c r="CT419" i="56"/>
  <c r="AX419" i="56"/>
  <c r="AP419" i="56"/>
  <c r="AO419" i="56"/>
  <c r="AN419" i="56"/>
  <c r="AM419" i="56"/>
  <c r="AK419" i="56"/>
  <c r="AI419" i="56"/>
  <c r="AG419" i="56"/>
  <c r="AE419" i="56"/>
  <c r="W419" i="56"/>
  <c r="P419" i="56"/>
  <c r="J419" i="56"/>
  <c r="F419" i="56"/>
  <c r="CC419" i="56" s="1"/>
  <c r="CT418" i="56"/>
  <c r="AX418" i="56"/>
  <c r="AO418" i="56"/>
  <c r="AN418" i="56"/>
  <c r="AP418" i="56" s="1"/>
  <c r="AM418" i="56"/>
  <c r="AK418" i="56"/>
  <c r="AI418" i="56"/>
  <c r="AG418" i="56"/>
  <c r="AE418" i="56"/>
  <c r="W418" i="56"/>
  <c r="P418" i="56"/>
  <c r="J418" i="56"/>
  <c r="F418" i="56"/>
  <c r="CC418" i="56" s="1"/>
  <c r="CT417" i="56"/>
  <c r="AX417" i="56"/>
  <c r="AO417" i="56"/>
  <c r="AN417" i="56"/>
  <c r="AP417" i="56" s="1"/>
  <c r="AM417" i="56"/>
  <c r="AK417" i="56"/>
  <c r="AI417" i="56"/>
  <c r="AG417" i="56"/>
  <c r="AE417" i="56"/>
  <c r="W417" i="56"/>
  <c r="P417" i="56"/>
  <c r="J417" i="56"/>
  <c r="F417" i="56"/>
  <c r="CC417" i="56" s="1"/>
  <c r="CT416" i="56"/>
  <c r="AX416" i="56"/>
  <c r="AP416" i="56"/>
  <c r="AO416" i="56"/>
  <c r="AN416" i="56"/>
  <c r="AM416" i="56"/>
  <c r="AK416" i="56"/>
  <c r="AI416" i="56"/>
  <c r="AG416" i="56"/>
  <c r="AE416" i="56"/>
  <c r="W416" i="56"/>
  <c r="P416" i="56"/>
  <c r="J416" i="56"/>
  <c r="F416" i="56"/>
  <c r="CC416" i="56" s="1"/>
  <c r="CT415" i="56"/>
  <c r="AX415" i="56"/>
  <c r="AO415" i="56"/>
  <c r="AN415" i="56"/>
  <c r="AP415" i="56" s="1"/>
  <c r="AM415" i="56"/>
  <c r="AK415" i="56"/>
  <c r="AI415" i="56"/>
  <c r="AG415" i="56"/>
  <c r="AE415" i="56"/>
  <c r="W415" i="56"/>
  <c r="P415" i="56"/>
  <c r="J415" i="56"/>
  <c r="F415" i="56"/>
  <c r="CC415" i="56" s="1"/>
  <c r="CT414" i="56"/>
  <c r="CJ414" i="56"/>
  <c r="AX414" i="56"/>
  <c r="AO414" i="56"/>
  <c r="AN414" i="56"/>
  <c r="AP414" i="56" s="1"/>
  <c r="AM414" i="56"/>
  <c r="AK414" i="56"/>
  <c r="AI414" i="56"/>
  <c r="AG414" i="56"/>
  <c r="AE414" i="56"/>
  <c r="W414" i="56"/>
  <c r="P414" i="56"/>
  <c r="J414" i="56"/>
  <c r="F414" i="56"/>
  <c r="CC414" i="56" s="1"/>
  <c r="CP414" i="56" s="1"/>
  <c r="CT413" i="56"/>
  <c r="AX413" i="56"/>
  <c r="AP413" i="56"/>
  <c r="AO413" i="56"/>
  <c r="AN413" i="56"/>
  <c r="AM413" i="56"/>
  <c r="AK413" i="56"/>
  <c r="AI413" i="56"/>
  <c r="AG413" i="56"/>
  <c r="AE413" i="56"/>
  <c r="W413" i="56"/>
  <c r="P413" i="56"/>
  <c r="J413" i="56"/>
  <c r="F413" i="56"/>
  <c r="CC413" i="56" s="1"/>
  <c r="CO413" i="56" s="1"/>
  <c r="CT412" i="56"/>
  <c r="AX412" i="56"/>
  <c r="AP412" i="56"/>
  <c r="AO412" i="56"/>
  <c r="AN412" i="56"/>
  <c r="AM412" i="56"/>
  <c r="AK412" i="56"/>
  <c r="AI412" i="56"/>
  <c r="AG412" i="56"/>
  <c r="AE412" i="56"/>
  <c r="W412" i="56"/>
  <c r="P412" i="56"/>
  <c r="J412" i="56"/>
  <c r="F412" i="56"/>
  <c r="CC412" i="56" s="1"/>
  <c r="CP412" i="56" s="1"/>
  <c r="CT411" i="56"/>
  <c r="AX411" i="56"/>
  <c r="AO411" i="56"/>
  <c r="AN411" i="56"/>
  <c r="AP411" i="56" s="1"/>
  <c r="AM411" i="56"/>
  <c r="AK411" i="56"/>
  <c r="AI411" i="56"/>
  <c r="AG411" i="56"/>
  <c r="AE411" i="56"/>
  <c r="W411" i="56"/>
  <c r="P411" i="56"/>
  <c r="J411" i="56"/>
  <c r="F411" i="56"/>
  <c r="CC411" i="56" s="1"/>
  <c r="CT410" i="56"/>
  <c r="AX410" i="56"/>
  <c r="AO410" i="56"/>
  <c r="AN410" i="56"/>
  <c r="AP410" i="56" s="1"/>
  <c r="AM410" i="56"/>
  <c r="AK410" i="56"/>
  <c r="AI410" i="56"/>
  <c r="AG410" i="56"/>
  <c r="AE410" i="56"/>
  <c r="W410" i="56"/>
  <c r="P410" i="56"/>
  <c r="J410" i="56"/>
  <c r="F410" i="56"/>
  <c r="CC410" i="56" s="1"/>
  <c r="CR410" i="56" s="1"/>
  <c r="CT409" i="56"/>
  <c r="AX409" i="56"/>
  <c r="AO409" i="56"/>
  <c r="AN409" i="56"/>
  <c r="AP409" i="56" s="1"/>
  <c r="AM409" i="56"/>
  <c r="AK409" i="56"/>
  <c r="AI409" i="56"/>
  <c r="AG409" i="56"/>
  <c r="AE409" i="56"/>
  <c r="W409" i="56"/>
  <c r="P409" i="56"/>
  <c r="J409" i="56"/>
  <c r="F409" i="56"/>
  <c r="CC409" i="56" s="1"/>
  <c r="CO409" i="56" s="1"/>
  <c r="CT408" i="56"/>
  <c r="AX408" i="56"/>
  <c r="AO408" i="56"/>
  <c r="AN408" i="56"/>
  <c r="AP408" i="56" s="1"/>
  <c r="AM408" i="56"/>
  <c r="AK408" i="56"/>
  <c r="AI408" i="56"/>
  <c r="AG408" i="56"/>
  <c r="AE408" i="56"/>
  <c r="W408" i="56"/>
  <c r="P408" i="56"/>
  <c r="J408" i="56"/>
  <c r="F408" i="56"/>
  <c r="CC408" i="56" s="1"/>
  <c r="CR408" i="56" s="1"/>
  <c r="CT407" i="56"/>
  <c r="AX407" i="56"/>
  <c r="AO407" i="56"/>
  <c r="AN407" i="56"/>
  <c r="AP407" i="56" s="1"/>
  <c r="AM407" i="56"/>
  <c r="AK407" i="56"/>
  <c r="AI407" i="56"/>
  <c r="AG407" i="56"/>
  <c r="AE407" i="56"/>
  <c r="W407" i="56"/>
  <c r="P407" i="56"/>
  <c r="J407" i="56"/>
  <c r="F407" i="56"/>
  <c r="CC407" i="56" s="1"/>
  <c r="CT406" i="56"/>
  <c r="AX406" i="56"/>
  <c r="AO406" i="56"/>
  <c r="AN406" i="56"/>
  <c r="AP406" i="56" s="1"/>
  <c r="AM406" i="56"/>
  <c r="AK406" i="56"/>
  <c r="AI406" i="56"/>
  <c r="AG406" i="56"/>
  <c r="AE406" i="56"/>
  <c r="W406" i="56"/>
  <c r="P406" i="56"/>
  <c r="J406" i="56"/>
  <c r="F406" i="56"/>
  <c r="CC406" i="56" s="1"/>
  <c r="CT405" i="56"/>
  <c r="AX405" i="56"/>
  <c r="AO405" i="56"/>
  <c r="AN405" i="56"/>
  <c r="AP405" i="56" s="1"/>
  <c r="AM405" i="56"/>
  <c r="AK405" i="56"/>
  <c r="AI405" i="56"/>
  <c r="AG405" i="56"/>
  <c r="AE405" i="56"/>
  <c r="W405" i="56"/>
  <c r="P405" i="56"/>
  <c r="J405" i="56"/>
  <c r="F405" i="56"/>
  <c r="CC405" i="56" s="1"/>
  <c r="CN405" i="56" s="1"/>
  <c r="CT404" i="56"/>
  <c r="AX404" i="56"/>
  <c r="AO404" i="56"/>
  <c r="AN404" i="56"/>
  <c r="AP404" i="56" s="1"/>
  <c r="AM404" i="56"/>
  <c r="AK404" i="56"/>
  <c r="AI404" i="56"/>
  <c r="AG404" i="56"/>
  <c r="AE404" i="56"/>
  <c r="W404" i="56"/>
  <c r="P404" i="56"/>
  <c r="J404" i="56"/>
  <c r="F404" i="56"/>
  <c r="CC404" i="56" s="1"/>
  <c r="CT403" i="56"/>
  <c r="AX403" i="56"/>
  <c r="AO403" i="56"/>
  <c r="AN403" i="56"/>
  <c r="AP403" i="56" s="1"/>
  <c r="AM403" i="56"/>
  <c r="AK403" i="56"/>
  <c r="AI403" i="56"/>
  <c r="AG403" i="56"/>
  <c r="AE403" i="56"/>
  <c r="W403" i="56"/>
  <c r="P403" i="56"/>
  <c r="J403" i="56"/>
  <c r="F403" i="56"/>
  <c r="CC403" i="56" s="1"/>
  <c r="CT402" i="56"/>
  <c r="AX402" i="56"/>
  <c r="AO402" i="56"/>
  <c r="AN402" i="56"/>
  <c r="AP402" i="56" s="1"/>
  <c r="AM402" i="56"/>
  <c r="AK402" i="56"/>
  <c r="AI402" i="56"/>
  <c r="AG402" i="56"/>
  <c r="AE402" i="56"/>
  <c r="W402" i="56"/>
  <c r="P402" i="56"/>
  <c r="J402" i="56"/>
  <c r="F402" i="56"/>
  <c r="CC402" i="56" s="1"/>
  <c r="CS402" i="56" s="1"/>
  <c r="CT401" i="56"/>
  <c r="AX401" i="56"/>
  <c r="AP401" i="56"/>
  <c r="AO401" i="56"/>
  <c r="AN401" i="56"/>
  <c r="AM401" i="56"/>
  <c r="AK401" i="56"/>
  <c r="AI401" i="56"/>
  <c r="AG401" i="56"/>
  <c r="AE401" i="56"/>
  <c r="W401" i="56"/>
  <c r="P401" i="56"/>
  <c r="J401" i="56"/>
  <c r="F401" i="56"/>
  <c r="CC401" i="56" s="1"/>
  <c r="CN401" i="56" s="1"/>
  <c r="CT400" i="56"/>
  <c r="AX400" i="56"/>
  <c r="AO400" i="56"/>
  <c r="AN400" i="56"/>
  <c r="AP400" i="56" s="1"/>
  <c r="AM400" i="56"/>
  <c r="AK400" i="56"/>
  <c r="AI400" i="56"/>
  <c r="AG400" i="56"/>
  <c r="AE400" i="56"/>
  <c r="W400" i="56"/>
  <c r="P400" i="56"/>
  <c r="J400" i="56"/>
  <c r="F400" i="56"/>
  <c r="CC400" i="56" s="1"/>
  <c r="CT399" i="56"/>
  <c r="AX399" i="56"/>
  <c r="AO399" i="56"/>
  <c r="AN399" i="56"/>
  <c r="AP399" i="56" s="1"/>
  <c r="AM399" i="56"/>
  <c r="AK399" i="56"/>
  <c r="AI399" i="56"/>
  <c r="AG399" i="56"/>
  <c r="AE399" i="56"/>
  <c r="W399" i="56"/>
  <c r="P399" i="56"/>
  <c r="J399" i="56"/>
  <c r="F399" i="56"/>
  <c r="CC399" i="56" s="1"/>
  <c r="CP399" i="56" s="1"/>
  <c r="CT398" i="56"/>
  <c r="AX398" i="56"/>
  <c r="AO398" i="56"/>
  <c r="AN398" i="56"/>
  <c r="AP398" i="56" s="1"/>
  <c r="AM398" i="56"/>
  <c r="AK398" i="56"/>
  <c r="AI398" i="56"/>
  <c r="AG398" i="56"/>
  <c r="AE398" i="56"/>
  <c r="W398" i="56"/>
  <c r="P398" i="56"/>
  <c r="J398" i="56"/>
  <c r="F398" i="56"/>
  <c r="CC398" i="56" s="1"/>
  <c r="CT397" i="56"/>
  <c r="AX397" i="56"/>
  <c r="AO397" i="56"/>
  <c r="AN397" i="56"/>
  <c r="AP397" i="56" s="1"/>
  <c r="AM397" i="56"/>
  <c r="AK397" i="56"/>
  <c r="AI397" i="56"/>
  <c r="AG397" i="56"/>
  <c r="AE397" i="56"/>
  <c r="W397" i="56"/>
  <c r="P397" i="56"/>
  <c r="J397" i="56"/>
  <c r="F397" i="56"/>
  <c r="CC397" i="56" s="1"/>
  <c r="CN397" i="56" s="1"/>
  <c r="CT396" i="56"/>
  <c r="AX396" i="56"/>
  <c r="AO396" i="56"/>
  <c r="AN396" i="56"/>
  <c r="AP396" i="56" s="1"/>
  <c r="AM396" i="56"/>
  <c r="AK396" i="56"/>
  <c r="AI396" i="56"/>
  <c r="AG396" i="56"/>
  <c r="AE396" i="56"/>
  <c r="W396" i="56"/>
  <c r="P396" i="56"/>
  <c r="J396" i="56"/>
  <c r="F396" i="56"/>
  <c r="CC396" i="56" s="1"/>
  <c r="CT395" i="56"/>
  <c r="AX395" i="56"/>
  <c r="AO395" i="56"/>
  <c r="AN395" i="56"/>
  <c r="AP395" i="56" s="1"/>
  <c r="AM395" i="56"/>
  <c r="AK395" i="56"/>
  <c r="AI395" i="56"/>
  <c r="AG395" i="56"/>
  <c r="AE395" i="56"/>
  <c r="W395" i="56"/>
  <c r="P395" i="56"/>
  <c r="J395" i="56"/>
  <c r="F395" i="56"/>
  <c r="CC395" i="56" s="1"/>
  <c r="CP395" i="56" s="1"/>
  <c r="CT394" i="56"/>
  <c r="AX394" i="56"/>
  <c r="AO394" i="56"/>
  <c r="AN394" i="56"/>
  <c r="AP394" i="56" s="1"/>
  <c r="AM394" i="56"/>
  <c r="AK394" i="56"/>
  <c r="AI394" i="56"/>
  <c r="AG394" i="56"/>
  <c r="AE394" i="56"/>
  <c r="W394" i="56"/>
  <c r="P394" i="56"/>
  <c r="J394" i="56"/>
  <c r="F394" i="56"/>
  <c r="CC394" i="56" s="1"/>
  <c r="CT393" i="56"/>
  <c r="AX393" i="56"/>
  <c r="AO393" i="56"/>
  <c r="AN393" i="56"/>
  <c r="AP393" i="56" s="1"/>
  <c r="AM393" i="56"/>
  <c r="AK393" i="56"/>
  <c r="AI393" i="56"/>
  <c r="AG393" i="56"/>
  <c r="AE393" i="56"/>
  <c r="W393" i="56"/>
  <c r="P393" i="56"/>
  <c r="J393" i="56"/>
  <c r="F393" i="56"/>
  <c r="CC393" i="56" s="1"/>
  <c r="CN393" i="56" s="1"/>
  <c r="CT392" i="56"/>
  <c r="AX392" i="56"/>
  <c r="AP392" i="56"/>
  <c r="AO392" i="56"/>
  <c r="AN392" i="56"/>
  <c r="AM392" i="56"/>
  <c r="AK392" i="56"/>
  <c r="AI392" i="56"/>
  <c r="AG392" i="56"/>
  <c r="AE392" i="56"/>
  <c r="W392" i="56"/>
  <c r="P392" i="56"/>
  <c r="J392" i="56"/>
  <c r="F392" i="56"/>
  <c r="CC392" i="56" s="1"/>
  <c r="CT391" i="56"/>
  <c r="AX391" i="56"/>
  <c r="AO391" i="56"/>
  <c r="AN391" i="56"/>
  <c r="AP391" i="56" s="1"/>
  <c r="AM391" i="56"/>
  <c r="AK391" i="56"/>
  <c r="AI391" i="56"/>
  <c r="AG391" i="56"/>
  <c r="AE391" i="56"/>
  <c r="W391" i="56"/>
  <c r="P391" i="56"/>
  <c r="J391" i="56"/>
  <c r="F391" i="56"/>
  <c r="CC391" i="56" s="1"/>
  <c r="CP391" i="56" s="1"/>
  <c r="CT390" i="56"/>
  <c r="AX390" i="56"/>
  <c r="AO390" i="56"/>
  <c r="AN390" i="56"/>
  <c r="AP390" i="56" s="1"/>
  <c r="AM390" i="56"/>
  <c r="AK390" i="56"/>
  <c r="AI390" i="56"/>
  <c r="AG390" i="56"/>
  <c r="AE390" i="56"/>
  <c r="W390" i="56"/>
  <c r="P390" i="56"/>
  <c r="J390" i="56"/>
  <c r="F390" i="56"/>
  <c r="CC390" i="56" s="1"/>
  <c r="CT389" i="56"/>
  <c r="AX389" i="56"/>
  <c r="AO389" i="56"/>
  <c r="AN389" i="56"/>
  <c r="AP389" i="56" s="1"/>
  <c r="AM389" i="56"/>
  <c r="AK389" i="56"/>
  <c r="AI389" i="56"/>
  <c r="AG389" i="56"/>
  <c r="AE389" i="56"/>
  <c r="W389" i="56"/>
  <c r="P389" i="56"/>
  <c r="J389" i="56"/>
  <c r="F389" i="56"/>
  <c r="CC389" i="56" s="1"/>
  <c r="CN389" i="56" s="1"/>
  <c r="CT388" i="56"/>
  <c r="AX388" i="56"/>
  <c r="AP388" i="56"/>
  <c r="AO388" i="56"/>
  <c r="AN388" i="56"/>
  <c r="AM388" i="56"/>
  <c r="AK388" i="56"/>
  <c r="AI388" i="56"/>
  <c r="AG388" i="56"/>
  <c r="AE388" i="56"/>
  <c r="W388" i="56"/>
  <c r="P388" i="56"/>
  <c r="J388" i="56"/>
  <c r="F388" i="56"/>
  <c r="CC388" i="56" s="1"/>
  <c r="CT387" i="56"/>
  <c r="AX387" i="56"/>
  <c r="AO387" i="56"/>
  <c r="AN387" i="56"/>
  <c r="AP387" i="56" s="1"/>
  <c r="AM387" i="56"/>
  <c r="AK387" i="56"/>
  <c r="AI387" i="56"/>
  <c r="AG387" i="56"/>
  <c r="AE387" i="56"/>
  <c r="W387" i="56"/>
  <c r="P387" i="56"/>
  <c r="J387" i="56"/>
  <c r="F387" i="56"/>
  <c r="CC387" i="56" s="1"/>
  <c r="CP387" i="56" s="1"/>
  <c r="CT386" i="56"/>
  <c r="AX386" i="56"/>
  <c r="AO386" i="56"/>
  <c r="AN386" i="56"/>
  <c r="AP386" i="56" s="1"/>
  <c r="AM386" i="56"/>
  <c r="AK386" i="56"/>
  <c r="AI386" i="56"/>
  <c r="AG386" i="56"/>
  <c r="AE386" i="56"/>
  <c r="W386" i="56"/>
  <c r="P386" i="56"/>
  <c r="J386" i="56"/>
  <c r="F386" i="56"/>
  <c r="CC386" i="56" s="1"/>
  <c r="CS386" i="56" s="1"/>
  <c r="CT385" i="56"/>
  <c r="CJ385" i="56"/>
  <c r="CF385" i="56"/>
  <c r="AX385" i="56"/>
  <c r="AO385" i="56"/>
  <c r="AN385" i="56"/>
  <c r="AP385" i="56" s="1"/>
  <c r="AM385" i="56"/>
  <c r="AK385" i="56"/>
  <c r="AI385" i="56"/>
  <c r="AG385" i="56"/>
  <c r="AE385" i="56"/>
  <c r="W385" i="56"/>
  <c r="P385" i="56"/>
  <c r="J385" i="56"/>
  <c r="F385" i="56"/>
  <c r="CC385" i="56" s="1"/>
  <c r="CN385" i="56" s="1"/>
  <c r="CT384" i="56"/>
  <c r="AX384" i="56"/>
  <c r="AO384" i="56"/>
  <c r="AN384" i="56"/>
  <c r="AP384" i="56" s="1"/>
  <c r="AM384" i="56"/>
  <c r="AK384" i="56"/>
  <c r="AI384" i="56"/>
  <c r="AG384" i="56"/>
  <c r="AE384" i="56"/>
  <c r="W384" i="56"/>
  <c r="P384" i="56"/>
  <c r="J384" i="56"/>
  <c r="F384" i="56"/>
  <c r="CC384" i="56" s="1"/>
  <c r="CT383" i="56"/>
  <c r="AX383" i="56"/>
  <c r="AO383" i="56"/>
  <c r="AN383" i="56"/>
  <c r="AP383" i="56" s="1"/>
  <c r="AM383" i="56"/>
  <c r="AK383" i="56"/>
  <c r="AI383" i="56"/>
  <c r="AG383" i="56"/>
  <c r="AE383" i="56"/>
  <c r="W383" i="56"/>
  <c r="P383" i="56"/>
  <c r="J383" i="56"/>
  <c r="F383" i="56"/>
  <c r="CC383" i="56" s="1"/>
  <c r="CP383" i="56" s="1"/>
  <c r="CT382" i="56"/>
  <c r="AX382" i="56"/>
  <c r="AO382" i="56"/>
  <c r="AN382" i="56"/>
  <c r="AP382" i="56" s="1"/>
  <c r="AM382" i="56"/>
  <c r="AK382" i="56"/>
  <c r="AI382" i="56"/>
  <c r="AG382" i="56"/>
  <c r="AE382" i="56"/>
  <c r="W382" i="56"/>
  <c r="P382" i="56"/>
  <c r="J382" i="56"/>
  <c r="F382" i="56"/>
  <c r="CC382" i="56" s="1"/>
  <c r="CS382" i="56" s="1"/>
  <c r="CT381" i="56"/>
  <c r="AX381" i="56"/>
  <c r="AO381" i="56"/>
  <c r="AN381" i="56"/>
  <c r="AP381" i="56" s="1"/>
  <c r="AM381" i="56"/>
  <c r="AK381" i="56"/>
  <c r="AI381" i="56"/>
  <c r="AG381" i="56"/>
  <c r="AE381" i="56"/>
  <c r="W381" i="56"/>
  <c r="P381" i="56"/>
  <c r="J381" i="56"/>
  <c r="F381" i="56"/>
  <c r="CC381" i="56" s="1"/>
  <c r="CT380" i="56"/>
  <c r="AX380" i="56"/>
  <c r="AP380" i="56"/>
  <c r="AO380" i="56"/>
  <c r="AN380" i="56"/>
  <c r="AM380" i="56"/>
  <c r="AK380" i="56"/>
  <c r="AI380" i="56"/>
  <c r="AG380" i="56"/>
  <c r="AE380" i="56"/>
  <c r="W380" i="56"/>
  <c r="P380" i="56"/>
  <c r="J380" i="56"/>
  <c r="F380" i="56"/>
  <c r="CC380" i="56" s="1"/>
  <c r="CT379" i="56"/>
  <c r="AX379" i="56"/>
  <c r="AO379" i="56"/>
  <c r="AN379" i="56"/>
  <c r="AP379" i="56" s="1"/>
  <c r="AM379" i="56"/>
  <c r="AK379" i="56"/>
  <c r="AI379" i="56"/>
  <c r="AG379" i="56"/>
  <c r="AE379" i="56"/>
  <c r="W379" i="56"/>
  <c r="P379" i="56"/>
  <c r="J379" i="56"/>
  <c r="F379" i="56"/>
  <c r="CC379" i="56" s="1"/>
  <c r="CP379" i="56" s="1"/>
  <c r="CT378" i="56"/>
  <c r="AX378" i="56"/>
  <c r="AO378" i="56"/>
  <c r="AN378" i="56"/>
  <c r="AP378" i="56" s="1"/>
  <c r="AM378" i="56"/>
  <c r="AK378" i="56"/>
  <c r="AI378" i="56"/>
  <c r="AG378" i="56"/>
  <c r="AE378" i="56"/>
  <c r="W378" i="56"/>
  <c r="P378" i="56"/>
  <c r="J378" i="56"/>
  <c r="F378" i="56"/>
  <c r="CC378" i="56" s="1"/>
  <c r="CT377" i="56"/>
  <c r="AX377" i="56"/>
  <c r="AP377" i="56"/>
  <c r="AO377" i="56"/>
  <c r="AN377" i="56"/>
  <c r="AM377" i="56"/>
  <c r="AK377" i="56"/>
  <c r="AI377" i="56"/>
  <c r="AG377" i="56"/>
  <c r="AE377" i="56"/>
  <c r="W377" i="56"/>
  <c r="P377" i="56"/>
  <c r="J377" i="56"/>
  <c r="F377" i="56"/>
  <c r="CC377" i="56" s="1"/>
  <c r="CN377" i="56" s="1"/>
  <c r="CT376" i="56"/>
  <c r="CQ376" i="56"/>
  <c r="CC376" i="56"/>
  <c r="AX376" i="56"/>
  <c r="AO376" i="56"/>
  <c r="AN376" i="56"/>
  <c r="AP376" i="56" s="1"/>
  <c r="AM376" i="56"/>
  <c r="AK376" i="56"/>
  <c r="AI376" i="56"/>
  <c r="AG376" i="56"/>
  <c r="AE376" i="56"/>
  <c r="W376" i="56"/>
  <c r="P376" i="56"/>
  <c r="J376" i="56"/>
  <c r="F376" i="56"/>
  <c r="CT375" i="56"/>
  <c r="AX375" i="56"/>
  <c r="AO375" i="56"/>
  <c r="AN375" i="56"/>
  <c r="AP375" i="56" s="1"/>
  <c r="AM375" i="56"/>
  <c r="AK375" i="56"/>
  <c r="AI375" i="56"/>
  <c r="AG375" i="56"/>
  <c r="AE375" i="56"/>
  <c r="W375" i="56"/>
  <c r="P375" i="56"/>
  <c r="J375" i="56"/>
  <c r="F375" i="56"/>
  <c r="CC375" i="56" s="1"/>
  <c r="CP375" i="56" s="1"/>
  <c r="CT374" i="56"/>
  <c r="AX374" i="56"/>
  <c r="AO374" i="56"/>
  <c r="AN374" i="56"/>
  <c r="AP374" i="56" s="1"/>
  <c r="AM374" i="56"/>
  <c r="AK374" i="56"/>
  <c r="AI374" i="56"/>
  <c r="AG374" i="56"/>
  <c r="AE374" i="56"/>
  <c r="W374" i="56"/>
  <c r="P374" i="56"/>
  <c r="J374" i="56"/>
  <c r="F374" i="56"/>
  <c r="CC374" i="56" s="1"/>
  <c r="CT373" i="56"/>
  <c r="AX373" i="56"/>
  <c r="AO373" i="56"/>
  <c r="AN373" i="56"/>
  <c r="AP373" i="56" s="1"/>
  <c r="AM373" i="56"/>
  <c r="AK373" i="56"/>
  <c r="AI373" i="56"/>
  <c r="AG373" i="56"/>
  <c r="AE373" i="56"/>
  <c r="W373" i="56"/>
  <c r="P373" i="56"/>
  <c r="J373" i="56"/>
  <c r="F373" i="56"/>
  <c r="CC373" i="56" s="1"/>
  <c r="CT372" i="56"/>
  <c r="AX372" i="56"/>
  <c r="AP372" i="56"/>
  <c r="AO372" i="56"/>
  <c r="AN372" i="56"/>
  <c r="AM372" i="56"/>
  <c r="AK372" i="56"/>
  <c r="AI372" i="56"/>
  <c r="AG372" i="56"/>
  <c r="AE372" i="56"/>
  <c r="W372" i="56"/>
  <c r="P372" i="56"/>
  <c r="J372" i="56"/>
  <c r="F372" i="56"/>
  <c r="CC372" i="56" s="1"/>
  <c r="CT371" i="56"/>
  <c r="AX371" i="56"/>
  <c r="AO371" i="56"/>
  <c r="AN371" i="56"/>
  <c r="AP371" i="56" s="1"/>
  <c r="AM371" i="56"/>
  <c r="AK371" i="56"/>
  <c r="AI371" i="56"/>
  <c r="AG371" i="56"/>
  <c r="AE371" i="56"/>
  <c r="W371" i="56"/>
  <c r="P371" i="56"/>
  <c r="J371" i="56"/>
  <c r="F371" i="56"/>
  <c r="CC371" i="56" s="1"/>
  <c r="CP371" i="56" s="1"/>
  <c r="CT370" i="56"/>
  <c r="AX370" i="56"/>
  <c r="AO370" i="56"/>
  <c r="AN370" i="56"/>
  <c r="AP370" i="56" s="1"/>
  <c r="AM370" i="56"/>
  <c r="AK370" i="56"/>
  <c r="AI370" i="56"/>
  <c r="AG370" i="56"/>
  <c r="AE370" i="56"/>
  <c r="W370" i="56"/>
  <c r="P370" i="56"/>
  <c r="J370" i="56"/>
  <c r="F370" i="56"/>
  <c r="CC370" i="56" s="1"/>
  <c r="CT369" i="56"/>
  <c r="AX369" i="56"/>
  <c r="AP369" i="56"/>
  <c r="AO369" i="56"/>
  <c r="AN369" i="56"/>
  <c r="AM369" i="56"/>
  <c r="AK369" i="56"/>
  <c r="AI369" i="56"/>
  <c r="AG369" i="56"/>
  <c r="AE369" i="56"/>
  <c r="W369" i="56"/>
  <c r="P369" i="56"/>
  <c r="J369" i="56"/>
  <c r="F369" i="56"/>
  <c r="CC369" i="56" s="1"/>
  <c r="CN369" i="56" s="1"/>
  <c r="CT368" i="56"/>
  <c r="AX368" i="56"/>
  <c r="AO368" i="56"/>
  <c r="AN368" i="56"/>
  <c r="AP368" i="56" s="1"/>
  <c r="AM368" i="56"/>
  <c r="AK368" i="56"/>
  <c r="AI368" i="56"/>
  <c r="AG368" i="56"/>
  <c r="AE368" i="56"/>
  <c r="W368" i="56"/>
  <c r="P368" i="56"/>
  <c r="J368" i="56"/>
  <c r="F368" i="56"/>
  <c r="CC368" i="56" s="1"/>
  <c r="CT367" i="56"/>
  <c r="AX367" i="56"/>
  <c r="AO367" i="56"/>
  <c r="AN367" i="56"/>
  <c r="AP367" i="56" s="1"/>
  <c r="AM367" i="56"/>
  <c r="AK367" i="56"/>
  <c r="AI367" i="56"/>
  <c r="AG367" i="56"/>
  <c r="AE367" i="56"/>
  <c r="W367" i="56"/>
  <c r="P367" i="56"/>
  <c r="J367" i="56"/>
  <c r="F367" i="56"/>
  <c r="CC367" i="56" s="1"/>
  <c r="CP367" i="56" s="1"/>
  <c r="CT366" i="56"/>
  <c r="AX366" i="56"/>
  <c r="AO366" i="56"/>
  <c r="AN366" i="56"/>
  <c r="AP366" i="56" s="1"/>
  <c r="AM366" i="56"/>
  <c r="AK366" i="56"/>
  <c r="AI366" i="56"/>
  <c r="AG366" i="56"/>
  <c r="AE366" i="56"/>
  <c r="W366" i="56"/>
  <c r="P366" i="56"/>
  <c r="J366" i="56"/>
  <c r="F366" i="56"/>
  <c r="CC366" i="56" s="1"/>
  <c r="CS366" i="56" s="1"/>
  <c r="CT365" i="56"/>
  <c r="AX365" i="56"/>
  <c r="AP365" i="56"/>
  <c r="AO365" i="56"/>
  <c r="AN365" i="56"/>
  <c r="AM365" i="56"/>
  <c r="AK365" i="56"/>
  <c r="AI365" i="56"/>
  <c r="AG365" i="56"/>
  <c r="AE365" i="56"/>
  <c r="W365" i="56"/>
  <c r="P365" i="56"/>
  <c r="J365" i="56"/>
  <c r="F365" i="56"/>
  <c r="CC365" i="56" s="1"/>
  <c r="CP365" i="56" s="1"/>
  <c r="CT364" i="56"/>
  <c r="AX364" i="56"/>
  <c r="AO364" i="56"/>
  <c r="AN364" i="56"/>
  <c r="AP364" i="56" s="1"/>
  <c r="AM364" i="56"/>
  <c r="AK364" i="56"/>
  <c r="AI364" i="56"/>
  <c r="AG364" i="56"/>
  <c r="AE364" i="56"/>
  <c r="W364" i="56"/>
  <c r="P364" i="56"/>
  <c r="J364" i="56"/>
  <c r="F364" i="56"/>
  <c r="CC364" i="56" s="1"/>
  <c r="CK364" i="56" s="1"/>
  <c r="CT363" i="56"/>
  <c r="CP363" i="56"/>
  <c r="AX363" i="56"/>
  <c r="AO363" i="56"/>
  <c r="AN363" i="56"/>
  <c r="AP363" i="56" s="1"/>
  <c r="AM363" i="56"/>
  <c r="AK363" i="56"/>
  <c r="AI363" i="56"/>
  <c r="AG363" i="56"/>
  <c r="AE363" i="56"/>
  <c r="W363" i="56"/>
  <c r="P363" i="56"/>
  <c r="J363" i="56"/>
  <c r="F363" i="56"/>
  <c r="CC363" i="56" s="1"/>
  <c r="CR363" i="56" s="1"/>
  <c r="CT362" i="56"/>
  <c r="AX362" i="56"/>
  <c r="AO362" i="56"/>
  <c r="AN362" i="56"/>
  <c r="AP362" i="56" s="1"/>
  <c r="AM362" i="56"/>
  <c r="AK362" i="56"/>
  <c r="AI362" i="56"/>
  <c r="AG362" i="56"/>
  <c r="AE362" i="56"/>
  <c r="W362" i="56"/>
  <c r="P362" i="56"/>
  <c r="J362" i="56"/>
  <c r="F362" i="56"/>
  <c r="CC362" i="56" s="1"/>
  <c r="CT361" i="56"/>
  <c r="AX361" i="56"/>
  <c r="AO361" i="56"/>
  <c r="AN361" i="56"/>
  <c r="AP361" i="56" s="1"/>
  <c r="AM361" i="56"/>
  <c r="AK361" i="56"/>
  <c r="AI361" i="56"/>
  <c r="AG361" i="56"/>
  <c r="AE361" i="56"/>
  <c r="W361" i="56"/>
  <c r="P361" i="56"/>
  <c r="J361" i="56"/>
  <c r="F361" i="56"/>
  <c r="CC361" i="56" s="1"/>
  <c r="CP361" i="56" s="1"/>
  <c r="CT360" i="56"/>
  <c r="AX360" i="56"/>
  <c r="AO360" i="56"/>
  <c r="AN360" i="56"/>
  <c r="AP360" i="56" s="1"/>
  <c r="AM360" i="56"/>
  <c r="AK360" i="56"/>
  <c r="AI360" i="56"/>
  <c r="AG360" i="56"/>
  <c r="AE360" i="56"/>
  <c r="W360" i="56"/>
  <c r="P360" i="56"/>
  <c r="J360" i="56"/>
  <c r="F360" i="56"/>
  <c r="CC360" i="56" s="1"/>
  <c r="CT359" i="56"/>
  <c r="AX359" i="56"/>
  <c r="AO359" i="56"/>
  <c r="AN359" i="56"/>
  <c r="AP359" i="56" s="1"/>
  <c r="AM359" i="56"/>
  <c r="AK359" i="56"/>
  <c r="AI359" i="56"/>
  <c r="AG359" i="56"/>
  <c r="AE359" i="56"/>
  <c r="W359" i="56"/>
  <c r="P359" i="56"/>
  <c r="J359" i="56"/>
  <c r="F359" i="56"/>
  <c r="CC359" i="56" s="1"/>
  <c r="CT358" i="56"/>
  <c r="AX358" i="56"/>
  <c r="AO358" i="56"/>
  <c r="AN358" i="56"/>
  <c r="AP358" i="56" s="1"/>
  <c r="AM358" i="56"/>
  <c r="AK358" i="56"/>
  <c r="AI358" i="56"/>
  <c r="AG358" i="56"/>
  <c r="AE358" i="56"/>
  <c r="W358" i="56"/>
  <c r="P358" i="56"/>
  <c r="J358" i="56"/>
  <c r="F358" i="56"/>
  <c r="CC358" i="56" s="1"/>
  <c r="CT357" i="56"/>
  <c r="AX357" i="56"/>
  <c r="AO357" i="56"/>
  <c r="AN357" i="56"/>
  <c r="AP357" i="56" s="1"/>
  <c r="AM357" i="56"/>
  <c r="AK357" i="56"/>
  <c r="AI357" i="56"/>
  <c r="AG357" i="56"/>
  <c r="AE357" i="56"/>
  <c r="W357" i="56"/>
  <c r="P357" i="56"/>
  <c r="J357" i="56"/>
  <c r="F357" i="56"/>
  <c r="CC357" i="56" s="1"/>
  <c r="CT356" i="56"/>
  <c r="CC356" i="56"/>
  <c r="AX356" i="56"/>
  <c r="AO356" i="56"/>
  <c r="AN356" i="56"/>
  <c r="AP356" i="56" s="1"/>
  <c r="AM356" i="56"/>
  <c r="AK356" i="56"/>
  <c r="AI356" i="56"/>
  <c r="AG356" i="56"/>
  <c r="AE356" i="56"/>
  <c r="W356" i="56"/>
  <c r="P356" i="56"/>
  <c r="J356" i="56"/>
  <c r="F356" i="56"/>
  <c r="CT355" i="56"/>
  <c r="AX355" i="56"/>
  <c r="AO355" i="56"/>
  <c r="AN355" i="56"/>
  <c r="AP355" i="56" s="1"/>
  <c r="AM355" i="56"/>
  <c r="AK355" i="56"/>
  <c r="AI355" i="56"/>
  <c r="AG355" i="56"/>
  <c r="AE355" i="56"/>
  <c r="W355" i="56"/>
  <c r="P355" i="56"/>
  <c r="J355" i="56"/>
  <c r="F355" i="56"/>
  <c r="CC355" i="56" s="1"/>
  <c r="CT354" i="56"/>
  <c r="AX354" i="56"/>
  <c r="AP354" i="56"/>
  <c r="AO354" i="56"/>
  <c r="AN354" i="56"/>
  <c r="AM354" i="56"/>
  <c r="AK354" i="56"/>
  <c r="AI354" i="56"/>
  <c r="AG354" i="56"/>
  <c r="AE354" i="56"/>
  <c r="W354" i="56"/>
  <c r="P354" i="56"/>
  <c r="J354" i="56"/>
  <c r="F354" i="56"/>
  <c r="CC354" i="56" s="1"/>
  <c r="CM354" i="56" s="1"/>
  <c r="CT353" i="56"/>
  <c r="AX353" i="56"/>
  <c r="AO353" i="56"/>
  <c r="AN353" i="56"/>
  <c r="AP353" i="56" s="1"/>
  <c r="AM353" i="56"/>
  <c r="AK353" i="56"/>
  <c r="AI353" i="56"/>
  <c r="AG353" i="56"/>
  <c r="AE353" i="56"/>
  <c r="W353" i="56"/>
  <c r="P353" i="56"/>
  <c r="J353" i="56"/>
  <c r="F353" i="56"/>
  <c r="CC353" i="56" s="1"/>
  <c r="CT352" i="56"/>
  <c r="AX352" i="56"/>
  <c r="AO352" i="56"/>
  <c r="AN352" i="56"/>
  <c r="AP352" i="56" s="1"/>
  <c r="AM352" i="56"/>
  <c r="AK352" i="56"/>
  <c r="AI352" i="56"/>
  <c r="AG352" i="56"/>
  <c r="AE352" i="56"/>
  <c r="W352" i="56"/>
  <c r="P352" i="56"/>
  <c r="J352" i="56"/>
  <c r="F352" i="56"/>
  <c r="CC352" i="56" s="1"/>
  <c r="CS352" i="56" s="1"/>
  <c r="CT351" i="56"/>
  <c r="AX351" i="56"/>
  <c r="AO351" i="56"/>
  <c r="AN351" i="56"/>
  <c r="AP351" i="56" s="1"/>
  <c r="AM351" i="56"/>
  <c r="AK351" i="56"/>
  <c r="AI351" i="56"/>
  <c r="AG351" i="56"/>
  <c r="AE351" i="56"/>
  <c r="W351" i="56"/>
  <c r="P351" i="56"/>
  <c r="J351" i="56"/>
  <c r="F351" i="56"/>
  <c r="CC351" i="56" s="1"/>
  <c r="CT350" i="56"/>
  <c r="AX350" i="56"/>
  <c r="AO350" i="56"/>
  <c r="AN350" i="56"/>
  <c r="AP350" i="56" s="1"/>
  <c r="AM350" i="56"/>
  <c r="AK350" i="56"/>
  <c r="AI350" i="56"/>
  <c r="AG350" i="56"/>
  <c r="AE350" i="56"/>
  <c r="W350" i="56"/>
  <c r="P350" i="56"/>
  <c r="J350" i="56"/>
  <c r="F350" i="56"/>
  <c r="CC350" i="56" s="1"/>
  <c r="CT349" i="56"/>
  <c r="AX349" i="56"/>
  <c r="AO349" i="56"/>
  <c r="AN349" i="56"/>
  <c r="AP349" i="56" s="1"/>
  <c r="AM349" i="56"/>
  <c r="AK349" i="56"/>
  <c r="AI349" i="56"/>
  <c r="AG349" i="56"/>
  <c r="AE349" i="56"/>
  <c r="W349" i="56"/>
  <c r="P349" i="56"/>
  <c r="J349" i="56"/>
  <c r="F349" i="56"/>
  <c r="CC349" i="56" s="1"/>
  <c r="CT348" i="56"/>
  <c r="AX348" i="56"/>
  <c r="AO348" i="56"/>
  <c r="AN348" i="56"/>
  <c r="AP348" i="56" s="1"/>
  <c r="AM348" i="56"/>
  <c r="AK348" i="56"/>
  <c r="AI348" i="56"/>
  <c r="AG348" i="56"/>
  <c r="AE348" i="56"/>
  <c r="W348" i="56"/>
  <c r="P348" i="56"/>
  <c r="J348" i="56"/>
  <c r="F348" i="56"/>
  <c r="CC348" i="56" s="1"/>
  <c r="CT347" i="56"/>
  <c r="AX347" i="56"/>
  <c r="AO347" i="56"/>
  <c r="AN347" i="56"/>
  <c r="AP347" i="56" s="1"/>
  <c r="AM347" i="56"/>
  <c r="AK347" i="56"/>
  <c r="AI347" i="56"/>
  <c r="AG347" i="56"/>
  <c r="AE347" i="56"/>
  <c r="W347" i="56"/>
  <c r="P347" i="56"/>
  <c r="J347" i="56"/>
  <c r="F347" i="56"/>
  <c r="CC347" i="56" s="1"/>
  <c r="CO347" i="56" s="1"/>
  <c r="CT346" i="56"/>
  <c r="CE346" i="56"/>
  <c r="CC346" i="56"/>
  <c r="CP346" i="56" s="1"/>
  <c r="AX346" i="56"/>
  <c r="AO346" i="56"/>
  <c r="AN346" i="56"/>
  <c r="AP346" i="56" s="1"/>
  <c r="AM346" i="56"/>
  <c r="AK346" i="56"/>
  <c r="AI346" i="56"/>
  <c r="AG346" i="56"/>
  <c r="AE346" i="56"/>
  <c r="W346" i="56"/>
  <c r="P346" i="56"/>
  <c r="J346" i="56"/>
  <c r="F346" i="56"/>
  <c r="CT345" i="56"/>
  <c r="CP345" i="56"/>
  <c r="AX345" i="56"/>
  <c r="AO345" i="56"/>
  <c r="AN345" i="56"/>
  <c r="AP345" i="56" s="1"/>
  <c r="AM345" i="56"/>
  <c r="AK345" i="56"/>
  <c r="AI345" i="56"/>
  <c r="AG345" i="56"/>
  <c r="AE345" i="56"/>
  <c r="W345" i="56"/>
  <c r="P345" i="56"/>
  <c r="J345" i="56"/>
  <c r="F345" i="56"/>
  <c r="CC345" i="56" s="1"/>
  <c r="CL345" i="56" s="1"/>
  <c r="CT344" i="56"/>
  <c r="AX344" i="56"/>
  <c r="AO344" i="56"/>
  <c r="AN344" i="56"/>
  <c r="AP344" i="56" s="1"/>
  <c r="AM344" i="56"/>
  <c r="AK344" i="56"/>
  <c r="AI344" i="56"/>
  <c r="AG344" i="56"/>
  <c r="AE344" i="56"/>
  <c r="W344" i="56"/>
  <c r="P344" i="56"/>
  <c r="J344" i="56"/>
  <c r="F344" i="56"/>
  <c r="CC344" i="56" s="1"/>
  <c r="CT343" i="56"/>
  <c r="AX343" i="56"/>
  <c r="AP343" i="56"/>
  <c r="AO343" i="56"/>
  <c r="AN343" i="56"/>
  <c r="AM343" i="56"/>
  <c r="AK343" i="56"/>
  <c r="AI343" i="56"/>
  <c r="AG343" i="56"/>
  <c r="AE343" i="56"/>
  <c r="W343" i="56"/>
  <c r="P343" i="56"/>
  <c r="J343" i="56"/>
  <c r="F343" i="56"/>
  <c r="CC343" i="56" s="1"/>
  <c r="CN343" i="56" s="1"/>
  <c r="CT342" i="56"/>
  <c r="AX342" i="56"/>
  <c r="AP342" i="56"/>
  <c r="AO342" i="56"/>
  <c r="AN342" i="56"/>
  <c r="AM342" i="56"/>
  <c r="AK342" i="56"/>
  <c r="AI342" i="56"/>
  <c r="AG342" i="56"/>
  <c r="AE342" i="56"/>
  <c r="W342" i="56"/>
  <c r="P342" i="56"/>
  <c r="J342" i="56"/>
  <c r="F342" i="56"/>
  <c r="CC342" i="56" s="1"/>
  <c r="CT341" i="56"/>
  <c r="CP341" i="56"/>
  <c r="AX341" i="56"/>
  <c r="AO341" i="56"/>
  <c r="AN341" i="56"/>
  <c r="AP341" i="56" s="1"/>
  <c r="AM341" i="56"/>
  <c r="AK341" i="56"/>
  <c r="AI341" i="56"/>
  <c r="AG341" i="56"/>
  <c r="AE341" i="56"/>
  <c r="W341" i="56"/>
  <c r="P341" i="56"/>
  <c r="J341" i="56"/>
  <c r="F341" i="56"/>
  <c r="CC341" i="56" s="1"/>
  <c r="CL341" i="56" s="1"/>
  <c r="CT340" i="56"/>
  <c r="AX340" i="56"/>
  <c r="AO340" i="56"/>
  <c r="AN340" i="56"/>
  <c r="AP340" i="56" s="1"/>
  <c r="AM340" i="56"/>
  <c r="AK340" i="56"/>
  <c r="AI340" i="56"/>
  <c r="AG340" i="56"/>
  <c r="AE340" i="56"/>
  <c r="W340" i="56"/>
  <c r="P340" i="56"/>
  <c r="J340" i="56"/>
  <c r="F340" i="56"/>
  <c r="CC340" i="56" s="1"/>
  <c r="CS340" i="56" s="1"/>
  <c r="CT339" i="56"/>
  <c r="AX339" i="56"/>
  <c r="AO339" i="56"/>
  <c r="AN339" i="56"/>
  <c r="AP339" i="56" s="1"/>
  <c r="AM339" i="56"/>
  <c r="AK339" i="56"/>
  <c r="AI339" i="56"/>
  <c r="AG339" i="56"/>
  <c r="AE339" i="56"/>
  <c r="W339" i="56"/>
  <c r="P339" i="56"/>
  <c r="J339" i="56"/>
  <c r="F339" i="56"/>
  <c r="CC339" i="56" s="1"/>
  <c r="CT338" i="56"/>
  <c r="CI338" i="56"/>
  <c r="AX338" i="56"/>
  <c r="AP338" i="56"/>
  <c r="AO338" i="56"/>
  <c r="AN338" i="56"/>
  <c r="AM338" i="56"/>
  <c r="AK338" i="56"/>
  <c r="AI338" i="56"/>
  <c r="AG338" i="56"/>
  <c r="AE338" i="56"/>
  <c r="W338" i="56"/>
  <c r="P338" i="56"/>
  <c r="J338" i="56"/>
  <c r="F338" i="56"/>
  <c r="CC338" i="56" s="1"/>
  <c r="CT337" i="56"/>
  <c r="CP337" i="56"/>
  <c r="AX337" i="56"/>
  <c r="AO337" i="56"/>
  <c r="AN337" i="56"/>
  <c r="AP337" i="56" s="1"/>
  <c r="AM337" i="56"/>
  <c r="AK337" i="56"/>
  <c r="AI337" i="56"/>
  <c r="AG337" i="56"/>
  <c r="AE337" i="56"/>
  <c r="W337" i="56"/>
  <c r="P337" i="56"/>
  <c r="J337" i="56"/>
  <c r="F337" i="56"/>
  <c r="CC337" i="56" s="1"/>
  <c r="CL337" i="56" s="1"/>
  <c r="CT336" i="56"/>
  <c r="AX336" i="56"/>
  <c r="AO336" i="56"/>
  <c r="AN336" i="56"/>
  <c r="AP336" i="56" s="1"/>
  <c r="AM336" i="56"/>
  <c r="AK336" i="56"/>
  <c r="AI336" i="56"/>
  <c r="AG336" i="56"/>
  <c r="AE336" i="56"/>
  <c r="W336" i="56"/>
  <c r="P336" i="56"/>
  <c r="J336" i="56"/>
  <c r="F336" i="56"/>
  <c r="CC336" i="56" s="1"/>
  <c r="CT335" i="56"/>
  <c r="AX335" i="56"/>
  <c r="AO335" i="56"/>
  <c r="AN335" i="56"/>
  <c r="AP335" i="56" s="1"/>
  <c r="AM335" i="56"/>
  <c r="AK335" i="56"/>
  <c r="AI335" i="56"/>
  <c r="AG335" i="56"/>
  <c r="AE335" i="56"/>
  <c r="W335" i="56"/>
  <c r="P335" i="56"/>
  <c r="J335" i="56"/>
  <c r="F335" i="56"/>
  <c r="CC335" i="56" s="1"/>
  <c r="CT334" i="56"/>
  <c r="CI334" i="56"/>
  <c r="AX334" i="56"/>
  <c r="AO334" i="56"/>
  <c r="AN334" i="56"/>
  <c r="AP334" i="56" s="1"/>
  <c r="AM334" i="56"/>
  <c r="AK334" i="56"/>
  <c r="AI334" i="56"/>
  <c r="AG334" i="56"/>
  <c r="AE334" i="56"/>
  <c r="W334" i="56"/>
  <c r="P334" i="56"/>
  <c r="J334" i="56"/>
  <c r="F334" i="56"/>
  <c r="CC334" i="56" s="1"/>
  <c r="CT333" i="56"/>
  <c r="CP333" i="56"/>
  <c r="AX333" i="56"/>
  <c r="AO333" i="56"/>
  <c r="AN333" i="56"/>
  <c r="AP333" i="56" s="1"/>
  <c r="AM333" i="56"/>
  <c r="AK333" i="56"/>
  <c r="AI333" i="56"/>
  <c r="AG333" i="56"/>
  <c r="AE333" i="56"/>
  <c r="W333" i="56"/>
  <c r="P333" i="56"/>
  <c r="J333" i="56"/>
  <c r="F333" i="56"/>
  <c r="CC333" i="56" s="1"/>
  <c r="CL333" i="56" s="1"/>
  <c r="CT332" i="56"/>
  <c r="AX332" i="56"/>
  <c r="AO332" i="56"/>
  <c r="AN332" i="56"/>
  <c r="AP332" i="56" s="1"/>
  <c r="AM332" i="56"/>
  <c r="AK332" i="56"/>
  <c r="AI332" i="56"/>
  <c r="AG332" i="56"/>
  <c r="AE332" i="56"/>
  <c r="W332" i="56"/>
  <c r="P332" i="56"/>
  <c r="J332" i="56"/>
  <c r="F332" i="56"/>
  <c r="CC332" i="56" s="1"/>
  <c r="CS332" i="56" s="1"/>
  <c r="CT331" i="56"/>
  <c r="AX331" i="56"/>
  <c r="AO331" i="56"/>
  <c r="AN331" i="56"/>
  <c r="AP331" i="56" s="1"/>
  <c r="AM331" i="56"/>
  <c r="AK331" i="56"/>
  <c r="AI331" i="56"/>
  <c r="AG331" i="56"/>
  <c r="AE331" i="56"/>
  <c r="W331" i="56"/>
  <c r="P331" i="56"/>
  <c r="J331" i="56"/>
  <c r="F331" i="56"/>
  <c r="CC331" i="56" s="1"/>
  <c r="CJ331" i="56" s="1"/>
  <c r="CT330" i="56"/>
  <c r="AX330" i="56"/>
  <c r="AO330" i="56"/>
  <c r="AN330" i="56"/>
  <c r="AP330" i="56" s="1"/>
  <c r="AM330" i="56"/>
  <c r="AK330" i="56"/>
  <c r="AI330" i="56"/>
  <c r="AG330" i="56"/>
  <c r="AE330" i="56"/>
  <c r="W330" i="56"/>
  <c r="P330" i="56"/>
  <c r="J330" i="56"/>
  <c r="F330" i="56"/>
  <c r="CC330" i="56" s="1"/>
  <c r="CT329" i="56"/>
  <c r="AX329" i="56"/>
  <c r="AO329" i="56"/>
  <c r="AN329" i="56"/>
  <c r="AP329" i="56" s="1"/>
  <c r="AM329" i="56"/>
  <c r="AK329" i="56"/>
  <c r="AI329" i="56"/>
  <c r="AG329" i="56"/>
  <c r="AE329" i="56"/>
  <c r="W329" i="56"/>
  <c r="P329" i="56"/>
  <c r="J329" i="56"/>
  <c r="F329" i="56"/>
  <c r="CC329" i="56" s="1"/>
  <c r="CP329" i="56" s="1"/>
  <c r="CT328" i="56"/>
  <c r="AX328" i="56"/>
  <c r="AO328" i="56"/>
  <c r="AN328" i="56"/>
  <c r="AP328" i="56" s="1"/>
  <c r="AM328" i="56"/>
  <c r="AK328" i="56"/>
  <c r="AI328" i="56"/>
  <c r="AG328" i="56"/>
  <c r="AE328" i="56"/>
  <c r="W328" i="56"/>
  <c r="P328" i="56"/>
  <c r="J328" i="56"/>
  <c r="F328" i="56"/>
  <c r="CC328" i="56" s="1"/>
  <c r="CS328" i="56" s="1"/>
  <c r="CT327" i="56"/>
  <c r="CN327" i="56"/>
  <c r="CJ327" i="56"/>
  <c r="AX327" i="56"/>
  <c r="AP327" i="56"/>
  <c r="AO327" i="56"/>
  <c r="AN327" i="56"/>
  <c r="AM327" i="56"/>
  <c r="AK327" i="56"/>
  <c r="AI327" i="56"/>
  <c r="AG327" i="56"/>
  <c r="AE327" i="56"/>
  <c r="W327" i="56"/>
  <c r="P327" i="56"/>
  <c r="J327" i="56"/>
  <c r="F327" i="56"/>
  <c r="CC327" i="56" s="1"/>
  <c r="CT326" i="56"/>
  <c r="CQ326" i="56"/>
  <c r="CC326" i="56"/>
  <c r="AX326" i="56"/>
  <c r="AO326" i="56"/>
  <c r="AN326" i="56"/>
  <c r="AP326" i="56" s="1"/>
  <c r="AM326" i="56"/>
  <c r="AK326" i="56"/>
  <c r="AI326" i="56"/>
  <c r="AG326" i="56"/>
  <c r="AE326" i="56"/>
  <c r="W326" i="56"/>
  <c r="P326" i="56"/>
  <c r="J326" i="56"/>
  <c r="F326" i="56"/>
  <c r="CT325" i="56"/>
  <c r="AX325" i="56"/>
  <c r="AO325" i="56"/>
  <c r="AN325" i="56"/>
  <c r="AP325" i="56" s="1"/>
  <c r="AM325" i="56"/>
  <c r="AK325" i="56"/>
  <c r="AI325" i="56"/>
  <c r="AG325" i="56"/>
  <c r="AE325" i="56"/>
  <c r="W325" i="56"/>
  <c r="P325" i="56"/>
  <c r="J325" i="56"/>
  <c r="F325" i="56"/>
  <c r="CC325" i="56" s="1"/>
  <c r="CP325" i="56" s="1"/>
  <c r="CT324" i="56"/>
  <c r="AX324" i="56"/>
  <c r="AO324" i="56"/>
  <c r="AN324" i="56"/>
  <c r="AP324" i="56" s="1"/>
  <c r="AM324" i="56"/>
  <c r="AK324" i="56"/>
  <c r="AI324" i="56"/>
  <c r="AG324" i="56"/>
  <c r="AE324" i="56"/>
  <c r="W324" i="56"/>
  <c r="P324" i="56"/>
  <c r="J324" i="56"/>
  <c r="F324" i="56"/>
  <c r="CC324" i="56" s="1"/>
  <c r="CS324" i="56" s="1"/>
  <c r="CT323" i="56"/>
  <c r="CJ323" i="56"/>
  <c r="AX323" i="56"/>
  <c r="AO323" i="56"/>
  <c r="AN323" i="56"/>
  <c r="AP323" i="56" s="1"/>
  <c r="AM323" i="56"/>
  <c r="AK323" i="56"/>
  <c r="AI323" i="56"/>
  <c r="AG323" i="56"/>
  <c r="AE323" i="56"/>
  <c r="W323" i="56"/>
  <c r="P323" i="56"/>
  <c r="J323" i="56"/>
  <c r="F323" i="56"/>
  <c r="CC323" i="56" s="1"/>
  <c r="CN323" i="56" s="1"/>
  <c r="CT322" i="56"/>
  <c r="AX322" i="56"/>
  <c r="AO322" i="56"/>
  <c r="AN322" i="56"/>
  <c r="AP322" i="56" s="1"/>
  <c r="AM322" i="56"/>
  <c r="AK322" i="56"/>
  <c r="AI322" i="56"/>
  <c r="AG322" i="56"/>
  <c r="AE322" i="56"/>
  <c r="W322" i="56"/>
  <c r="P322" i="56"/>
  <c r="J322" i="56"/>
  <c r="F322" i="56"/>
  <c r="CC322" i="56" s="1"/>
  <c r="CT321" i="56"/>
  <c r="AX321" i="56"/>
  <c r="AO321" i="56"/>
  <c r="AN321" i="56"/>
  <c r="AP321" i="56" s="1"/>
  <c r="AM321" i="56"/>
  <c r="AK321" i="56"/>
  <c r="AI321" i="56"/>
  <c r="AG321" i="56"/>
  <c r="AE321" i="56"/>
  <c r="W321" i="56"/>
  <c r="P321" i="56"/>
  <c r="J321" i="56"/>
  <c r="F321" i="56"/>
  <c r="CC321" i="56" s="1"/>
  <c r="CP321" i="56" s="1"/>
  <c r="CT320" i="56"/>
  <c r="AX320" i="56"/>
  <c r="AO320" i="56"/>
  <c r="AN320" i="56"/>
  <c r="AP320" i="56" s="1"/>
  <c r="AM320" i="56"/>
  <c r="AK320" i="56"/>
  <c r="AI320" i="56"/>
  <c r="AG320" i="56"/>
  <c r="AE320" i="56"/>
  <c r="W320" i="56"/>
  <c r="P320" i="56"/>
  <c r="J320" i="56"/>
  <c r="F320" i="56"/>
  <c r="CC320" i="56" s="1"/>
  <c r="CS320" i="56" s="1"/>
  <c r="CT319" i="56"/>
  <c r="AX319" i="56"/>
  <c r="AO319" i="56"/>
  <c r="AN319" i="56"/>
  <c r="AP319" i="56" s="1"/>
  <c r="AM319" i="56"/>
  <c r="AK319" i="56"/>
  <c r="AI319" i="56"/>
  <c r="AG319" i="56"/>
  <c r="AE319" i="56"/>
  <c r="W319" i="56"/>
  <c r="P319" i="56"/>
  <c r="J319" i="56"/>
  <c r="F319" i="56"/>
  <c r="CC319" i="56" s="1"/>
  <c r="CN319" i="56" s="1"/>
  <c r="CT318" i="56"/>
  <c r="AX318" i="56"/>
  <c r="AO318" i="56"/>
  <c r="AN318" i="56"/>
  <c r="AP318" i="56" s="1"/>
  <c r="AM318" i="56"/>
  <c r="AK318" i="56"/>
  <c r="AI318" i="56"/>
  <c r="AG318" i="56"/>
  <c r="AE318" i="56"/>
  <c r="W318" i="56"/>
  <c r="P318" i="56"/>
  <c r="J318" i="56"/>
  <c r="F318" i="56"/>
  <c r="CC318" i="56" s="1"/>
  <c r="CM318" i="56" s="1"/>
  <c r="CT317" i="56"/>
  <c r="AX317" i="56"/>
  <c r="AO317" i="56"/>
  <c r="AN317" i="56"/>
  <c r="AP317" i="56" s="1"/>
  <c r="AM317" i="56"/>
  <c r="AK317" i="56"/>
  <c r="AI317" i="56"/>
  <c r="AG317" i="56"/>
  <c r="AE317" i="56"/>
  <c r="W317" i="56"/>
  <c r="P317" i="56"/>
  <c r="J317" i="56"/>
  <c r="F317" i="56"/>
  <c r="CC317" i="56" s="1"/>
  <c r="CP317" i="56" s="1"/>
  <c r="CT316" i="56"/>
  <c r="AX316" i="56"/>
  <c r="AO316" i="56"/>
  <c r="AN316" i="56"/>
  <c r="AP316" i="56" s="1"/>
  <c r="AM316" i="56"/>
  <c r="AK316" i="56"/>
  <c r="AI316" i="56"/>
  <c r="AG316" i="56"/>
  <c r="AE316" i="56"/>
  <c r="W316" i="56"/>
  <c r="P316" i="56"/>
  <c r="J316" i="56"/>
  <c r="F316" i="56"/>
  <c r="CC316" i="56" s="1"/>
  <c r="CT315" i="56"/>
  <c r="AX315" i="56"/>
  <c r="AP315" i="56"/>
  <c r="AO315" i="56"/>
  <c r="AN315" i="56"/>
  <c r="AM315" i="56"/>
  <c r="AK315" i="56"/>
  <c r="AI315" i="56"/>
  <c r="AG315" i="56"/>
  <c r="AE315" i="56"/>
  <c r="W315" i="56"/>
  <c r="P315" i="56"/>
  <c r="J315" i="56"/>
  <c r="F315" i="56"/>
  <c r="CC315" i="56" s="1"/>
  <c r="CN315" i="56" s="1"/>
  <c r="CT314" i="56"/>
  <c r="AX314" i="56"/>
  <c r="AO314" i="56"/>
  <c r="AN314" i="56"/>
  <c r="AP314" i="56" s="1"/>
  <c r="AM314" i="56"/>
  <c r="AK314" i="56"/>
  <c r="AI314" i="56"/>
  <c r="AG314" i="56"/>
  <c r="AE314" i="56"/>
  <c r="W314" i="56"/>
  <c r="P314" i="56"/>
  <c r="J314" i="56"/>
  <c r="F314" i="56"/>
  <c r="CC314" i="56" s="1"/>
  <c r="CT313" i="56"/>
  <c r="AX313" i="56"/>
  <c r="AO313" i="56"/>
  <c r="AN313" i="56"/>
  <c r="AP313" i="56" s="1"/>
  <c r="AM313" i="56"/>
  <c r="AK313" i="56"/>
  <c r="AI313" i="56"/>
  <c r="AG313" i="56"/>
  <c r="AE313" i="56"/>
  <c r="W313" i="56"/>
  <c r="P313" i="56"/>
  <c r="J313" i="56"/>
  <c r="F313" i="56"/>
  <c r="CC313" i="56" s="1"/>
  <c r="CP313" i="56" s="1"/>
  <c r="CT312" i="56"/>
  <c r="AX312" i="56"/>
  <c r="AO312" i="56"/>
  <c r="AN312" i="56"/>
  <c r="AP312" i="56" s="1"/>
  <c r="AM312" i="56"/>
  <c r="AK312" i="56"/>
  <c r="AI312" i="56"/>
  <c r="AG312" i="56"/>
  <c r="AE312" i="56"/>
  <c r="W312" i="56"/>
  <c r="P312" i="56"/>
  <c r="J312" i="56"/>
  <c r="F312" i="56"/>
  <c r="CC312" i="56" s="1"/>
  <c r="CS312" i="56" s="1"/>
  <c r="CT311" i="56"/>
  <c r="AX311" i="56"/>
  <c r="AO311" i="56"/>
  <c r="AN311" i="56"/>
  <c r="AP311" i="56" s="1"/>
  <c r="AM311" i="56"/>
  <c r="AK311" i="56"/>
  <c r="AI311" i="56"/>
  <c r="AG311" i="56"/>
  <c r="AE311" i="56"/>
  <c r="W311" i="56"/>
  <c r="P311" i="56"/>
  <c r="J311" i="56"/>
  <c r="F311" i="56"/>
  <c r="CC311" i="56" s="1"/>
  <c r="CN311" i="56" s="1"/>
  <c r="CT310" i="56"/>
  <c r="AX310" i="56"/>
  <c r="AO310" i="56"/>
  <c r="AN310" i="56"/>
  <c r="AP310" i="56" s="1"/>
  <c r="AM310" i="56"/>
  <c r="AK310" i="56"/>
  <c r="AI310" i="56"/>
  <c r="AG310" i="56"/>
  <c r="AE310" i="56"/>
  <c r="W310" i="56"/>
  <c r="P310" i="56"/>
  <c r="J310" i="56"/>
  <c r="F310" i="56"/>
  <c r="CC310" i="56" s="1"/>
  <c r="CT309" i="56"/>
  <c r="AX309" i="56"/>
  <c r="AO309" i="56"/>
  <c r="AN309" i="56"/>
  <c r="AP309" i="56" s="1"/>
  <c r="AM309" i="56"/>
  <c r="AK309" i="56"/>
  <c r="AI309" i="56"/>
  <c r="AG309" i="56"/>
  <c r="AE309" i="56"/>
  <c r="W309" i="56"/>
  <c r="P309" i="56"/>
  <c r="J309" i="56"/>
  <c r="F309" i="56"/>
  <c r="CC309" i="56" s="1"/>
  <c r="CL309" i="56" s="1"/>
  <c r="CT308" i="56"/>
  <c r="AX308" i="56"/>
  <c r="AO308" i="56"/>
  <c r="AN308" i="56"/>
  <c r="AP308" i="56" s="1"/>
  <c r="AM308" i="56"/>
  <c r="AK308" i="56"/>
  <c r="AI308" i="56"/>
  <c r="AG308" i="56"/>
  <c r="AE308" i="56"/>
  <c r="W308" i="56"/>
  <c r="P308" i="56"/>
  <c r="J308" i="56"/>
  <c r="F308" i="56"/>
  <c r="CC308" i="56" s="1"/>
  <c r="CT307" i="56"/>
  <c r="AX307" i="56"/>
  <c r="AP307" i="56"/>
  <c r="AO307" i="56"/>
  <c r="AN307" i="56"/>
  <c r="AM307" i="56"/>
  <c r="AK307" i="56"/>
  <c r="AI307" i="56"/>
  <c r="AG307" i="56"/>
  <c r="AE307" i="56"/>
  <c r="W307" i="56"/>
  <c r="P307" i="56"/>
  <c r="J307" i="56"/>
  <c r="F307" i="56"/>
  <c r="CC307" i="56" s="1"/>
  <c r="CT306" i="56"/>
  <c r="CC306" i="56"/>
  <c r="CQ306" i="56" s="1"/>
  <c r="AX306" i="56"/>
  <c r="AO306" i="56"/>
  <c r="AN306" i="56"/>
  <c r="AP306" i="56" s="1"/>
  <c r="AM306" i="56"/>
  <c r="AK306" i="56"/>
  <c r="AI306" i="56"/>
  <c r="AG306" i="56"/>
  <c r="AE306" i="56"/>
  <c r="W306" i="56"/>
  <c r="P306" i="56"/>
  <c r="J306" i="56"/>
  <c r="F306" i="56"/>
  <c r="CT305" i="56"/>
  <c r="AX305" i="56"/>
  <c r="AO305" i="56"/>
  <c r="AN305" i="56"/>
  <c r="AP305" i="56" s="1"/>
  <c r="AM305" i="56"/>
  <c r="AK305" i="56"/>
  <c r="AI305" i="56"/>
  <c r="AG305" i="56"/>
  <c r="AE305" i="56"/>
  <c r="W305" i="56"/>
  <c r="P305" i="56"/>
  <c r="J305" i="56"/>
  <c r="F305" i="56"/>
  <c r="CC305" i="56" s="1"/>
  <c r="CL305" i="56" s="1"/>
  <c r="CT304" i="56"/>
  <c r="AX304" i="56"/>
  <c r="AO304" i="56"/>
  <c r="AN304" i="56"/>
  <c r="AP304" i="56" s="1"/>
  <c r="AM304" i="56"/>
  <c r="AK304" i="56"/>
  <c r="AI304" i="56"/>
  <c r="AG304" i="56"/>
  <c r="AE304" i="56"/>
  <c r="W304" i="56"/>
  <c r="P304" i="56"/>
  <c r="J304" i="56"/>
  <c r="F304" i="56"/>
  <c r="CC304" i="56" s="1"/>
  <c r="CT303" i="56"/>
  <c r="AX303" i="56"/>
  <c r="AP303" i="56"/>
  <c r="AO303" i="56"/>
  <c r="AN303" i="56"/>
  <c r="AM303" i="56"/>
  <c r="AK303" i="56"/>
  <c r="AI303" i="56"/>
  <c r="AG303" i="56"/>
  <c r="AE303" i="56"/>
  <c r="W303" i="56"/>
  <c r="P303" i="56"/>
  <c r="J303" i="56"/>
  <c r="F303" i="56"/>
  <c r="CC303" i="56" s="1"/>
  <c r="CH303" i="56" s="1"/>
  <c r="CT302" i="56"/>
  <c r="AX302" i="56"/>
  <c r="AO302" i="56"/>
  <c r="AN302" i="56"/>
  <c r="AP302" i="56" s="1"/>
  <c r="AM302" i="56"/>
  <c r="AK302" i="56"/>
  <c r="AI302" i="56"/>
  <c r="AG302" i="56"/>
  <c r="AE302" i="56"/>
  <c r="W302" i="56"/>
  <c r="P302" i="56"/>
  <c r="J302" i="56"/>
  <c r="F302" i="56"/>
  <c r="CC302" i="56" s="1"/>
  <c r="CT301" i="56"/>
  <c r="AX301" i="56"/>
  <c r="AO301" i="56"/>
  <c r="AN301" i="56"/>
  <c r="AP301" i="56" s="1"/>
  <c r="AM301" i="56"/>
  <c r="AK301" i="56"/>
  <c r="AI301" i="56"/>
  <c r="AG301" i="56"/>
  <c r="AE301" i="56"/>
  <c r="W301" i="56"/>
  <c r="P301" i="56"/>
  <c r="J301" i="56"/>
  <c r="F301" i="56"/>
  <c r="CC301" i="56" s="1"/>
  <c r="CP301" i="56" s="1"/>
  <c r="CT300" i="56"/>
  <c r="AX300" i="56"/>
  <c r="AO300" i="56"/>
  <c r="AN300" i="56"/>
  <c r="AP300" i="56" s="1"/>
  <c r="AM300" i="56"/>
  <c r="AK300" i="56"/>
  <c r="AI300" i="56"/>
  <c r="AG300" i="56"/>
  <c r="AE300" i="56"/>
  <c r="W300" i="56"/>
  <c r="P300" i="56"/>
  <c r="J300" i="56"/>
  <c r="F300" i="56"/>
  <c r="CC300" i="56" s="1"/>
  <c r="CT299" i="56"/>
  <c r="AX299" i="56"/>
  <c r="AP299" i="56"/>
  <c r="AO299" i="56"/>
  <c r="AN299" i="56"/>
  <c r="AM299" i="56"/>
  <c r="AK299" i="56"/>
  <c r="AI299" i="56"/>
  <c r="AG299" i="56"/>
  <c r="AE299" i="56"/>
  <c r="W299" i="56"/>
  <c r="P299" i="56"/>
  <c r="J299" i="56"/>
  <c r="F299" i="56"/>
  <c r="CC299" i="56" s="1"/>
  <c r="CP299" i="56" s="1"/>
  <c r="CT298" i="56"/>
  <c r="AX298" i="56"/>
  <c r="AO298" i="56"/>
  <c r="AN298" i="56"/>
  <c r="AP298" i="56" s="1"/>
  <c r="AM298" i="56"/>
  <c r="AK298" i="56"/>
  <c r="AI298" i="56"/>
  <c r="AG298" i="56"/>
  <c r="AE298" i="56"/>
  <c r="W298" i="56"/>
  <c r="P298" i="56"/>
  <c r="J298" i="56"/>
  <c r="F298" i="56"/>
  <c r="CC298" i="56" s="1"/>
  <c r="CT297" i="56"/>
  <c r="AX297" i="56"/>
  <c r="AO297" i="56"/>
  <c r="AN297" i="56"/>
  <c r="AP297" i="56" s="1"/>
  <c r="AM297" i="56"/>
  <c r="AK297" i="56"/>
  <c r="AI297" i="56"/>
  <c r="AG297" i="56"/>
  <c r="AE297" i="56"/>
  <c r="W297" i="56"/>
  <c r="P297" i="56"/>
  <c r="J297" i="56"/>
  <c r="F297" i="56"/>
  <c r="CC297" i="56" s="1"/>
  <c r="CR297" i="56" s="1"/>
  <c r="CT296" i="56"/>
  <c r="AX296" i="56"/>
  <c r="AO296" i="56"/>
  <c r="AN296" i="56"/>
  <c r="AP296" i="56" s="1"/>
  <c r="AM296" i="56"/>
  <c r="AK296" i="56"/>
  <c r="AI296" i="56"/>
  <c r="AG296" i="56"/>
  <c r="AE296" i="56"/>
  <c r="W296" i="56"/>
  <c r="P296" i="56"/>
  <c r="J296" i="56"/>
  <c r="F296" i="56"/>
  <c r="CC296" i="56" s="1"/>
  <c r="CT295" i="56"/>
  <c r="CD295" i="56"/>
  <c r="AX295" i="56"/>
  <c r="AO295" i="56"/>
  <c r="AN295" i="56"/>
  <c r="AP295" i="56" s="1"/>
  <c r="AM295" i="56"/>
  <c r="AK295" i="56"/>
  <c r="AI295" i="56"/>
  <c r="AG295" i="56"/>
  <c r="AE295" i="56"/>
  <c r="W295" i="56"/>
  <c r="P295" i="56"/>
  <c r="J295" i="56"/>
  <c r="F295" i="56"/>
  <c r="CC295" i="56" s="1"/>
  <c r="CP295" i="56" s="1"/>
  <c r="CT294" i="56"/>
  <c r="CO294" i="56"/>
  <c r="CC294" i="56"/>
  <c r="CM294" i="56" s="1"/>
  <c r="AX294" i="56"/>
  <c r="AO294" i="56"/>
  <c r="AN294" i="56"/>
  <c r="AP294" i="56" s="1"/>
  <c r="AM294" i="56"/>
  <c r="AK294" i="56"/>
  <c r="AI294" i="56"/>
  <c r="AG294" i="56"/>
  <c r="AE294" i="56"/>
  <c r="W294" i="56"/>
  <c r="P294" i="56"/>
  <c r="J294" i="56"/>
  <c r="F294" i="56"/>
  <c r="CT293" i="56"/>
  <c r="CR293" i="56"/>
  <c r="CN293" i="56"/>
  <c r="CJ293" i="56"/>
  <c r="AX293" i="56"/>
  <c r="AO293" i="56"/>
  <c r="AN293" i="56"/>
  <c r="AP293" i="56" s="1"/>
  <c r="AM293" i="56"/>
  <c r="AK293" i="56"/>
  <c r="AI293" i="56"/>
  <c r="AG293" i="56"/>
  <c r="AE293" i="56"/>
  <c r="W293" i="56"/>
  <c r="P293" i="56"/>
  <c r="J293" i="56"/>
  <c r="F293" i="56"/>
  <c r="CC293" i="56" s="1"/>
  <c r="CF293" i="56" s="1"/>
  <c r="CT292" i="56"/>
  <c r="AX292" i="56"/>
  <c r="AP292" i="56"/>
  <c r="AO292" i="56"/>
  <c r="AN292" i="56"/>
  <c r="AM292" i="56"/>
  <c r="AK292" i="56"/>
  <c r="AI292" i="56"/>
  <c r="AG292" i="56"/>
  <c r="AE292" i="56"/>
  <c r="W292" i="56"/>
  <c r="P292" i="56"/>
  <c r="J292" i="56"/>
  <c r="F292" i="56"/>
  <c r="CC292" i="56" s="1"/>
  <c r="CT291" i="56"/>
  <c r="AX291" i="56"/>
  <c r="AP291" i="56"/>
  <c r="AO291" i="56"/>
  <c r="AN291" i="56"/>
  <c r="AM291" i="56"/>
  <c r="AK291" i="56"/>
  <c r="AI291" i="56"/>
  <c r="AG291" i="56"/>
  <c r="AE291" i="56"/>
  <c r="W291" i="56"/>
  <c r="P291" i="56"/>
  <c r="J291" i="56"/>
  <c r="F291" i="56"/>
  <c r="CC291" i="56" s="1"/>
  <c r="CR291" i="56" s="1"/>
  <c r="CT290" i="56"/>
  <c r="AX290" i="56"/>
  <c r="AO290" i="56"/>
  <c r="AN290" i="56"/>
  <c r="AP290" i="56" s="1"/>
  <c r="AM290" i="56"/>
  <c r="AK290" i="56"/>
  <c r="AI290" i="56"/>
  <c r="AG290" i="56"/>
  <c r="AE290" i="56"/>
  <c r="W290" i="56"/>
  <c r="P290" i="56"/>
  <c r="J290" i="56"/>
  <c r="F290" i="56"/>
  <c r="CC290" i="56" s="1"/>
  <c r="CT289" i="56"/>
  <c r="AX289" i="56"/>
  <c r="AO289" i="56"/>
  <c r="AN289" i="56"/>
  <c r="AP289" i="56" s="1"/>
  <c r="AM289" i="56"/>
  <c r="AK289" i="56"/>
  <c r="AI289" i="56"/>
  <c r="AG289" i="56"/>
  <c r="AE289" i="56"/>
  <c r="W289" i="56"/>
  <c r="P289" i="56"/>
  <c r="J289" i="56"/>
  <c r="F289" i="56"/>
  <c r="CC289" i="56" s="1"/>
  <c r="CL289" i="56" s="1"/>
  <c r="CT288" i="56"/>
  <c r="CO288" i="56"/>
  <c r="CC288" i="56"/>
  <c r="CQ288" i="56" s="1"/>
  <c r="AX288" i="56"/>
  <c r="AP288" i="56"/>
  <c r="AO288" i="56"/>
  <c r="AN288" i="56"/>
  <c r="AM288" i="56"/>
  <c r="AK288" i="56"/>
  <c r="AI288" i="56"/>
  <c r="AG288" i="56"/>
  <c r="AE288" i="56"/>
  <c r="W288" i="56"/>
  <c r="P288" i="56"/>
  <c r="J288" i="56"/>
  <c r="F288" i="56"/>
  <c r="CT287" i="56"/>
  <c r="AX287" i="56"/>
  <c r="AO287" i="56"/>
  <c r="AN287" i="56"/>
  <c r="AP287" i="56" s="1"/>
  <c r="AM287" i="56"/>
  <c r="AK287" i="56"/>
  <c r="AI287" i="56"/>
  <c r="AG287" i="56"/>
  <c r="AE287" i="56"/>
  <c r="W287" i="56"/>
  <c r="P287" i="56"/>
  <c r="J287" i="56"/>
  <c r="F287" i="56"/>
  <c r="CC287" i="56" s="1"/>
  <c r="CL287" i="56" s="1"/>
  <c r="CT286" i="56"/>
  <c r="AX286" i="56"/>
  <c r="AO286" i="56"/>
  <c r="AN286" i="56"/>
  <c r="AP286" i="56" s="1"/>
  <c r="AM286" i="56"/>
  <c r="AK286" i="56"/>
  <c r="AI286" i="56"/>
  <c r="AG286" i="56"/>
  <c r="AE286" i="56"/>
  <c r="W286" i="56"/>
  <c r="P286" i="56"/>
  <c r="J286" i="56"/>
  <c r="F286" i="56"/>
  <c r="CC286" i="56" s="1"/>
  <c r="CT285" i="56"/>
  <c r="AX285" i="56"/>
  <c r="AO285" i="56"/>
  <c r="AN285" i="56"/>
  <c r="AP285" i="56" s="1"/>
  <c r="AM285" i="56"/>
  <c r="AK285" i="56"/>
  <c r="AI285" i="56"/>
  <c r="AG285" i="56"/>
  <c r="AE285" i="56"/>
  <c r="W285" i="56"/>
  <c r="P285" i="56"/>
  <c r="J285" i="56"/>
  <c r="F285" i="56"/>
  <c r="CC285" i="56" s="1"/>
  <c r="CN285" i="56" s="1"/>
  <c r="CT284" i="56"/>
  <c r="AX284" i="56"/>
  <c r="AO284" i="56"/>
  <c r="AN284" i="56"/>
  <c r="AP284" i="56" s="1"/>
  <c r="AM284" i="56"/>
  <c r="AK284" i="56"/>
  <c r="AI284" i="56"/>
  <c r="AG284" i="56"/>
  <c r="AE284" i="56"/>
  <c r="W284" i="56"/>
  <c r="P284" i="56"/>
  <c r="J284" i="56"/>
  <c r="F284" i="56"/>
  <c r="CC284" i="56" s="1"/>
  <c r="CT283" i="56"/>
  <c r="CH283" i="56"/>
  <c r="AX283" i="56"/>
  <c r="AO283" i="56"/>
  <c r="AN283" i="56"/>
  <c r="AP283" i="56" s="1"/>
  <c r="AM283" i="56"/>
  <c r="AK283" i="56"/>
  <c r="AI283" i="56"/>
  <c r="AG283" i="56"/>
  <c r="AE283" i="56"/>
  <c r="W283" i="56"/>
  <c r="P283" i="56"/>
  <c r="J283" i="56"/>
  <c r="F283" i="56"/>
  <c r="CC283" i="56" s="1"/>
  <c r="CN283" i="56" s="1"/>
  <c r="CT282" i="56"/>
  <c r="AX282" i="56"/>
  <c r="AP282" i="56"/>
  <c r="AO282" i="56"/>
  <c r="AN282" i="56"/>
  <c r="AM282" i="56"/>
  <c r="AK282" i="56"/>
  <c r="AI282" i="56"/>
  <c r="AG282" i="56"/>
  <c r="AE282" i="56"/>
  <c r="W282" i="56"/>
  <c r="P282" i="56"/>
  <c r="J282" i="56"/>
  <c r="F282" i="56"/>
  <c r="CC282" i="56" s="1"/>
  <c r="CT281" i="56"/>
  <c r="AX281" i="56"/>
  <c r="AO281" i="56"/>
  <c r="AN281" i="56"/>
  <c r="AP281" i="56" s="1"/>
  <c r="AM281" i="56"/>
  <c r="AK281" i="56"/>
  <c r="AI281" i="56"/>
  <c r="AG281" i="56"/>
  <c r="AE281" i="56"/>
  <c r="W281" i="56"/>
  <c r="P281" i="56"/>
  <c r="J281" i="56"/>
  <c r="F281" i="56"/>
  <c r="CC281" i="56" s="1"/>
  <c r="CO281" i="56" s="1"/>
  <c r="CT280" i="56"/>
  <c r="AX280" i="56"/>
  <c r="AO280" i="56"/>
  <c r="AN280" i="56"/>
  <c r="AP280" i="56" s="1"/>
  <c r="AM280" i="56"/>
  <c r="AK280" i="56"/>
  <c r="AI280" i="56"/>
  <c r="AG280" i="56"/>
  <c r="AE280" i="56"/>
  <c r="W280" i="56"/>
  <c r="P280" i="56"/>
  <c r="J280" i="56"/>
  <c r="F280" i="56"/>
  <c r="CC280" i="56" s="1"/>
  <c r="CR280" i="56" s="1"/>
  <c r="CT279" i="56"/>
  <c r="AX279" i="56"/>
  <c r="AP279" i="56"/>
  <c r="AO279" i="56"/>
  <c r="AN279" i="56"/>
  <c r="AM279" i="56"/>
  <c r="AK279" i="56"/>
  <c r="AI279" i="56"/>
  <c r="AG279" i="56"/>
  <c r="AE279" i="56"/>
  <c r="W279" i="56"/>
  <c r="P279" i="56"/>
  <c r="J279" i="56"/>
  <c r="F279" i="56"/>
  <c r="CC279" i="56" s="1"/>
  <c r="CQ279" i="56" s="1"/>
  <c r="CT278" i="56"/>
  <c r="AX278" i="56"/>
  <c r="AO278" i="56"/>
  <c r="AN278" i="56"/>
  <c r="AP278" i="56" s="1"/>
  <c r="AM278" i="56"/>
  <c r="AK278" i="56"/>
  <c r="AI278" i="56"/>
  <c r="AG278" i="56"/>
  <c r="AE278" i="56"/>
  <c r="W278" i="56"/>
  <c r="P278" i="56"/>
  <c r="J278" i="56"/>
  <c r="F278" i="56"/>
  <c r="CC278" i="56" s="1"/>
  <c r="CT277" i="56"/>
  <c r="AX277" i="56"/>
  <c r="AO277" i="56"/>
  <c r="AN277" i="56"/>
  <c r="AP277" i="56" s="1"/>
  <c r="AM277" i="56"/>
  <c r="AK277" i="56"/>
  <c r="AI277" i="56"/>
  <c r="AG277" i="56"/>
  <c r="AE277" i="56"/>
  <c r="W277" i="56"/>
  <c r="P277" i="56"/>
  <c r="J277" i="56"/>
  <c r="F277" i="56"/>
  <c r="CC277" i="56" s="1"/>
  <c r="CR277" i="56" s="1"/>
  <c r="CT276" i="56"/>
  <c r="AX276" i="56"/>
  <c r="AO276" i="56"/>
  <c r="AN276" i="56"/>
  <c r="AP276" i="56" s="1"/>
  <c r="AM276" i="56"/>
  <c r="AK276" i="56"/>
  <c r="AI276" i="56"/>
  <c r="AG276" i="56"/>
  <c r="AE276" i="56"/>
  <c r="W276" i="56"/>
  <c r="P276" i="56"/>
  <c r="J276" i="56"/>
  <c r="F276" i="56"/>
  <c r="CC276" i="56" s="1"/>
  <c r="CO276" i="56" s="1"/>
  <c r="CT275" i="56"/>
  <c r="AX275" i="56"/>
  <c r="AO275" i="56"/>
  <c r="AN275" i="56"/>
  <c r="AP275" i="56" s="1"/>
  <c r="AM275" i="56"/>
  <c r="AK275" i="56"/>
  <c r="AI275" i="56"/>
  <c r="AG275" i="56"/>
  <c r="AE275" i="56"/>
  <c r="W275" i="56"/>
  <c r="P275" i="56"/>
  <c r="J275" i="56"/>
  <c r="F275" i="56"/>
  <c r="CC275" i="56" s="1"/>
  <c r="CM275" i="56" s="1"/>
  <c r="CT274" i="56"/>
  <c r="AX274" i="56"/>
  <c r="AO274" i="56"/>
  <c r="AN274" i="56"/>
  <c r="AP274" i="56" s="1"/>
  <c r="AM274" i="56"/>
  <c r="AK274" i="56"/>
  <c r="AI274" i="56"/>
  <c r="AG274" i="56"/>
  <c r="AE274" i="56"/>
  <c r="W274" i="56"/>
  <c r="P274" i="56"/>
  <c r="J274" i="56"/>
  <c r="F274" i="56"/>
  <c r="CC274" i="56" s="1"/>
  <c r="CK274" i="56" s="1"/>
  <c r="CT273" i="56"/>
  <c r="AX273" i="56"/>
  <c r="AO273" i="56"/>
  <c r="AN273" i="56"/>
  <c r="AP273" i="56" s="1"/>
  <c r="AM273" i="56"/>
  <c r="AK273" i="56"/>
  <c r="AI273" i="56"/>
  <c r="AG273" i="56"/>
  <c r="AE273" i="56"/>
  <c r="W273" i="56"/>
  <c r="P273" i="56"/>
  <c r="J273" i="56"/>
  <c r="F273" i="56"/>
  <c r="CC273" i="56" s="1"/>
  <c r="CO273" i="56" s="1"/>
  <c r="CT272" i="56"/>
  <c r="AX272" i="56"/>
  <c r="AO272" i="56"/>
  <c r="AN272" i="56"/>
  <c r="AP272" i="56" s="1"/>
  <c r="AM272" i="56"/>
  <c r="AK272" i="56"/>
  <c r="AI272" i="56"/>
  <c r="AG272" i="56"/>
  <c r="AE272" i="56"/>
  <c r="W272" i="56"/>
  <c r="P272" i="56"/>
  <c r="J272" i="56"/>
  <c r="F272" i="56"/>
  <c r="CC272" i="56" s="1"/>
  <c r="CR272" i="56" s="1"/>
  <c r="CT271" i="56"/>
  <c r="AX271" i="56"/>
  <c r="AO271" i="56"/>
  <c r="AN271" i="56"/>
  <c r="AP271" i="56" s="1"/>
  <c r="AM271" i="56"/>
  <c r="AK271" i="56"/>
  <c r="AI271" i="56"/>
  <c r="AG271" i="56"/>
  <c r="AE271" i="56"/>
  <c r="W271" i="56"/>
  <c r="P271" i="56"/>
  <c r="J271" i="56"/>
  <c r="F271" i="56"/>
  <c r="CC271" i="56" s="1"/>
  <c r="CT270" i="56"/>
  <c r="AX270" i="56"/>
  <c r="AO270" i="56"/>
  <c r="AN270" i="56"/>
  <c r="AP270" i="56" s="1"/>
  <c r="AM270" i="56"/>
  <c r="AK270" i="56"/>
  <c r="AI270" i="56"/>
  <c r="AG270" i="56"/>
  <c r="AE270" i="56"/>
  <c r="W270" i="56"/>
  <c r="P270" i="56"/>
  <c r="J270" i="56"/>
  <c r="F270" i="56"/>
  <c r="CC270" i="56" s="1"/>
  <c r="CT269" i="56"/>
  <c r="AX269" i="56"/>
  <c r="AO269" i="56"/>
  <c r="AN269" i="56"/>
  <c r="AP269" i="56" s="1"/>
  <c r="AM269" i="56"/>
  <c r="AK269" i="56"/>
  <c r="AI269" i="56"/>
  <c r="AG269" i="56"/>
  <c r="AE269" i="56"/>
  <c r="W269" i="56"/>
  <c r="P269" i="56"/>
  <c r="J269" i="56"/>
  <c r="F269" i="56"/>
  <c r="CC269" i="56" s="1"/>
  <c r="CR269" i="56" s="1"/>
  <c r="CT268" i="56"/>
  <c r="AX268" i="56"/>
  <c r="AO268" i="56"/>
  <c r="AN268" i="56"/>
  <c r="AP268" i="56" s="1"/>
  <c r="AM268" i="56"/>
  <c r="AK268" i="56"/>
  <c r="AI268" i="56"/>
  <c r="AG268" i="56"/>
  <c r="AE268" i="56"/>
  <c r="W268" i="56"/>
  <c r="P268" i="56"/>
  <c r="J268" i="56"/>
  <c r="F268" i="56"/>
  <c r="CC268" i="56" s="1"/>
  <c r="CT267" i="56"/>
  <c r="AX267" i="56"/>
  <c r="AO267" i="56"/>
  <c r="AN267" i="56"/>
  <c r="AP267" i="56" s="1"/>
  <c r="AM267" i="56"/>
  <c r="AK267" i="56"/>
  <c r="AI267" i="56"/>
  <c r="AG267" i="56"/>
  <c r="AE267" i="56"/>
  <c r="W267" i="56"/>
  <c r="P267" i="56"/>
  <c r="J267" i="56"/>
  <c r="F267" i="56"/>
  <c r="CC267" i="56" s="1"/>
  <c r="CR267" i="56" s="1"/>
  <c r="CT266" i="56"/>
  <c r="AX266" i="56"/>
  <c r="AO266" i="56"/>
  <c r="AN266" i="56"/>
  <c r="AP266" i="56" s="1"/>
  <c r="AM266" i="56"/>
  <c r="AK266" i="56"/>
  <c r="AI266" i="56"/>
  <c r="AG266" i="56"/>
  <c r="AE266" i="56"/>
  <c r="W266" i="56"/>
  <c r="P266" i="56"/>
  <c r="J266" i="56"/>
  <c r="F266" i="56"/>
  <c r="CC266" i="56" s="1"/>
  <c r="CT265" i="56"/>
  <c r="AX265" i="56"/>
  <c r="AO265" i="56"/>
  <c r="AN265" i="56"/>
  <c r="AP265" i="56" s="1"/>
  <c r="AM265" i="56"/>
  <c r="AK265" i="56"/>
  <c r="AI265" i="56"/>
  <c r="AG265" i="56"/>
  <c r="AE265" i="56"/>
  <c r="W265" i="56"/>
  <c r="P265" i="56"/>
  <c r="J265" i="56"/>
  <c r="F265" i="56"/>
  <c r="CC265" i="56" s="1"/>
  <c r="CO265" i="56" s="1"/>
  <c r="CT264" i="56"/>
  <c r="AX264" i="56"/>
  <c r="AO264" i="56"/>
  <c r="AN264" i="56"/>
  <c r="AP264" i="56" s="1"/>
  <c r="AM264" i="56"/>
  <c r="AK264" i="56"/>
  <c r="AI264" i="56"/>
  <c r="AG264" i="56"/>
  <c r="AE264" i="56"/>
  <c r="W264" i="56"/>
  <c r="P264" i="56"/>
  <c r="J264" i="56"/>
  <c r="F264" i="56"/>
  <c r="CC264" i="56" s="1"/>
  <c r="CR264" i="56" s="1"/>
  <c r="CT263" i="56"/>
  <c r="AX263" i="56"/>
  <c r="AO263" i="56"/>
  <c r="AN263" i="56"/>
  <c r="AP263" i="56" s="1"/>
  <c r="AM263" i="56"/>
  <c r="AK263" i="56"/>
  <c r="AI263" i="56"/>
  <c r="AG263" i="56"/>
  <c r="AE263" i="56"/>
  <c r="W263" i="56"/>
  <c r="P263" i="56"/>
  <c r="J263" i="56"/>
  <c r="F263" i="56"/>
  <c r="CC263" i="56" s="1"/>
  <c r="CQ263" i="56" s="1"/>
  <c r="CT262" i="56"/>
  <c r="AX262" i="56"/>
  <c r="AO262" i="56"/>
  <c r="AN262" i="56"/>
  <c r="AP262" i="56" s="1"/>
  <c r="AM262" i="56"/>
  <c r="AK262" i="56"/>
  <c r="AI262" i="56"/>
  <c r="AG262" i="56"/>
  <c r="AE262" i="56"/>
  <c r="W262" i="56"/>
  <c r="P262" i="56"/>
  <c r="J262" i="56"/>
  <c r="F262" i="56"/>
  <c r="CC262" i="56" s="1"/>
  <c r="CS262" i="56" s="1"/>
  <c r="CT261" i="56"/>
  <c r="AX261" i="56"/>
  <c r="AO261" i="56"/>
  <c r="AN261" i="56"/>
  <c r="AP261" i="56" s="1"/>
  <c r="AM261" i="56"/>
  <c r="AK261" i="56"/>
  <c r="AI261" i="56"/>
  <c r="AG261" i="56"/>
  <c r="AE261" i="56"/>
  <c r="W261" i="56"/>
  <c r="P261" i="56"/>
  <c r="J261" i="56"/>
  <c r="F261" i="56"/>
  <c r="CC261" i="56" s="1"/>
  <c r="CR261" i="56" s="1"/>
  <c r="CT260" i="56"/>
  <c r="AX260" i="56"/>
  <c r="AO260" i="56"/>
  <c r="AN260" i="56"/>
  <c r="AP260" i="56" s="1"/>
  <c r="AM260" i="56"/>
  <c r="AK260" i="56"/>
  <c r="AI260" i="56"/>
  <c r="AG260" i="56"/>
  <c r="AE260" i="56"/>
  <c r="W260" i="56"/>
  <c r="P260" i="56"/>
  <c r="J260" i="56"/>
  <c r="F260" i="56"/>
  <c r="CC260" i="56" s="1"/>
  <c r="CT259" i="56"/>
  <c r="AX259" i="56"/>
  <c r="AO259" i="56"/>
  <c r="AN259" i="56"/>
  <c r="AP259" i="56" s="1"/>
  <c r="AM259" i="56"/>
  <c r="AK259" i="56"/>
  <c r="AI259" i="56"/>
  <c r="AG259" i="56"/>
  <c r="AE259" i="56"/>
  <c r="W259" i="56"/>
  <c r="P259" i="56"/>
  <c r="J259" i="56"/>
  <c r="F259" i="56"/>
  <c r="CC259" i="56" s="1"/>
  <c r="CT258" i="56"/>
  <c r="AX258" i="56"/>
  <c r="AP258" i="56"/>
  <c r="AO258" i="56"/>
  <c r="AN258" i="56"/>
  <c r="AM258" i="56"/>
  <c r="AK258" i="56"/>
  <c r="AI258" i="56"/>
  <c r="AG258" i="56"/>
  <c r="AE258" i="56"/>
  <c r="W258" i="56"/>
  <c r="P258" i="56"/>
  <c r="J258" i="56"/>
  <c r="F258" i="56"/>
  <c r="CC258" i="56" s="1"/>
  <c r="CT257" i="56"/>
  <c r="AX257" i="56"/>
  <c r="AO257" i="56"/>
  <c r="AN257" i="56"/>
  <c r="AP257" i="56" s="1"/>
  <c r="AM257" i="56"/>
  <c r="AK257" i="56"/>
  <c r="AI257" i="56"/>
  <c r="AG257" i="56"/>
  <c r="AE257" i="56"/>
  <c r="W257" i="56"/>
  <c r="P257" i="56"/>
  <c r="J257" i="56"/>
  <c r="F257" i="56"/>
  <c r="CC257" i="56" s="1"/>
  <c r="CO257" i="56" s="1"/>
  <c r="CT256" i="56"/>
  <c r="AX256" i="56"/>
  <c r="AO256" i="56"/>
  <c r="AN256" i="56"/>
  <c r="AP256" i="56" s="1"/>
  <c r="AM256" i="56"/>
  <c r="AK256" i="56"/>
  <c r="AI256" i="56"/>
  <c r="AG256" i="56"/>
  <c r="AE256" i="56"/>
  <c r="W256" i="56"/>
  <c r="P256" i="56"/>
  <c r="J256" i="56"/>
  <c r="F256" i="56"/>
  <c r="CC256" i="56" s="1"/>
  <c r="CR256" i="56" s="1"/>
  <c r="CT255" i="56"/>
  <c r="AX255" i="56"/>
  <c r="AO255" i="56"/>
  <c r="AN255" i="56"/>
  <c r="AP255" i="56" s="1"/>
  <c r="AM255" i="56"/>
  <c r="AK255" i="56"/>
  <c r="AI255" i="56"/>
  <c r="AG255" i="56"/>
  <c r="AE255" i="56"/>
  <c r="W255" i="56"/>
  <c r="P255" i="56"/>
  <c r="J255" i="56"/>
  <c r="F255" i="56"/>
  <c r="CC255" i="56" s="1"/>
  <c r="CQ255" i="56" s="1"/>
  <c r="CT254" i="56"/>
  <c r="AX254" i="56"/>
  <c r="AO254" i="56"/>
  <c r="AN254" i="56"/>
  <c r="AP254" i="56" s="1"/>
  <c r="AM254" i="56"/>
  <c r="AK254" i="56"/>
  <c r="AI254" i="56"/>
  <c r="AG254" i="56"/>
  <c r="AE254" i="56"/>
  <c r="W254" i="56"/>
  <c r="P254" i="56"/>
  <c r="J254" i="56"/>
  <c r="F254" i="56"/>
  <c r="CC254" i="56" s="1"/>
  <c r="CT253" i="56"/>
  <c r="AX253" i="56"/>
  <c r="AO253" i="56"/>
  <c r="AN253" i="56"/>
  <c r="AP253" i="56" s="1"/>
  <c r="AM253" i="56"/>
  <c r="AK253" i="56"/>
  <c r="AI253" i="56"/>
  <c r="AG253" i="56"/>
  <c r="AE253" i="56"/>
  <c r="W253" i="56"/>
  <c r="P253" i="56"/>
  <c r="J253" i="56"/>
  <c r="F253" i="56"/>
  <c r="CC253" i="56" s="1"/>
  <c r="CR253" i="56" s="1"/>
  <c r="CT252" i="56"/>
  <c r="AX252" i="56"/>
  <c r="AO252" i="56"/>
  <c r="AN252" i="56"/>
  <c r="AP252" i="56" s="1"/>
  <c r="AM252" i="56"/>
  <c r="AK252" i="56"/>
  <c r="AI252" i="56"/>
  <c r="AG252" i="56"/>
  <c r="AE252" i="56"/>
  <c r="W252" i="56"/>
  <c r="P252" i="56"/>
  <c r="J252" i="56"/>
  <c r="F252" i="56"/>
  <c r="CC252" i="56" s="1"/>
  <c r="CT251" i="56"/>
  <c r="AX251" i="56"/>
  <c r="AP251" i="56"/>
  <c r="AO251" i="56"/>
  <c r="AN251" i="56"/>
  <c r="AM251" i="56"/>
  <c r="AK251" i="56"/>
  <c r="AI251" i="56"/>
  <c r="AG251" i="56"/>
  <c r="AE251" i="56"/>
  <c r="W251" i="56"/>
  <c r="P251" i="56"/>
  <c r="J251" i="56"/>
  <c r="F251" i="56"/>
  <c r="CC251" i="56" s="1"/>
  <c r="CR251" i="56" s="1"/>
  <c r="CT250" i="56"/>
  <c r="AX250" i="56"/>
  <c r="AO250" i="56"/>
  <c r="AN250" i="56"/>
  <c r="AP250" i="56" s="1"/>
  <c r="AM250" i="56"/>
  <c r="AK250" i="56"/>
  <c r="AI250" i="56"/>
  <c r="AG250" i="56"/>
  <c r="AE250" i="56"/>
  <c r="W250" i="56"/>
  <c r="P250" i="56"/>
  <c r="J250" i="56"/>
  <c r="F250" i="56"/>
  <c r="CC250" i="56" s="1"/>
  <c r="CT249" i="56"/>
  <c r="AX249" i="56"/>
  <c r="AO249" i="56"/>
  <c r="AN249" i="56"/>
  <c r="AP249" i="56" s="1"/>
  <c r="AM249" i="56"/>
  <c r="AK249" i="56"/>
  <c r="AI249" i="56"/>
  <c r="AG249" i="56"/>
  <c r="AE249" i="56"/>
  <c r="W249" i="56"/>
  <c r="P249" i="56"/>
  <c r="J249" i="56"/>
  <c r="F249" i="56"/>
  <c r="CC249" i="56" s="1"/>
  <c r="CO249" i="56" s="1"/>
  <c r="CT248" i="56"/>
  <c r="AX248" i="56"/>
  <c r="AO248" i="56"/>
  <c r="AN248" i="56"/>
  <c r="AP248" i="56" s="1"/>
  <c r="AM248" i="56"/>
  <c r="AK248" i="56"/>
  <c r="AI248" i="56"/>
  <c r="AG248" i="56"/>
  <c r="AE248" i="56"/>
  <c r="W248" i="56"/>
  <c r="P248" i="56"/>
  <c r="J248" i="56"/>
  <c r="F248" i="56"/>
  <c r="CC248" i="56" s="1"/>
  <c r="CR248" i="56" s="1"/>
  <c r="CT247" i="56"/>
  <c r="CJ247" i="56"/>
  <c r="CE247" i="56"/>
  <c r="AX247" i="56"/>
  <c r="AO247" i="56"/>
  <c r="AN247" i="56"/>
  <c r="AP247" i="56" s="1"/>
  <c r="AM247" i="56"/>
  <c r="AK247" i="56"/>
  <c r="AI247" i="56"/>
  <c r="AG247" i="56"/>
  <c r="AE247" i="56"/>
  <c r="W247" i="56"/>
  <c r="P247" i="56"/>
  <c r="J247" i="56"/>
  <c r="F247" i="56"/>
  <c r="CC247" i="56" s="1"/>
  <c r="CQ247" i="56" s="1"/>
  <c r="CT246" i="56"/>
  <c r="AX246" i="56"/>
  <c r="AO246" i="56"/>
  <c r="AN246" i="56"/>
  <c r="AP246" i="56" s="1"/>
  <c r="AM246" i="56"/>
  <c r="AK246" i="56"/>
  <c r="AI246" i="56"/>
  <c r="AG246" i="56"/>
  <c r="AE246" i="56"/>
  <c r="W246" i="56"/>
  <c r="P246" i="56"/>
  <c r="J246" i="56"/>
  <c r="F246" i="56"/>
  <c r="CC246" i="56" s="1"/>
  <c r="CT245" i="56"/>
  <c r="AX245" i="56"/>
  <c r="AO245" i="56"/>
  <c r="AN245" i="56"/>
  <c r="AP245" i="56" s="1"/>
  <c r="AM245" i="56"/>
  <c r="AK245" i="56"/>
  <c r="AI245" i="56"/>
  <c r="AG245" i="56"/>
  <c r="AE245" i="56"/>
  <c r="W245" i="56"/>
  <c r="P245" i="56"/>
  <c r="J245" i="56"/>
  <c r="F245" i="56"/>
  <c r="CC245" i="56" s="1"/>
  <c r="CR245" i="56" s="1"/>
  <c r="CT244" i="56"/>
  <c r="CJ244" i="56"/>
  <c r="AX244" i="56"/>
  <c r="AO244" i="56"/>
  <c r="AN244" i="56"/>
  <c r="AP244" i="56" s="1"/>
  <c r="AM244" i="56"/>
  <c r="AK244" i="56"/>
  <c r="AI244" i="56"/>
  <c r="AG244" i="56"/>
  <c r="AE244" i="56"/>
  <c r="W244" i="56"/>
  <c r="P244" i="56"/>
  <c r="J244" i="56"/>
  <c r="F244" i="56"/>
  <c r="CC244" i="56" s="1"/>
  <c r="CO244" i="56" s="1"/>
  <c r="CT243" i="56"/>
  <c r="CR243" i="56"/>
  <c r="AX243" i="56"/>
  <c r="AP243" i="56"/>
  <c r="AO243" i="56"/>
  <c r="AN243" i="56"/>
  <c r="AM243" i="56"/>
  <c r="AK243" i="56"/>
  <c r="AI243" i="56"/>
  <c r="AG243" i="56"/>
  <c r="AE243" i="56"/>
  <c r="W243" i="56"/>
  <c r="P243" i="56"/>
  <c r="J243" i="56"/>
  <c r="F243" i="56"/>
  <c r="CC243" i="56" s="1"/>
  <c r="CM243" i="56" s="1"/>
  <c r="CT242" i="56"/>
  <c r="CC242" i="56"/>
  <c r="AX242" i="56"/>
  <c r="AO242" i="56"/>
  <c r="AN242" i="56"/>
  <c r="AP242" i="56" s="1"/>
  <c r="AM242" i="56"/>
  <c r="AK242" i="56"/>
  <c r="AI242" i="56"/>
  <c r="AG242" i="56"/>
  <c r="AE242" i="56"/>
  <c r="W242" i="56"/>
  <c r="P242" i="56"/>
  <c r="J242" i="56"/>
  <c r="F242" i="56"/>
  <c r="CT241" i="56"/>
  <c r="AX241" i="56"/>
  <c r="AO241" i="56"/>
  <c r="AN241" i="56"/>
  <c r="AP241" i="56" s="1"/>
  <c r="AM241" i="56"/>
  <c r="AK241" i="56"/>
  <c r="AI241" i="56"/>
  <c r="AG241" i="56"/>
  <c r="AE241" i="56"/>
  <c r="W241" i="56"/>
  <c r="P241" i="56"/>
  <c r="J241" i="56"/>
  <c r="F241" i="56"/>
  <c r="CC241" i="56" s="1"/>
  <c r="CO241" i="56" s="1"/>
  <c r="CT240" i="56"/>
  <c r="AX240" i="56"/>
  <c r="AO240" i="56"/>
  <c r="AN240" i="56"/>
  <c r="AP240" i="56" s="1"/>
  <c r="AM240" i="56"/>
  <c r="AK240" i="56"/>
  <c r="AI240" i="56"/>
  <c r="AG240" i="56"/>
  <c r="AE240" i="56"/>
  <c r="W240" i="56"/>
  <c r="P240" i="56"/>
  <c r="J240" i="56"/>
  <c r="F240" i="56"/>
  <c r="CC240" i="56" s="1"/>
  <c r="CR240" i="56" s="1"/>
  <c r="CT239" i="56"/>
  <c r="CJ239" i="56"/>
  <c r="AX239" i="56"/>
  <c r="AP239" i="56"/>
  <c r="AO239" i="56"/>
  <c r="AN239" i="56"/>
  <c r="AM239" i="56"/>
  <c r="AK239" i="56"/>
  <c r="AI239" i="56"/>
  <c r="AG239" i="56"/>
  <c r="AE239" i="56"/>
  <c r="W239" i="56"/>
  <c r="P239" i="56"/>
  <c r="J239" i="56"/>
  <c r="F239" i="56"/>
  <c r="CC239" i="56" s="1"/>
  <c r="CQ239" i="56" s="1"/>
  <c r="CT238" i="56"/>
  <c r="AX238" i="56"/>
  <c r="AO238" i="56"/>
  <c r="AN238" i="56"/>
  <c r="AP238" i="56" s="1"/>
  <c r="AM238" i="56"/>
  <c r="AK238" i="56"/>
  <c r="AI238" i="56"/>
  <c r="AG238" i="56"/>
  <c r="AE238" i="56"/>
  <c r="W238" i="56"/>
  <c r="P238" i="56"/>
  <c r="J238" i="56"/>
  <c r="F238" i="56"/>
  <c r="CC238" i="56" s="1"/>
  <c r="CT237" i="56"/>
  <c r="AX237" i="56"/>
  <c r="AO237" i="56"/>
  <c r="AN237" i="56"/>
  <c r="AP237" i="56" s="1"/>
  <c r="AM237" i="56"/>
  <c r="AK237" i="56"/>
  <c r="AI237" i="56"/>
  <c r="AG237" i="56"/>
  <c r="AE237" i="56"/>
  <c r="W237" i="56"/>
  <c r="P237" i="56"/>
  <c r="J237" i="56"/>
  <c r="F237" i="56"/>
  <c r="CC237" i="56" s="1"/>
  <c r="CT236" i="56"/>
  <c r="CI236" i="56"/>
  <c r="AX236" i="56"/>
  <c r="AO236" i="56"/>
  <c r="AN236" i="56"/>
  <c r="AP236" i="56" s="1"/>
  <c r="AM236" i="56"/>
  <c r="AK236" i="56"/>
  <c r="AI236" i="56"/>
  <c r="AG236" i="56"/>
  <c r="AE236" i="56"/>
  <c r="W236" i="56"/>
  <c r="P236" i="56"/>
  <c r="J236" i="56"/>
  <c r="F236" i="56"/>
  <c r="CC236" i="56" s="1"/>
  <c r="CT235" i="56"/>
  <c r="AX235" i="56"/>
  <c r="AP235" i="56"/>
  <c r="AO235" i="56"/>
  <c r="AN235" i="56"/>
  <c r="AM235" i="56"/>
  <c r="AK235" i="56"/>
  <c r="AI235" i="56"/>
  <c r="AG235" i="56"/>
  <c r="AE235" i="56"/>
  <c r="W235" i="56"/>
  <c r="P235" i="56"/>
  <c r="J235" i="56"/>
  <c r="F235" i="56"/>
  <c r="CC235" i="56" s="1"/>
  <c r="CL235" i="56" s="1"/>
  <c r="CT234" i="56"/>
  <c r="AX234" i="56"/>
  <c r="AO234" i="56"/>
  <c r="AN234" i="56"/>
  <c r="AP234" i="56" s="1"/>
  <c r="AM234" i="56"/>
  <c r="AK234" i="56"/>
  <c r="AI234" i="56"/>
  <c r="AG234" i="56"/>
  <c r="AE234" i="56"/>
  <c r="W234" i="56"/>
  <c r="P234" i="56"/>
  <c r="J234" i="56"/>
  <c r="F234" i="56"/>
  <c r="CC234" i="56" s="1"/>
  <c r="CT233" i="56"/>
  <c r="AX233" i="56"/>
  <c r="AO233" i="56"/>
  <c r="AN233" i="56"/>
  <c r="AP233" i="56" s="1"/>
  <c r="AM233" i="56"/>
  <c r="AK233" i="56"/>
  <c r="AI233" i="56"/>
  <c r="AG233" i="56"/>
  <c r="AE233" i="56"/>
  <c r="W233" i="56"/>
  <c r="P233" i="56"/>
  <c r="J233" i="56"/>
  <c r="F233" i="56"/>
  <c r="CC233" i="56" s="1"/>
  <c r="CT232" i="56"/>
  <c r="AX232" i="56"/>
  <c r="AP232" i="56"/>
  <c r="AO232" i="56"/>
  <c r="AN232" i="56"/>
  <c r="AM232" i="56"/>
  <c r="AK232" i="56"/>
  <c r="AI232" i="56"/>
  <c r="AG232" i="56"/>
  <c r="AE232" i="56"/>
  <c r="W232" i="56"/>
  <c r="P232" i="56"/>
  <c r="J232" i="56"/>
  <c r="F232" i="56"/>
  <c r="CC232" i="56" s="1"/>
  <c r="CT231" i="56"/>
  <c r="AX231" i="56"/>
  <c r="AO231" i="56"/>
  <c r="AN231" i="56"/>
  <c r="AP231" i="56" s="1"/>
  <c r="AM231" i="56"/>
  <c r="AK231" i="56"/>
  <c r="AI231" i="56"/>
  <c r="AG231" i="56"/>
  <c r="AE231" i="56"/>
  <c r="W231" i="56"/>
  <c r="P231" i="56"/>
  <c r="J231" i="56"/>
  <c r="F231" i="56"/>
  <c r="CC231" i="56" s="1"/>
  <c r="CL231" i="56" s="1"/>
  <c r="CT230" i="56"/>
  <c r="AX230" i="56"/>
  <c r="AO230" i="56"/>
  <c r="AN230" i="56"/>
  <c r="AP230" i="56" s="1"/>
  <c r="AM230" i="56"/>
  <c r="AK230" i="56"/>
  <c r="AI230" i="56"/>
  <c r="AG230" i="56"/>
  <c r="AE230" i="56"/>
  <c r="W230" i="56"/>
  <c r="P230" i="56"/>
  <c r="J230" i="56"/>
  <c r="F230" i="56"/>
  <c r="CC230" i="56" s="1"/>
  <c r="CT229" i="56"/>
  <c r="AX229" i="56"/>
  <c r="AO229" i="56"/>
  <c r="AN229" i="56"/>
  <c r="AP229" i="56" s="1"/>
  <c r="AM229" i="56"/>
  <c r="AK229" i="56"/>
  <c r="AI229" i="56"/>
  <c r="AG229" i="56"/>
  <c r="AE229" i="56"/>
  <c r="W229" i="56"/>
  <c r="P229" i="56"/>
  <c r="J229" i="56"/>
  <c r="F229" i="56"/>
  <c r="CC229" i="56" s="1"/>
  <c r="CT228" i="56"/>
  <c r="AX228" i="56"/>
  <c r="AO228" i="56"/>
  <c r="AN228" i="56"/>
  <c r="AP228" i="56" s="1"/>
  <c r="AM228" i="56"/>
  <c r="AK228" i="56"/>
  <c r="AI228" i="56"/>
  <c r="AG228" i="56"/>
  <c r="AE228" i="56"/>
  <c r="W228" i="56"/>
  <c r="P228" i="56"/>
  <c r="J228" i="56"/>
  <c r="F228" i="56"/>
  <c r="CC228" i="56" s="1"/>
  <c r="CT227" i="56"/>
  <c r="AX227" i="56"/>
  <c r="AP227" i="56"/>
  <c r="AO227" i="56"/>
  <c r="AN227" i="56"/>
  <c r="AM227" i="56"/>
  <c r="AK227" i="56"/>
  <c r="AI227" i="56"/>
  <c r="AG227" i="56"/>
  <c r="AE227" i="56"/>
  <c r="W227" i="56"/>
  <c r="P227" i="56"/>
  <c r="J227" i="56"/>
  <c r="F227" i="56"/>
  <c r="CC227" i="56" s="1"/>
  <c r="CL227" i="56" s="1"/>
  <c r="CT226" i="56"/>
  <c r="AX226" i="56"/>
  <c r="AO226" i="56"/>
  <c r="AN226" i="56"/>
  <c r="AP226" i="56" s="1"/>
  <c r="AM226" i="56"/>
  <c r="AK226" i="56"/>
  <c r="AI226" i="56"/>
  <c r="AG226" i="56"/>
  <c r="AE226" i="56"/>
  <c r="W226" i="56"/>
  <c r="P226" i="56"/>
  <c r="J226" i="56"/>
  <c r="F226" i="56"/>
  <c r="CC226" i="56" s="1"/>
  <c r="CT225" i="56"/>
  <c r="AX225" i="56"/>
  <c r="AO225" i="56"/>
  <c r="AN225" i="56"/>
  <c r="AP225" i="56" s="1"/>
  <c r="AM225" i="56"/>
  <c r="AK225" i="56"/>
  <c r="AI225" i="56"/>
  <c r="AG225" i="56"/>
  <c r="AE225" i="56"/>
  <c r="W225" i="56"/>
  <c r="P225" i="56"/>
  <c r="J225" i="56"/>
  <c r="F225" i="56"/>
  <c r="CC225" i="56" s="1"/>
  <c r="CT224" i="56"/>
  <c r="AX224" i="56"/>
  <c r="AP224" i="56"/>
  <c r="AO224" i="56"/>
  <c r="AN224" i="56"/>
  <c r="AM224" i="56"/>
  <c r="AK224" i="56"/>
  <c r="AI224" i="56"/>
  <c r="AG224" i="56"/>
  <c r="AE224" i="56"/>
  <c r="W224" i="56"/>
  <c r="P224" i="56"/>
  <c r="J224" i="56"/>
  <c r="F224" i="56"/>
  <c r="CC224" i="56" s="1"/>
  <c r="CT223" i="56"/>
  <c r="AX223" i="56"/>
  <c r="AO223" i="56"/>
  <c r="AN223" i="56"/>
  <c r="AP223" i="56" s="1"/>
  <c r="AM223" i="56"/>
  <c r="AK223" i="56"/>
  <c r="AI223" i="56"/>
  <c r="AG223" i="56"/>
  <c r="AE223" i="56"/>
  <c r="W223" i="56"/>
  <c r="P223" i="56"/>
  <c r="J223" i="56"/>
  <c r="F223" i="56"/>
  <c r="CC223" i="56" s="1"/>
  <c r="CL223" i="56" s="1"/>
  <c r="CT222" i="56"/>
  <c r="AX222" i="56"/>
  <c r="AO222" i="56"/>
  <c r="AN222" i="56"/>
  <c r="AP222" i="56" s="1"/>
  <c r="AM222" i="56"/>
  <c r="AK222" i="56"/>
  <c r="AI222" i="56"/>
  <c r="AG222" i="56"/>
  <c r="AE222" i="56"/>
  <c r="W222" i="56"/>
  <c r="P222" i="56"/>
  <c r="J222" i="56"/>
  <c r="F222" i="56"/>
  <c r="CC222" i="56" s="1"/>
  <c r="CT221" i="56"/>
  <c r="AX221" i="56"/>
  <c r="AO221" i="56"/>
  <c r="AN221" i="56"/>
  <c r="AP221" i="56" s="1"/>
  <c r="AM221" i="56"/>
  <c r="AK221" i="56"/>
  <c r="AI221" i="56"/>
  <c r="AG221" i="56"/>
  <c r="AE221" i="56"/>
  <c r="W221" i="56"/>
  <c r="P221" i="56"/>
  <c r="J221" i="56"/>
  <c r="F221" i="56"/>
  <c r="CC221" i="56" s="1"/>
  <c r="CT220" i="56"/>
  <c r="AX220" i="56"/>
  <c r="AO220" i="56"/>
  <c r="AN220" i="56"/>
  <c r="AP220" i="56" s="1"/>
  <c r="AM220" i="56"/>
  <c r="AK220" i="56"/>
  <c r="AI220" i="56"/>
  <c r="AG220" i="56"/>
  <c r="AE220" i="56"/>
  <c r="W220" i="56"/>
  <c r="P220" i="56"/>
  <c r="J220" i="56"/>
  <c r="F220" i="56"/>
  <c r="CC220" i="56" s="1"/>
  <c r="CT219" i="56"/>
  <c r="AX219" i="56"/>
  <c r="AP219" i="56"/>
  <c r="AO219" i="56"/>
  <c r="AN219" i="56"/>
  <c r="AM219" i="56"/>
  <c r="AK219" i="56"/>
  <c r="AI219" i="56"/>
  <c r="AG219" i="56"/>
  <c r="AE219" i="56"/>
  <c r="W219" i="56"/>
  <c r="P219" i="56"/>
  <c r="J219" i="56"/>
  <c r="F219" i="56"/>
  <c r="CC219" i="56" s="1"/>
  <c r="CL219" i="56" s="1"/>
  <c r="CT218" i="56"/>
  <c r="AX218" i="56"/>
  <c r="AO218" i="56"/>
  <c r="AN218" i="56"/>
  <c r="AP218" i="56" s="1"/>
  <c r="AM218" i="56"/>
  <c r="AK218" i="56"/>
  <c r="AI218" i="56"/>
  <c r="AG218" i="56"/>
  <c r="AE218" i="56"/>
  <c r="W218" i="56"/>
  <c r="P218" i="56"/>
  <c r="J218" i="56"/>
  <c r="F218" i="56"/>
  <c r="CC218" i="56" s="1"/>
  <c r="CT217" i="56"/>
  <c r="AX217" i="56"/>
  <c r="AO217" i="56"/>
  <c r="AN217" i="56"/>
  <c r="AP217" i="56" s="1"/>
  <c r="AM217" i="56"/>
  <c r="AK217" i="56"/>
  <c r="AI217" i="56"/>
  <c r="AG217" i="56"/>
  <c r="AE217" i="56"/>
  <c r="W217" i="56"/>
  <c r="P217" i="56"/>
  <c r="J217" i="56"/>
  <c r="F217" i="56"/>
  <c r="CC217" i="56" s="1"/>
  <c r="CT216" i="56"/>
  <c r="AX216" i="56"/>
  <c r="AP216" i="56"/>
  <c r="AO216" i="56"/>
  <c r="AN216" i="56"/>
  <c r="AM216" i="56"/>
  <c r="AK216" i="56"/>
  <c r="AI216" i="56"/>
  <c r="AG216" i="56"/>
  <c r="AE216" i="56"/>
  <c r="W216" i="56"/>
  <c r="P216" i="56"/>
  <c r="J216" i="56"/>
  <c r="F216" i="56"/>
  <c r="CC216" i="56" s="1"/>
  <c r="CT215" i="56"/>
  <c r="AX215" i="56"/>
  <c r="AO215" i="56"/>
  <c r="AN215" i="56"/>
  <c r="AP215" i="56" s="1"/>
  <c r="AM215" i="56"/>
  <c r="AK215" i="56"/>
  <c r="AI215" i="56"/>
  <c r="AG215" i="56"/>
  <c r="AE215" i="56"/>
  <c r="W215" i="56"/>
  <c r="P215" i="56"/>
  <c r="J215" i="56"/>
  <c r="F215" i="56"/>
  <c r="CC215" i="56" s="1"/>
  <c r="CL215" i="56" s="1"/>
  <c r="CT214" i="56"/>
  <c r="AX214" i="56"/>
  <c r="AO214" i="56"/>
  <c r="AN214" i="56"/>
  <c r="AP214" i="56" s="1"/>
  <c r="AM214" i="56"/>
  <c r="AK214" i="56"/>
  <c r="AI214" i="56"/>
  <c r="AG214" i="56"/>
  <c r="AE214" i="56"/>
  <c r="W214" i="56"/>
  <c r="P214" i="56"/>
  <c r="J214" i="56"/>
  <c r="F214" i="56"/>
  <c r="CC214" i="56" s="1"/>
  <c r="CT213" i="56"/>
  <c r="AX213" i="56"/>
  <c r="AO213" i="56"/>
  <c r="AN213" i="56"/>
  <c r="AP213" i="56" s="1"/>
  <c r="AM213" i="56"/>
  <c r="AK213" i="56"/>
  <c r="AI213" i="56"/>
  <c r="AG213" i="56"/>
  <c r="AE213" i="56"/>
  <c r="W213" i="56"/>
  <c r="P213" i="56"/>
  <c r="J213" i="56"/>
  <c r="F213" i="56"/>
  <c r="CC213" i="56" s="1"/>
  <c r="CT212" i="56"/>
  <c r="AX212" i="56"/>
  <c r="AO212" i="56"/>
  <c r="AN212" i="56"/>
  <c r="AP212" i="56" s="1"/>
  <c r="AM212" i="56"/>
  <c r="AK212" i="56"/>
  <c r="AI212" i="56"/>
  <c r="AG212" i="56"/>
  <c r="AE212" i="56"/>
  <c r="W212" i="56"/>
  <c r="P212" i="56"/>
  <c r="J212" i="56"/>
  <c r="F212" i="56"/>
  <c r="CC212" i="56" s="1"/>
  <c r="CT211" i="56"/>
  <c r="AX211" i="56"/>
  <c r="AP211" i="56"/>
  <c r="AO211" i="56"/>
  <c r="AN211" i="56"/>
  <c r="AM211" i="56"/>
  <c r="AK211" i="56"/>
  <c r="AI211" i="56"/>
  <c r="AG211" i="56"/>
  <c r="AE211" i="56"/>
  <c r="W211" i="56"/>
  <c r="P211" i="56"/>
  <c r="J211" i="56"/>
  <c r="F211" i="56"/>
  <c r="CC211" i="56" s="1"/>
  <c r="CL211" i="56" s="1"/>
  <c r="CT210" i="56"/>
  <c r="AX210" i="56"/>
  <c r="AO210" i="56"/>
  <c r="AN210" i="56"/>
  <c r="AP210" i="56" s="1"/>
  <c r="AM210" i="56"/>
  <c r="AK210" i="56"/>
  <c r="AI210" i="56"/>
  <c r="AG210" i="56"/>
  <c r="AE210" i="56"/>
  <c r="W210" i="56"/>
  <c r="P210" i="56"/>
  <c r="J210" i="56"/>
  <c r="F210" i="56"/>
  <c r="CC210" i="56" s="1"/>
  <c r="CT209" i="56"/>
  <c r="AX209" i="56"/>
  <c r="AO209" i="56"/>
  <c r="AN209" i="56"/>
  <c r="AP209" i="56" s="1"/>
  <c r="AM209" i="56"/>
  <c r="AK209" i="56"/>
  <c r="AI209" i="56"/>
  <c r="AG209" i="56"/>
  <c r="AE209" i="56"/>
  <c r="W209" i="56"/>
  <c r="P209" i="56"/>
  <c r="J209" i="56"/>
  <c r="F209" i="56"/>
  <c r="CC209" i="56" s="1"/>
  <c r="CJ209" i="56" s="1"/>
  <c r="CT208" i="56"/>
  <c r="AX208" i="56"/>
  <c r="AO208" i="56"/>
  <c r="AN208" i="56"/>
  <c r="AP208" i="56" s="1"/>
  <c r="AM208" i="56"/>
  <c r="AK208" i="56"/>
  <c r="AI208" i="56"/>
  <c r="AG208" i="56"/>
  <c r="AE208" i="56"/>
  <c r="W208" i="56"/>
  <c r="P208" i="56"/>
  <c r="J208" i="56"/>
  <c r="F208" i="56"/>
  <c r="CC208" i="56" s="1"/>
  <c r="CT207" i="56"/>
  <c r="CN207" i="56"/>
  <c r="AX207" i="56"/>
  <c r="AO207" i="56"/>
  <c r="AN207" i="56"/>
  <c r="AP207" i="56" s="1"/>
  <c r="AM207" i="56"/>
  <c r="AK207" i="56"/>
  <c r="AI207" i="56"/>
  <c r="AG207" i="56"/>
  <c r="AE207" i="56"/>
  <c r="W207" i="56"/>
  <c r="P207" i="56"/>
  <c r="J207" i="56"/>
  <c r="F207" i="56"/>
  <c r="CC207" i="56" s="1"/>
  <c r="CL207" i="56" s="1"/>
  <c r="CT206" i="56"/>
  <c r="AX206" i="56"/>
  <c r="AO206" i="56"/>
  <c r="AN206" i="56"/>
  <c r="AP206" i="56" s="1"/>
  <c r="AM206" i="56"/>
  <c r="AK206" i="56"/>
  <c r="AI206" i="56"/>
  <c r="AG206" i="56"/>
  <c r="AE206" i="56"/>
  <c r="W206" i="56"/>
  <c r="P206" i="56"/>
  <c r="J206" i="56"/>
  <c r="F206" i="56"/>
  <c r="CC206" i="56" s="1"/>
  <c r="CT205" i="56"/>
  <c r="CR205" i="56"/>
  <c r="CP205" i="56"/>
  <c r="AX205" i="56"/>
  <c r="AO205" i="56"/>
  <c r="AN205" i="56"/>
  <c r="AP205" i="56" s="1"/>
  <c r="AM205" i="56"/>
  <c r="AK205" i="56"/>
  <c r="AI205" i="56"/>
  <c r="AG205" i="56"/>
  <c r="AE205" i="56"/>
  <c r="W205" i="56"/>
  <c r="P205" i="56"/>
  <c r="J205" i="56"/>
  <c r="F205" i="56"/>
  <c r="CC205" i="56" s="1"/>
  <c r="CJ205" i="56" s="1"/>
  <c r="CT204" i="56"/>
  <c r="AX204" i="56"/>
  <c r="AO204" i="56"/>
  <c r="AN204" i="56"/>
  <c r="AP204" i="56" s="1"/>
  <c r="AM204" i="56"/>
  <c r="AK204" i="56"/>
  <c r="AI204" i="56"/>
  <c r="AG204" i="56"/>
  <c r="AE204" i="56"/>
  <c r="W204" i="56"/>
  <c r="P204" i="56"/>
  <c r="J204" i="56"/>
  <c r="F204" i="56"/>
  <c r="CC204" i="56" s="1"/>
  <c r="CT203" i="56"/>
  <c r="AX203" i="56"/>
  <c r="AO203" i="56"/>
  <c r="AN203" i="56"/>
  <c r="AP203" i="56" s="1"/>
  <c r="AM203" i="56"/>
  <c r="AK203" i="56"/>
  <c r="AI203" i="56"/>
  <c r="AG203" i="56"/>
  <c r="AE203" i="56"/>
  <c r="W203" i="56"/>
  <c r="P203" i="56"/>
  <c r="J203" i="56"/>
  <c r="F203" i="56"/>
  <c r="CC203" i="56" s="1"/>
  <c r="CT202" i="56"/>
  <c r="CC202" i="56"/>
  <c r="CM202" i="56" s="1"/>
  <c r="AX202" i="56"/>
  <c r="AO202" i="56"/>
  <c r="AN202" i="56"/>
  <c r="AP202" i="56" s="1"/>
  <c r="AM202" i="56"/>
  <c r="AK202" i="56"/>
  <c r="AI202" i="56"/>
  <c r="AG202" i="56"/>
  <c r="AE202" i="56"/>
  <c r="W202" i="56"/>
  <c r="P202" i="56"/>
  <c r="J202" i="56"/>
  <c r="F202" i="56"/>
  <c r="CT201" i="56"/>
  <c r="AX201" i="56"/>
  <c r="AO201" i="56"/>
  <c r="AN201" i="56"/>
  <c r="AP201" i="56" s="1"/>
  <c r="AM201" i="56"/>
  <c r="AK201" i="56"/>
  <c r="AI201" i="56"/>
  <c r="AG201" i="56"/>
  <c r="AE201" i="56"/>
  <c r="W201" i="56"/>
  <c r="P201" i="56"/>
  <c r="J201" i="56"/>
  <c r="F201" i="56"/>
  <c r="CC201" i="56" s="1"/>
  <c r="CT200" i="56"/>
  <c r="AX200" i="56"/>
  <c r="AO200" i="56"/>
  <c r="AN200" i="56"/>
  <c r="AP200" i="56" s="1"/>
  <c r="AM200" i="56"/>
  <c r="AK200" i="56"/>
  <c r="AI200" i="56"/>
  <c r="AG200" i="56"/>
  <c r="AE200" i="56"/>
  <c r="W200" i="56"/>
  <c r="P200" i="56"/>
  <c r="J200" i="56"/>
  <c r="F200" i="56"/>
  <c r="CC200" i="56" s="1"/>
  <c r="CT199" i="56"/>
  <c r="CI199" i="56"/>
  <c r="AX199" i="56"/>
  <c r="AO199" i="56"/>
  <c r="AN199" i="56"/>
  <c r="AP199" i="56" s="1"/>
  <c r="AM199" i="56"/>
  <c r="AK199" i="56"/>
  <c r="AI199" i="56"/>
  <c r="AG199" i="56"/>
  <c r="AE199" i="56"/>
  <c r="W199" i="56"/>
  <c r="P199" i="56"/>
  <c r="J199" i="56"/>
  <c r="F199" i="56"/>
  <c r="CC199" i="56" s="1"/>
  <c r="CQ199" i="56" s="1"/>
  <c r="CT198" i="56"/>
  <c r="CP198" i="56"/>
  <c r="AX198" i="56"/>
  <c r="AO198" i="56"/>
  <c r="AN198" i="56"/>
  <c r="AP198" i="56" s="1"/>
  <c r="AM198" i="56"/>
  <c r="AK198" i="56"/>
  <c r="AI198" i="56"/>
  <c r="AG198" i="56"/>
  <c r="AE198" i="56"/>
  <c r="W198" i="56"/>
  <c r="P198" i="56"/>
  <c r="J198" i="56"/>
  <c r="F198" i="56"/>
  <c r="CC198" i="56" s="1"/>
  <c r="CT197" i="56"/>
  <c r="AX197" i="56"/>
  <c r="AO197" i="56"/>
  <c r="AN197" i="56"/>
  <c r="AP197" i="56" s="1"/>
  <c r="AM197" i="56"/>
  <c r="AK197" i="56"/>
  <c r="AI197" i="56"/>
  <c r="AG197" i="56"/>
  <c r="AE197" i="56"/>
  <c r="W197" i="56"/>
  <c r="P197" i="56"/>
  <c r="J197" i="56"/>
  <c r="F197" i="56"/>
  <c r="CC197" i="56" s="1"/>
  <c r="CT196" i="56"/>
  <c r="AX196" i="56"/>
  <c r="AO196" i="56"/>
  <c r="AN196" i="56"/>
  <c r="AP196" i="56" s="1"/>
  <c r="AM196" i="56"/>
  <c r="AK196" i="56"/>
  <c r="AI196" i="56"/>
  <c r="AG196" i="56"/>
  <c r="AE196" i="56"/>
  <c r="W196" i="56"/>
  <c r="P196" i="56"/>
  <c r="J196" i="56"/>
  <c r="F196" i="56"/>
  <c r="CC196" i="56" s="1"/>
  <c r="CT195" i="56"/>
  <c r="CQ195" i="56"/>
  <c r="AX195" i="56"/>
  <c r="AO195" i="56"/>
  <c r="AN195" i="56"/>
  <c r="AP195" i="56" s="1"/>
  <c r="AM195" i="56"/>
  <c r="AK195" i="56"/>
  <c r="AI195" i="56"/>
  <c r="AG195" i="56"/>
  <c r="AE195" i="56"/>
  <c r="W195" i="56"/>
  <c r="P195" i="56"/>
  <c r="J195" i="56"/>
  <c r="F195" i="56"/>
  <c r="CC195" i="56" s="1"/>
  <c r="CL195" i="56" s="1"/>
  <c r="CT194" i="56"/>
  <c r="AX194" i="56"/>
  <c r="AO194" i="56"/>
  <c r="AN194" i="56"/>
  <c r="AP194" i="56" s="1"/>
  <c r="AM194" i="56"/>
  <c r="AK194" i="56"/>
  <c r="AI194" i="56"/>
  <c r="AG194" i="56"/>
  <c r="AE194" i="56"/>
  <c r="W194" i="56"/>
  <c r="P194" i="56"/>
  <c r="J194" i="56"/>
  <c r="F194" i="56"/>
  <c r="CC194" i="56" s="1"/>
  <c r="CO194" i="56" s="1"/>
  <c r="CT193" i="56"/>
  <c r="AX193" i="56"/>
  <c r="AO193" i="56"/>
  <c r="AN193" i="56"/>
  <c r="AP193" i="56" s="1"/>
  <c r="AM193" i="56"/>
  <c r="AK193" i="56"/>
  <c r="AI193" i="56"/>
  <c r="AG193" i="56"/>
  <c r="AE193" i="56"/>
  <c r="W193" i="56"/>
  <c r="P193" i="56"/>
  <c r="J193" i="56"/>
  <c r="F193" i="56"/>
  <c r="CC193" i="56" s="1"/>
  <c r="CR193" i="56" s="1"/>
  <c r="CT192" i="56"/>
  <c r="AX192" i="56"/>
  <c r="AO192" i="56"/>
  <c r="AN192" i="56"/>
  <c r="AP192" i="56" s="1"/>
  <c r="AM192" i="56"/>
  <c r="AK192" i="56"/>
  <c r="AI192" i="56"/>
  <c r="AG192" i="56"/>
  <c r="AE192" i="56"/>
  <c r="W192" i="56"/>
  <c r="P192" i="56"/>
  <c r="J192" i="56"/>
  <c r="F192" i="56"/>
  <c r="CC192" i="56" s="1"/>
  <c r="CT191" i="56"/>
  <c r="AX191" i="56"/>
  <c r="AO191" i="56"/>
  <c r="AN191" i="56"/>
  <c r="AP191" i="56" s="1"/>
  <c r="AM191" i="56"/>
  <c r="AK191" i="56"/>
  <c r="AI191" i="56"/>
  <c r="AG191" i="56"/>
  <c r="AE191" i="56"/>
  <c r="W191" i="56"/>
  <c r="P191" i="56"/>
  <c r="J191" i="56"/>
  <c r="F191" i="56"/>
  <c r="CC191" i="56" s="1"/>
  <c r="CT190" i="56"/>
  <c r="CL190" i="56"/>
  <c r="AX190" i="56"/>
  <c r="AO190" i="56"/>
  <c r="AN190" i="56"/>
  <c r="AP190" i="56" s="1"/>
  <c r="AM190" i="56"/>
  <c r="AK190" i="56"/>
  <c r="AI190" i="56"/>
  <c r="AG190" i="56"/>
  <c r="AE190" i="56"/>
  <c r="W190" i="56"/>
  <c r="P190" i="56"/>
  <c r="J190" i="56"/>
  <c r="F190" i="56"/>
  <c r="CC190" i="56" s="1"/>
  <c r="CT189" i="56"/>
  <c r="AX189" i="56"/>
  <c r="AO189" i="56"/>
  <c r="AN189" i="56"/>
  <c r="AP189" i="56" s="1"/>
  <c r="AM189" i="56"/>
  <c r="AK189" i="56"/>
  <c r="AI189" i="56"/>
  <c r="AG189" i="56"/>
  <c r="AE189" i="56"/>
  <c r="W189" i="56"/>
  <c r="P189" i="56"/>
  <c r="J189" i="56"/>
  <c r="F189" i="56"/>
  <c r="CC189" i="56" s="1"/>
  <c r="CR189" i="56" s="1"/>
  <c r="CT188" i="56"/>
  <c r="AX188" i="56"/>
  <c r="AP188" i="56"/>
  <c r="AO188" i="56"/>
  <c r="AN188" i="56"/>
  <c r="AM188" i="56"/>
  <c r="AK188" i="56"/>
  <c r="AI188" i="56"/>
  <c r="AG188" i="56"/>
  <c r="AE188" i="56"/>
  <c r="W188" i="56"/>
  <c r="P188" i="56"/>
  <c r="J188" i="56"/>
  <c r="F188" i="56"/>
  <c r="CC188" i="56" s="1"/>
  <c r="CT187" i="56"/>
  <c r="AX187" i="56"/>
  <c r="AO187" i="56"/>
  <c r="AN187" i="56"/>
  <c r="AP187" i="56" s="1"/>
  <c r="AM187" i="56"/>
  <c r="AK187" i="56"/>
  <c r="AI187" i="56"/>
  <c r="AG187" i="56"/>
  <c r="AE187" i="56"/>
  <c r="W187" i="56"/>
  <c r="P187" i="56"/>
  <c r="J187" i="56"/>
  <c r="F187" i="56"/>
  <c r="CC187" i="56" s="1"/>
  <c r="CT186" i="56"/>
  <c r="CL186" i="56"/>
  <c r="AX186" i="56"/>
  <c r="AO186" i="56"/>
  <c r="AN186" i="56"/>
  <c r="AP186" i="56" s="1"/>
  <c r="AM186" i="56"/>
  <c r="AK186" i="56"/>
  <c r="AI186" i="56"/>
  <c r="AG186" i="56"/>
  <c r="AE186" i="56"/>
  <c r="W186" i="56"/>
  <c r="P186" i="56"/>
  <c r="J186" i="56"/>
  <c r="F186" i="56"/>
  <c r="CC186" i="56" s="1"/>
  <c r="CT185" i="56"/>
  <c r="AX185" i="56"/>
  <c r="AO185" i="56"/>
  <c r="AN185" i="56"/>
  <c r="AP185" i="56" s="1"/>
  <c r="AM185" i="56"/>
  <c r="AK185" i="56"/>
  <c r="AI185" i="56"/>
  <c r="AG185" i="56"/>
  <c r="AE185" i="56"/>
  <c r="W185" i="56"/>
  <c r="P185" i="56"/>
  <c r="J185" i="56"/>
  <c r="F185" i="56"/>
  <c r="CC185" i="56" s="1"/>
  <c r="CR185" i="56" s="1"/>
  <c r="CT184" i="56"/>
  <c r="AX184" i="56"/>
  <c r="AO184" i="56"/>
  <c r="AN184" i="56"/>
  <c r="AP184" i="56" s="1"/>
  <c r="AM184" i="56"/>
  <c r="AK184" i="56"/>
  <c r="AI184" i="56"/>
  <c r="AG184" i="56"/>
  <c r="AE184" i="56"/>
  <c r="W184" i="56"/>
  <c r="P184" i="56"/>
  <c r="J184" i="56"/>
  <c r="F184" i="56"/>
  <c r="CC184" i="56" s="1"/>
  <c r="CT183" i="56"/>
  <c r="AX183" i="56"/>
  <c r="AO183" i="56"/>
  <c r="AN183" i="56"/>
  <c r="AP183" i="56" s="1"/>
  <c r="AM183" i="56"/>
  <c r="AK183" i="56"/>
  <c r="AI183" i="56"/>
  <c r="AG183" i="56"/>
  <c r="AE183" i="56"/>
  <c r="W183" i="56"/>
  <c r="P183" i="56"/>
  <c r="J183" i="56"/>
  <c r="F183" i="56"/>
  <c r="CC183" i="56" s="1"/>
  <c r="CT182" i="56"/>
  <c r="AX182" i="56"/>
  <c r="AO182" i="56"/>
  <c r="AN182" i="56"/>
  <c r="AP182" i="56" s="1"/>
  <c r="AM182" i="56"/>
  <c r="AK182" i="56"/>
  <c r="AI182" i="56"/>
  <c r="AG182" i="56"/>
  <c r="AE182" i="56"/>
  <c r="W182" i="56"/>
  <c r="P182" i="56"/>
  <c r="J182" i="56"/>
  <c r="F182" i="56"/>
  <c r="CC182" i="56" s="1"/>
  <c r="CL182" i="56" s="1"/>
  <c r="CT181" i="56"/>
  <c r="AX181" i="56"/>
  <c r="AO181" i="56"/>
  <c r="AN181" i="56"/>
  <c r="AP181" i="56" s="1"/>
  <c r="AM181" i="56"/>
  <c r="AK181" i="56"/>
  <c r="AI181" i="56"/>
  <c r="AG181" i="56"/>
  <c r="AE181" i="56"/>
  <c r="W181" i="56"/>
  <c r="P181" i="56"/>
  <c r="J181" i="56"/>
  <c r="F181" i="56"/>
  <c r="CC181" i="56" s="1"/>
  <c r="CR181" i="56" s="1"/>
  <c r="CT180" i="56"/>
  <c r="AX180" i="56"/>
  <c r="AP180" i="56"/>
  <c r="AO180" i="56"/>
  <c r="AN180" i="56"/>
  <c r="AM180" i="56"/>
  <c r="AK180" i="56"/>
  <c r="AI180" i="56"/>
  <c r="AG180" i="56"/>
  <c r="AE180" i="56"/>
  <c r="W180" i="56"/>
  <c r="P180" i="56"/>
  <c r="J180" i="56"/>
  <c r="F180" i="56"/>
  <c r="CC180" i="56" s="1"/>
  <c r="CT179" i="56"/>
  <c r="AX179" i="56"/>
  <c r="AO179" i="56"/>
  <c r="AN179" i="56"/>
  <c r="AP179" i="56" s="1"/>
  <c r="AM179" i="56"/>
  <c r="AK179" i="56"/>
  <c r="AI179" i="56"/>
  <c r="AG179" i="56"/>
  <c r="AE179" i="56"/>
  <c r="W179" i="56"/>
  <c r="P179" i="56"/>
  <c r="J179" i="56"/>
  <c r="F179" i="56"/>
  <c r="CC179" i="56" s="1"/>
  <c r="CT178" i="56"/>
  <c r="AX178" i="56"/>
  <c r="AO178" i="56"/>
  <c r="AN178" i="56"/>
  <c r="AP178" i="56" s="1"/>
  <c r="AM178" i="56"/>
  <c r="AK178" i="56"/>
  <c r="AI178" i="56"/>
  <c r="AG178" i="56"/>
  <c r="AE178" i="56"/>
  <c r="W178" i="56"/>
  <c r="P178" i="56"/>
  <c r="J178" i="56"/>
  <c r="F178" i="56"/>
  <c r="CC178" i="56" s="1"/>
  <c r="CL178" i="56" s="1"/>
  <c r="CT177" i="56"/>
  <c r="AX177" i="56"/>
  <c r="AO177" i="56"/>
  <c r="AN177" i="56"/>
  <c r="AP177" i="56" s="1"/>
  <c r="AM177" i="56"/>
  <c r="AK177" i="56"/>
  <c r="AI177" i="56"/>
  <c r="AG177" i="56"/>
  <c r="AE177" i="56"/>
  <c r="W177" i="56"/>
  <c r="P177" i="56"/>
  <c r="J177" i="56"/>
  <c r="F177" i="56"/>
  <c r="CC177" i="56" s="1"/>
  <c r="CR177" i="56" s="1"/>
  <c r="CT176" i="56"/>
  <c r="AX176" i="56"/>
  <c r="AO176" i="56"/>
  <c r="AN176" i="56"/>
  <c r="AP176" i="56" s="1"/>
  <c r="AM176" i="56"/>
  <c r="AK176" i="56"/>
  <c r="AI176" i="56"/>
  <c r="AG176" i="56"/>
  <c r="AE176" i="56"/>
  <c r="W176" i="56"/>
  <c r="P176" i="56"/>
  <c r="J176" i="56"/>
  <c r="F176" i="56"/>
  <c r="CC176" i="56" s="1"/>
  <c r="CF176" i="56" s="1"/>
  <c r="CT175" i="56"/>
  <c r="AX175" i="56"/>
  <c r="AO175" i="56"/>
  <c r="AN175" i="56"/>
  <c r="AP175" i="56" s="1"/>
  <c r="AM175" i="56"/>
  <c r="AK175" i="56"/>
  <c r="AI175" i="56"/>
  <c r="AG175" i="56"/>
  <c r="AE175" i="56"/>
  <c r="W175" i="56"/>
  <c r="P175" i="56"/>
  <c r="J175" i="56"/>
  <c r="F175" i="56"/>
  <c r="CC175" i="56" s="1"/>
  <c r="CT174" i="56"/>
  <c r="AX174" i="56"/>
  <c r="AO174" i="56"/>
  <c r="AN174" i="56"/>
  <c r="AP174" i="56" s="1"/>
  <c r="AM174" i="56"/>
  <c r="AK174" i="56"/>
  <c r="AI174" i="56"/>
  <c r="AG174" i="56"/>
  <c r="AE174" i="56"/>
  <c r="W174" i="56"/>
  <c r="P174" i="56"/>
  <c r="J174" i="56"/>
  <c r="F174" i="56"/>
  <c r="CC174" i="56" s="1"/>
  <c r="CT173" i="56"/>
  <c r="AX173" i="56"/>
  <c r="AO173" i="56"/>
  <c r="AN173" i="56"/>
  <c r="AP173" i="56" s="1"/>
  <c r="AM173" i="56"/>
  <c r="AK173" i="56"/>
  <c r="AI173" i="56"/>
  <c r="AG173" i="56"/>
  <c r="AE173" i="56"/>
  <c r="W173" i="56"/>
  <c r="P173" i="56"/>
  <c r="J173" i="56"/>
  <c r="F173" i="56"/>
  <c r="CC173" i="56" s="1"/>
  <c r="CT172" i="56"/>
  <c r="AX172" i="56"/>
  <c r="AP172" i="56"/>
  <c r="AO172" i="56"/>
  <c r="AN172" i="56"/>
  <c r="AM172" i="56"/>
  <c r="AK172" i="56"/>
  <c r="AI172" i="56"/>
  <c r="AG172" i="56"/>
  <c r="AE172" i="56"/>
  <c r="W172" i="56"/>
  <c r="P172" i="56"/>
  <c r="J172" i="56"/>
  <c r="F172" i="56"/>
  <c r="CC172" i="56" s="1"/>
  <c r="CN172" i="56" s="1"/>
  <c r="CT171" i="56"/>
  <c r="AX171" i="56"/>
  <c r="AP171" i="56"/>
  <c r="AO171" i="56"/>
  <c r="AN171" i="56"/>
  <c r="AM171" i="56"/>
  <c r="AK171" i="56"/>
  <c r="AI171" i="56"/>
  <c r="AG171" i="56"/>
  <c r="AE171" i="56"/>
  <c r="W171" i="56"/>
  <c r="P171" i="56"/>
  <c r="J171" i="56"/>
  <c r="F171" i="56"/>
  <c r="CC171" i="56" s="1"/>
  <c r="CT170" i="56"/>
  <c r="CH170" i="56"/>
  <c r="AX170" i="56"/>
  <c r="AO170" i="56"/>
  <c r="AN170" i="56"/>
  <c r="AP170" i="56" s="1"/>
  <c r="AM170" i="56"/>
  <c r="AK170" i="56"/>
  <c r="AI170" i="56"/>
  <c r="AG170" i="56"/>
  <c r="AE170" i="56"/>
  <c r="W170" i="56"/>
  <c r="P170" i="56"/>
  <c r="J170" i="56"/>
  <c r="F170" i="56"/>
  <c r="CC170" i="56" s="1"/>
  <c r="CT169" i="56"/>
  <c r="AX169" i="56"/>
  <c r="AO169" i="56"/>
  <c r="AN169" i="56"/>
  <c r="AP169" i="56" s="1"/>
  <c r="AM169" i="56"/>
  <c r="AK169" i="56"/>
  <c r="AI169" i="56"/>
  <c r="AG169" i="56"/>
  <c r="AE169" i="56"/>
  <c r="W169" i="56"/>
  <c r="P169" i="56"/>
  <c r="J169" i="56"/>
  <c r="F169" i="56"/>
  <c r="CC169" i="56" s="1"/>
  <c r="CG169" i="56" s="1"/>
  <c r="CT168" i="56"/>
  <c r="CF168" i="56"/>
  <c r="AX168" i="56"/>
  <c r="AO168" i="56"/>
  <c r="AN168" i="56"/>
  <c r="AP168" i="56" s="1"/>
  <c r="AM168" i="56"/>
  <c r="AK168" i="56"/>
  <c r="AI168" i="56"/>
  <c r="AG168" i="56"/>
  <c r="AE168" i="56"/>
  <c r="W168" i="56"/>
  <c r="P168" i="56"/>
  <c r="J168" i="56"/>
  <c r="F168" i="56"/>
  <c r="CC168" i="56" s="1"/>
  <c r="CN168" i="56" s="1"/>
  <c r="CT167" i="56"/>
  <c r="CM167" i="56"/>
  <c r="CI167" i="56"/>
  <c r="AX167" i="56"/>
  <c r="AO167" i="56"/>
  <c r="AN167" i="56"/>
  <c r="AP167" i="56" s="1"/>
  <c r="AM167" i="56"/>
  <c r="AK167" i="56"/>
  <c r="AI167" i="56"/>
  <c r="AG167" i="56"/>
  <c r="AE167" i="56"/>
  <c r="W167" i="56"/>
  <c r="P167" i="56"/>
  <c r="J167" i="56"/>
  <c r="F167" i="56"/>
  <c r="CC167" i="56" s="1"/>
  <c r="CE167" i="56" s="1"/>
  <c r="CT166" i="56"/>
  <c r="AX166" i="56"/>
  <c r="AO166" i="56"/>
  <c r="AN166" i="56"/>
  <c r="AP166" i="56" s="1"/>
  <c r="AM166" i="56"/>
  <c r="AK166" i="56"/>
  <c r="AI166" i="56"/>
  <c r="AG166" i="56"/>
  <c r="AE166" i="56"/>
  <c r="W166" i="56"/>
  <c r="P166" i="56"/>
  <c r="J166" i="56"/>
  <c r="F166" i="56"/>
  <c r="CC166" i="56" s="1"/>
  <c r="CT165" i="56"/>
  <c r="AX165" i="56"/>
  <c r="AO165" i="56"/>
  <c r="AN165" i="56"/>
  <c r="AP165" i="56" s="1"/>
  <c r="AM165" i="56"/>
  <c r="AK165" i="56"/>
  <c r="AI165" i="56"/>
  <c r="AG165" i="56"/>
  <c r="AE165" i="56"/>
  <c r="W165" i="56"/>
  <c r="P165" i="56"/>
  <c r="J165" i="56"/>
  <c r="F165" i="56"/>
  <c r="CC165" i="56" s="1"/>
  <c r="CO165" i="56" s="1"/>
  <c r="CT164" i="56"/>
  <c r="AX164" i="56"/>
  <c r="AO164" i="56"/>
  <c r="AN164" i="56"/>
  <c r="AP164" i="56" s="1"/>
  <c r="AM164" i="56"/>
  <c r="AK164" i="56"/>
  <c r="AI164" i="56"/>
  <c r="AG164" i="56"/>
  <c r="AE164" i="56"/>
  <c r="W164" i="56"/>
  <c r="P164" i="56"/>
  <c r="J164" i="56"/>
  <c r="F164" i="56"/>
  <c r="CC164" i="56" s="1"/>
  <c r="CN164" i="56" s="1"/>
  <c r="CT163" i="56"/>
  <c r="CI163" i="56"/>
  <c r="CE163" i="56"/>
  <c r="AX163" i="56"/>
  <c r="AO163" i="56"/>
  <c r="AN163" i="56"/>
  <c r="AP163" i="56" s="1"/>
  <c r="AM163" i="56"/>
  <c r="AK163" i="56"/>
  <c r="AI163" i="56"/>
  <c r="AG163" i="56"/>
  <c r="AE163" i="56"/>
  <c r="W163" i="56"/>
  <c r="P163" i="56"/>
  <c r="J163" i="56"/>
  <c r="F163" i="56"/>
  <c r="CC163" i="56" s="1"/>
  <c r="CM163" i="56" s="1"/>
  <c r="CT162" i="56"/>
  <c r="AX162" i="56"/>
  <c r="AO162" i="56"/>
  <c r="AN162" i="56"/>
  <c r="AP162" i="56" s="1"/>
  <c r="AM162" i="56"/>
  <c r="AK162" i="56"/>
  <c r="AI162" i="56"/>
  <c r="AG162" i="56"/>
  <c r="AE162" i="56"/>
  <c r="W162" i="56"/>
  <c r="P162" i="56"/>
  <c r="J162" i="56"/>
  <c r="F162" i="56"/>
  <c r="CC162" i="56" s="1"/>
  <c r="CT161" i="56"/>
  <c r="AX161" i="56"/>
  <c r="AO161" i="56"/>
  <c r="AN161" i="56"/>
  <c r="AP161" i="56" s="1"/>
  <c r="AM161" i="56"/>
  <c r="AK161" i="56"/>
  <c r="AI161" i="56"/>
  <c r="AG161" i="56"/>
  <c r="AE161" i="56"/>
  <c r="W161" i="56"/>
  <c r="P161" i="56"/>
  <c r="J161" i="56"/>
  <c r="F161" i="56"/>
  <c r="CC161" i="56" s="1"/>
  <c r="CT160" i="56"/>
  <c r="AX160" i="56"/>
  <c r="AP160" i="56"/>
  <c r="AO160" i="56"/>
  <c r="AN160" i="56"/>
  <c r="AM160" i="56"/>
  <c r="AK160" i="56"/>
  <c r="AI160" i="56"/>
  <c r="AG160" i="56"/>
  <c r="AE160" i="56"/>
  <c r="W160" i="56"/>
  <c r="P160" i="56"/>
  <c r="J160" i="56"/>
  <c r="F160" i="56"/>
  <c r="CC160" i="56" s="1"/>
  <c r="CT159" i="56"/>
  <c r="AX159" i="56"/>
  <c r="AO159" i="56"/>
  <c r="AN159" i="56"/>
  <c r="AP159" i="56" s="1"/>
  <c r="AM159" i="56"/>
  <c r="AK159" i="56"/>
  <c r="AI159" i="56"/>
  <c r="AG159" i="56"/>
  <c r="AE159" i="56"/>
  <c r="W159" i="56"/>
  <c r="P159" i="56"/>
  <c r="J159" i="56"/>
  <c r="F159" i="56"/>
  <c r="CC159" i="56" s="1"/>
  <c r="CT158" i="56"/>
  <c r="AX158" i="56"/>
  <c r="AO158" i="56"/>
  <c r="AN158" i="56"/>
  <c r="AP158" i="56" s="1"/>
  <c r="AM158" i="56"/>
  <c r="AK158" i="56"/>
  <c r="AI158" i="56"/>
  <c r="AG158" i="56"/>
  <c r="AE158" i="56"/>
  <c r="W158" i="56"/>
  <c r="P158" i="56"/>
  <c r="J158" i="56"/>
  <c r="F158" i="56"/>
  <c r="CC158" i="56" s="1"/>
  <c r="CL158" i="56" s="1"/>
  <c r="CT157" i="56"/>
  <c r="AX157" i="56"/>
  <c r="AO157" i="56"/>
  <c r="AN157" i="56"/>
  <c r="AP157" i="56" s="1"/>
  <c r="AM157" i="56"/>
  <c r="AK157" i="56"/>
  <c r="AI157" i="56"/>
  <c r="AG157" i="56"/>
  <c r="AE157" i="56"/>
  <c r="W157" i="56"/>
  <c r="P157" i="56"/>
  <c r="J157" i="56"/>
  <c r="F157" i="56"/>
  <c r="CC157" i="56" s="1"/>
  <c r="CT156" i="56"/>
  <c r="AX156" i="56"/>
  <c r="AO156" i="56"/>
  <c r="AN156" i="56"/>
  <c r="AP156" i="56" s="1"/>
  <c r="AM156" i="56"/>
  <c r="AK156" i="56"/>
  <c r="AI156" i="56"/>
  <c r="AG156" i="56"/>
  <c r="AE156" i="56"/>
  <c r="W156" i="56"/>
  <c r="P156" i="56"/>
  <c r="J156" i="56"/>
  <c r="F156" i="56"/>
  <c r="CC156" i="56" s="1"/>
  <c r="CN156" i="56" s="1"/>
  <c r="CT155" i="56"/>
  <c r="AX155" i="56"/>
  <c r="AP155" i="56"/>
  <c r="AO155" i="56"/>
  <c r="AN155" i="56"/>
  <c r="AM155" i="56"/>
  <c r="AK155" i="56"/>
  <c r="AI155" i="56"/>
  <c r="AG155" i="56"/>
  <c r="AE155" i="56"/>
  <c r="W155" i="56"/>
  <c r="P155" i="56"/>
  <c r="J155" i="56"/>
  <c r="F155" i="56"/>
  <c r="CC155" i="56" s="1"/>
  <c r="CM155" i="56" s="1"/>
  <c r="CT154" i="56"/>
  <c r="CH154" i="56"/>
  <c r="AX154" i="56"/>
  <c r="AO154" i="56"/>
  <c r="AN154" i="56"/>
  <c r="AP154" i="56" s="1"/>
  <c r="AM154" i="56"/>
  <c r="AK154" i="56"/>
  <c r="AI154" i="56"/>
  <c r="AG154" i="56"/>
  <c r="AE154" i="56"/>
  <c r="W154" i="56"/>
  <c r="P154" i="56"/>
  <c r="J154" i="56"/>
  <c r="F154" i="56"/>
  <c r="CC154" i="56" s="1"/>
  <c r="CT153" i="56"/>
  <c r="AX153" i="56"/>
  <c r="AO153" i="56"/>
  <c r="AN153" i="56"/>
  <c r="AP153" i="56" s="1"/>
  <c r="AM153" i="56"/>
  <c r="AK153" i="56"/>
  <c r="AI153" i="56"/>
  <c r="AG153" i="56"/>
  <c r="AE153" i="56"/>
  <c r="W153" i="56"/>
  <c r="P153" i="56"/>
  <c r="J153" i="56"/>
  <c r="F153" i="56"/>
  <c r="CC153" i="56" s="1"/>
  <c r="CT152" i="56"/>
  <c r="AX152" i="56"/>
  <c r="AO152" i="56"/>
  <c r="AN152" i="56"/>
  <c r="AP152" i="56" s="1"/>
  <c r="AM152" i="56"/>
  <c r="AK152" i="56"/>
  <c r="AI152" i="56"/>
  <c r="AG152" i="56"/>
  <c r="AE152" i="56"/>
  <c r="W152" i="56"/>
  <c r="P152" i="56"/>
  <c r="J152" i="56"/>
  <c r="F152" i="56"/>
  <c r="CC152" i="56" s="1"/>
  <c r="CN152" i="56" s="1"/>
  <c r="CT151" i="56"/>
  <c r="AX151" i="56"/>
  <c r="AO151" i="56"/>
  <c r="AN151" i="56"/>
  <c r="AP151" i="56" s="1"/>
  <c r="AM151" i="56"/>
  <c r="AK151" i="56"/>
  <c r="AI151" i="56"/>
  <c r="AG151" i="56"/>
  <c r="AE151" i="56"/>
  <c r="W151" i="56"/>
  <c r="P151" i="56"/>
  <c r="J151" i="56"/>
  <c r="F151" i="56"/>
  <c r="CC151" i="56" s="1"/>
  <c r="CE151" i="56" s="1"/>
  <c r="CT150" i="56"/>
  <c r="AX150" i="56"/>
  <c r="AO150" i="56"/>
  <c r="AN150" i="56"/>
  <c r="AP150" i="56" s="1"/>
  <c r="AM150" i="56"/>
  <c r="AK150" i="56"/>
  <c r="AI150" i="56"/>
  <c r="AG150" i="56"/>
  <c r="AE150" i="56"/>
  <c r="W150" i="56"/>
  <c r="P150" i="56"/>
  <c r="J150" i="56"/>
  <c r="F150" i="56"/>
  <c r="CC150" i="56" s="1"/>
  <c r="CT149" i="56"/>
  <c r="CK149" i="56"/>
  <c r="AX149" i="56"/>
  <c r="AO149" i="56"/>
  <c r="AN149" i="56"/>
  <c r="AP149" i="56" s="1"/>
  <c r="AM149" i="56"/>
  <c r="AK149" i="56"/>
  <c r="AI149" i="56"/>
  <c r="AG149" i="56"/>
  <c r="AE149" i="56"/>
  <c r="W149" i="56"/>
  <c r="P149" i="56"/>
  <c r="J149" i="56"/>
  <c r="F149" i="56"/>
  <c r="CC149" i="56" s="1"/>
  <c r="CO149" i="56" s="1"/>
  <c r="CT148" i="56"/>
  <c r="AX148" i="56"/>
  <c r="AO148" i="56"/>
  <c r="AN148" i="56"/>
  <c r="AP148" i="56" s="1"/>
  <c r="AM148" i="56"/>
  <c r="AK148" i="56"/>
  <c r="AI148" i="56"/>
  <c r="AG148" i="56"/>
  <c r="AE148" i="56"/>
  <c r="W148" i="56"/>
  <c r="P148" i="56"/>
  <c r="J148" i="56"/>
  <c r="F148" i="56"/>
  <c r="CC148" i="56" s="1"/>
  <c r="CN148" i="56" s="1"/>
  <c r="CT147" i="56"/>
  <c r="AX147" i="56"/>
  <c r="AO147" i="56"/>
  <c r="AN147" i="56"/>
  <c r="AP147" i="56" s="1"/>
  <c r="AM147" i="56"/>
  <c r="AK147" i="56"/>
  <c r="AI147" i="56"/>
  <c r="AG147" i="56"/>
  <c r="AE147" i="56"/>
  <c r="W147" i="56"/>
  <c r="P147" i="56"/>
  <c r="J147" i="56"/>
  <c r="F147" i="56"/>
  <c r="CC147" i="56" s="1"/>
  <c r="CM147" i="56" s="1"/>
  <c r="CT146" i="56"/>
  <c r="AX146" i="56"/>
  <c r="AO146" i="56"/>
  <c r="AN146" i="56"/>
  <c r="AP146" i="56" s="1"/>
  <c r="AM146" i="56"/>
  <c r="AK146" i="56"/>
  <c r="AI146" i="56"/>
  <c r="AG146" i="56"/>
  <c r="AE146" i="56"/>
  <c r="W146" i="56"/>
  <c r="P146" i="56"/>
  <c r="J146" i="56"/>
  <c r="F146" i="56"/>
  <c r="CC146" i="56" s="1"/>
  <c r="CT145" i="56"/>
  <c r="AX145" i="56"/>
  <c r="AO145" i="56"/>
  <c r="AN145" i="56"/>
  <c r="AP145" i="56" s="1"/>
  <c r="AM145" i="56"/>
  <c r="AK145" i="56"/>
  <c r="AI145" i="56"/>
  <c r="AG145" i="56"/>
  <c r="AE145" i="56"/>
  <c r="W145" i="56"/>
  <c r="P145" i="56"/>
  <c r="J145" i="56"/>
  <c r="F145" i="56"/>
  <c r="CC145" i="56" s="1"/>
  <c r="CT144" i="56"/>
  <c r="AX144" i="56"/>
  <c r="AP144" i="56"/>
  <c r="AO144" i="56"/>
  <c r="AN144" i="56"/>
  <c r="AM144" i="56"/>
  <c r="AK144" i="56"/>
  <c r="AI144" i="56"/>
  <c r="AG144" i="56"/>
  <c r="AE144" i="56"/>
  <c r="W144" i="56"/>
  <c r="P144" i="56"/>
  <c r="J144" i="56"/>
  <c r="F144" i="56"/>
  <c r="CC144" i="56" s="1"/>
  <c r="CN144" i="56" s="1"/>
  <c r="CT143" i="56"/>
  <c r="AX143" i="56"/>
  <c r="AO143" i="56"/>
  <c r="AN143" i="56"/>
  <c r="AP143" i="56" s="1"/>
  <c r="AM143" i="56"/>
  <c r="AK143" i="56"/>
  <c r="AI143" i="56"/>
  <c r="AG143" i="56"/>
  <c r="AE143" i="56"/>
  <c r="W143" i="56"/>
  <c r="P143" i="56"/>
  <c r="J143" i="56"/>
  <c r="F143" i="56"/>
  <c r="CC143" i="56" s="1"/>
  <c r="CT142" i="56"/>
  <c r="AX142" i="56"/>
  <c r="AO142" i="56"/>
  <c r="AN142" i="56"/>
  <c r="AP142" i="56" s="1"/>
  <c r="AM142" i="56"/>
  <c r="AK142" i="56"/>
  <c r="AI142" i="56"/>
  <c r="AG142" i="56"/>
  <c r="AE142" i="56"/>
  <c r="W142" i="56"/>
  <c r="P142" i="56"/>
  <c r="J142" i="56"/>
  <c r="F142" i="56"/>
  <c r="CC142" i="56" s="1"/>
  <c r="CT141" i="56"/>
  <c r="AX141" i="56"/>
  <c r="AO141" i="56"/>
  <c r="AN141" i="56"/>
  <c r="AP141" i="56" s="1"/>
  <c r="AM141" i="56"/>
  <c r="AK141" i="56"/>
  <c r="AI141" i="56"/>
  <c r="AG141" i="56"/>
  <c r="AE141" i="56"/>
  <c r="W141" i="56"/>
  <c r="P141" i="56"/>
  <c r="J141" i="56"/>
  <c r="F141" i="56"/>
  <c r="CC141" i="56" s="1"/>
  <c r="CT140" i="56"/>
  <c r="AX140" i="56"/>
  <c r="AP140" i="56"/>
  <c r="AO140" i="56"/>
  <c r="AN140" i="56"/>
  <c r="AM140" i="56"/>
  <c r="AK140" i="56"/>
  <c r="AI140" i="56"/>
  <c r="AG140" i="56"/>
  <c r="AE140" i="56"/>
  <c r="W140" i="56"/>
  <c r="P140" i="56"/>
  <c r="J140" i="56"/>
  <c r="F140" i="56"/>
  <c r="CC140" i="56" s="1"/>
  <c r="CN140" i="56" s="1"/>
  <c r="CT139" i="56"/>
  <c r="AX139" i="56"/>
  <c r="AO139" i="56"/>
  <c r="AN139" i="56"/>
  <c r="AP139" i="56" s="1"/>
  <c r="AM139" i="56"/>
  <c r="AK139" i="56"/>
  <c r="AI139" i="56"/>
  <c r="AG139" i="56"/>
  <c r="AE139" i="56"/>
  <c r="W139" i="56"/>
  <c r="P139" i="56"/>
  <c r="J139" i="56"/>
  <c r="F139" i="56"/>
  <c r="CC139" i="56" s="1"/>
  <c r="CT138" i="56"/>
  <c r="AX138" i="56"/>
  <c r="AO138" i="56"/>
  <c r="AN138" i="56"/>
  <c r="AP138" i="56" s="1"/>
  <c r="AM138" i="56"/>
  <c r="AK138" i="56"/>
  <c r="AI138" i="56"/>
  <c r="AG138" i="56"/>
  <c r="AE138" i="56"/>
  <c r="W138" i="56"/>
  <c r="P138" i="56"/>
  <c r="J138" i="56"/>
  <c r="F138" i="56"/>
  <c r="CC138" i="56" s="1"/>
  <c r="CH138" i="56" s="1"/>
  <c r="CT137" i="56"/>
  <c r="AX137" i="56"/>
  <c r="AO137" i="56"/>
  <c r="AN137" i="56"/>
  <c r="AP137" i="56" s="1"/>
  <c r="AM137" i="56"/>
  <c r="AK137" i="56"/>
  <c r="AI137" i="56"/>
  <c r="AG137" i="56"/>
  <c r="AE137" i="56"/>
  <c r="W137" i="56"/>
  <c r="P137" i="56"/>
  <c r="J137" i="56"/>
  <c r="F137" i="56"/>
  <c r="CC137" i="56" s="1"/>
  <c r="CG137" i="56" s="1"/>
  <c r="CT136" i="56"/>
  <c r="CN136" i="56"/>
  <c r="AX136" i="56"/>
  <c r="AO136" i="56"/>
  <c r="AN136" i="56"/>
  <c r="AP136" i="56" s="1"/>
  <c r="AM136" i="56"/>
  <c r="AK136" i="56"/>
  <c r="AI136" i="56"/>
  <c r="AG136" i="56"/>
  <c r="AE136" i="56"/>
  <c r="W136" i="56"/>
  <c r="P136" i="56"/>
  <c r="J136" i="56"/>
  <c r="F136" i="56"/>
  <c r="CC136" i="56" s="1"/>
  <c r="CT135" i="56"/>
  <c r="AX135" i="56"/>
  <c r="AP135" i="56"/>
  <c r="AO135" i="56"/>
  <c r="AN135" i="56"/>
  <c r="AM135" i="56"/>
  <c r="AK135" i="56"/>
  <c r="AI135" i="56"/>
  <c r="AG135" i="56"/>
  <c r="AE135" i="56"/>
  <c r="W135" i="56"/>
  <c r="P135" i="56"/>
  <c r="J135" i="56"/>
  <c r="F135" i="56"/>
  <c r="CC135" i="56" s="1"/>
  <c r="CE135" i="56" s="1"/>
  <c r="CT134" i="56"/>
  <c r="AX134" i="56"/>
  <c r="AO134" i="56"/>
  <c r="AN134" i="56"/>
  <c r="AP134" i="56" s="1"/>
  <c r="AM134" i="56"/>
  <c r="AK134" i="56"/>
  <c r="AI134" i="56"/>
  <c r="AG134" i="56"/>
  <c r="AE134" i="56"/>
  <c r="W134" i="56"/>
  <c r="P134" i="56"/>
  <c r="J134" i="56"/>
  <c r="F134" i="56"/>
  <c r="CC134" i="56" s="1"/>
  <c r="CT133" i="56"/>
  <c r="AX133" i="56"/>
  <c r="AO133" i="56"/>
  <c r="AN133" i="56"/>
  <c r="AP133" i="56" s="1"/>
  <c r="AM133" i="56"/>
  <c r="AK133" i="56"/>
  <c r="AI133" i="56"/>
  <c r="AG133" i="56"/>
  <c r="AE133" i="56"/>
  <c r="W133" i="56"/>
  <c r="P133" i="56"/>
  <c r="J133" i="56"/>
  <c r="F133" i="56"/>
  <c r="CC133" i="56" s="1"/>
  <c r="CO133" i="56" s="1"/>
  <c r="CT132" i="56"/>
  <c r="AX132" i="56"/>
  <c r="AO132" i="56"/>
  <c r="AN132" i="56"/>
  <c r="AP132" i="56" s="1"/>
  <c r="AM132" i="56"/>
  <c r="AK132" i="56"/>
  <c r="AI132" i="56"/>
  <c r="AG132" i="56"/>
  <c r="AE132" i="56"/>
  <c r="W132" i="56"/>
  <c r="P132" i="56"/>
  <c r="J132" i="56"/>
  <c r="F132" i="56"/>
  <c r="CC132" i="56" s="1"/>
  <c r="CN132" i="56" s="1"/>
  <c r="CT131" i="56"/>
  <c r="CI131" i="56"/>
  <c r="CE131" i="56"/>
  <c r="AX131" i="56"/>
  <c r="AO131" i="56"/>
  <c r="AN131" i="56"/>
  <c r="AP131" i="56" s="1"/>
  <c r="AM131" i="56"/>
  <c r="AK131" i="56"/>
  <c r="AI131" i="56"/>
  <c r="AG131" i="56"/>
  <c r="AE131" i="56"/>
  <c r="W131" i="56"/>
  <c r="P131" i="56"/>
  <c r="J131" i="56"/>
  <c r="F131" i="56"/>
  <c r="CC131" i="56" s="1"/>
  <c r="CM131" i="56" s="1"/>
  <c r="CT130" i="56"/>
  <c r="AX130" i="56"/>
  <c r="AO130" i="56"/>
  <c r="AN130" i="56"/>
  <c r="AP130" i="56" s="1"/>
  <c r="AM130" i="56"/>
  <c r="AK130" i="56"/>
  <c r="AI130" i="56"/>
  <c r="AG130" i="56"/>
  <c r="AE130" i="56"/>
  <c r="W130" i="56"/>
  <c r="P130" i="56"/>
  <c r="J130" i="56"/>
  <c r="F130" i="56"/>
  <c r="CC130" i="56" s="1"/>
  <c r="CT129" i="56"/>
  <c r="AX129" i="56"/>
  <c r="AO129" i="56"/>
  <c r="AN129" i="56"/>
  <c r="AP129" i="56" s="1"/>
  <c r="AM129" i="56"/>
  <c r="AK129" i="56"/>
  <c r="AI129" i="56"/>
  <c r="AG129" i="56"/>
  <c r="AE129" i="56"/>
  <c r="W129" i="56"/>
  <c r="P129" i="56"/>
  <c r="J129" i="56"/>
  <c r="F129" i="56"/>
  <c r="CC129" i="56" s="1"/>
  <c r="CT128" i="56"/>
  <c r="AX128" i="56"/>
  <c r="AO128" i="56"/>
  <c r="AN128" i="56"/>
  <c r="AP128" i="56" s="1"/>
  <c r="AM128" i="56"/>
  <c r="AK128" i="56"/>
  <c r="AI128" i="56"/>
  <c r="AG128" i="56"/>
  <c r="AE128" i="56"/>
  <c r="W128" i="56"/>
  <c r="P128" i="56"/>
  <c r="J128" i="56"/>
  <c r="F128" i="56"/>
  <c r="CC128" i="56" s="1"/>
  <c r="CN128" i="56" s="1"/>
  <c r="CT127" i="56"/>
  <c r="CL127" i="56"/>
  <c r="CH127" i="56"/>
  <c r="AX127" i="56"/>
  <c r="AO127" i="56"/>
  <c r="AN127" i="56"/>
  <c r="AP127" i="56" s="1"/>
  <c r="AM127" i="56"/>
  <c r="AK127" i="56"/>
  <c r="AI127" i="56"/>
  <c r="AG127" i="56"/>
  <c r="AE127" i="56"/>
  <c r="W127" i="56"/>
  <c r="P127" i="56"/>
  <c r="J127" i="56"/>
  <c r="F127" i="56"/>
  <c r="CC127" i="56" s="1"/>
  <c r="CT126" i="56"/>
  <c r="AX126" i="56"/>
  <c r="AO126" i="56"/>
  <c r="AN126" i="56"/>
  <c r="AP126" i="56" s="1"/>
  <c r="AM126" i="56"/>
  <c r="AK126" i="56"/>
  <c r="AI126" i="56"/>
  <c r="AG126" i="56"/>
  <c r="AE126" i="56"/>
  <c r="W126" i="56"/>
  <c r="P126" i="56"/>
  <c r="J126" i="56"/>
  <c r="F126" i="56"/>
  <c r="CC126" i="56" s="1"/>
  <c r="CT125" i="56"/>
  <c r="AX125" i="56"/>
  <c r="AO125" i="56"/>
  <c r="AN125" i="56"/>
  <c r="AP125" i="56" s="1"/>
  <c r="AM125" i="56"/>
  <c r="AK125" i="56"/>
  <c r="AI125" i="56"/>
  <c r="AG125" i="56"/>
  <c r="AE125" i="56"/>
  <c r="W125" i="56"/>
  <c r="P125" i="56"/>
  <c r="J125" i="56"/>
  <c r="F125" i="56"/>
  <c r="CC125" i="56" s="1"/>
  <c r="CT124" i="56"/>
  <c r="AX124" i="56"/>
  <c r="AO124" i="56"/>
  <c r="AN124" i="56"/>
  <c r="AP124" i="56" s="1"/>
  <c r="AM124" i="56"/>
  <c r="AK124" i="56"/>
  <c r="AI124" i="56"/>
  <c r="AG124" i="56"/>
  <c r="AE124" i="56"/>
  <c r="W124" i="56"/>
  <c r="P124" i="56"/>
  <c r="J124" i="56"/>
  <c r="F124" i="56"/>
  <c r="CC124" i="56" s="1"/>
  <c r="CQ124" i="56" s="1"/>
  <c r="CT123" i="56"/>
  <c r="AX123" i="56"/>
  <c r="AO123" i="56"/>
  <c r="AN123" i="56"/>
  <c r="AP123" i="56" s="1"/>
  <c r="AM123" i="56"/>
  <c r="AK123" i="56"/>
  <c r="AI123" i="56"/>
  <c r="AG123" i="56"/>
  <c r="AE123" i="56"/>
  <c r="W123" i="56"/>
  <c r="P123" i="56"/>
  <c r="J123" i="56"/>
  <c r="F123" i="56"/>
  <c r="CC123" i="56" s="1"/>
  <c r="CL123" i="56" s="1"/>
  <c r="CT122" i="56"/>
  <c r="AX122" i="56"/>
  <c r="AO122" i="56"/>
  <c r="AN122" i="56"/>
  <c r="AP122" i="56" s="1"/>
  <c r="AM122" i="56"/>
  <c r="AK122" i="56"/>
  <c r="AI122" i="56"/>
  <c r="AG122" i="56"/>
  <c r="AE122" i="56"/>
  <c r="W122" i="56"/>
  <c r="P122" i="56"/>
  <c r="J122" i="56"/>
  <c r="F122" i="56"/>
  <c r="CC122" i="56" s="1"/>
  <c r="CP122" i="56" s="1"/>
  <c r="CT121" i="56"/>
  <c r="AX121" i="56"/>
  <c r="AO121" i="56"/>
  <c r="AN121" i="56"/>
  <c r="AP121" i="56" s="1"/>
  <c r="AM121" i="56"/>
  <c r="AK121" i="56"/>
  <c r="AI121" i="56"/>
  <c r="AG121" i="56"/>
  <c r="AE121" i="56"/>
  <c r="W121" i="56"/>
  <c r="P121" i="56"/>
  <c r="J121" i="56"/>
  <c r="F121" i="56"/>
  <c r="CC121" i="56" s="1"/>
  <c r="CT120" i="56"/>
  <c r="AX120" i="56"/>
  <c r="AO120" i="56"/>
  <c r="AN120" i="56"/>
  <c r="AP120" i="56" s="1"/>
  <c r="AM120" i="56"/>
  <c r="AK120" i="56"/>
  <c r="AI120" i="56"/>
  <c r="AG120" i="56"/>
  <c r="AE120" i="56"/>
  <c r="W120" i="56"/>
  <c r="P120" i="56"/>
  <c r="J120" i="56"/>
  <c r="F120" i="56"/>
  <c r="CC120" i="56" s="1"/>
  <c r="CQ120" i="56" s="1"/>
  <c r="CT119" i="56"/>
  <c r="AX119" i="56"/>
  <c r="AO119" i="56"/>
  <c r="AN119" i="56"/>
  <c r="AP119" i="56" s="1"/>
  <c r="AM119" i="56"/>
  <c r="AK119" i="56"/>
  <c r="AI119" i="56"/>
  <c r="AG119" i="56"/>
  <c r="AE119" i="56"/>
  <c r="W119" i="56"/>
  <c r="P119" i="56"/>
  <c r="J119" i="56"/>
  <c r="F119" i="56"/>
  <c r="CC119" i="56" s="1"/>
  <c r="CL119" i="56" s="1"/>
  <c r="CT118" i="56"/>
  <c r="AX118" i="56"/>
  <c r="AO118" i="56"/>
  <c r="AN118" i="56"/>
  <c r="AP118" i="56" s="1"/>
  <c r="AM118" i="56"/>
  <c r="AK118" i="56"/>
  <c r="AI118" i="56"/>
  <c r="AG118" i="56"/>
  <c r="AE118" i="56"/>
  <c r="W118" i="56"/>
  <c r="P118" i="56"/>
  <c r="J118" i="56"/>
  <c r="F118" i="56"/>
  <c r="CC118" i="56" s="1"/>
  <c r="CH118" i="56" s="1"/>
  <c r="CT117" i="56"/>
  <c r="AX117" i="56"/>
  <c r="AO117" i="56"/>
  <c r="AN117" i="56"/>
  <c r="AP117" i="56" s="1"/>
  <c r="AM117" i="56"/>
  <c r="AK117" i="56"/>
  <c r="AI117" i="56"/>
  <c r="AG117" i="56"/>
  <c r="AE117" i="56"/>
  <c r="W117" i="56"/>
  <c r="P117" i="56"/>
  <c r="J117" i="56"/>
  <c r="F117" i="56"/>
  <c r="CC117" i="56" s="1"/>
  <c r="CT116" i="56"/>
  <c r="AX116" i="56"/>
  <c r="AP116" i="56"/>
  <c r="AO116" i="56"/>
  <c r="AN116" i="56"/>
  <c r="AM116" i="56"/>
  <c r="AK116" i="56"/>
  <c r="AI116" i="56"/>
  <c r="AG116" i="56"/>
  <c r="AE116" i="56"/>
  <c r="W116" i="56"/>
  <c r="P116" i="56"/>
  <c r="J116" i="56"/>
  <c r="F116" i="56"/>
  <c r="CC116" i="56" s="1"/>
  <c r="CI116" i="56" s="1"/>
  <c r="CT115" i="56"/>
  <c r="CE115" i="56"/>
  <c r="AX115" i="56"/>
  <c r="AP115" i="56"/>
  <c r="AO115" i="56"/>
  <c r="AN115" i="56"/>
  <c r="AM115" i="56"/>
  <c r="AK115" i="56"/>
  <c r="AI115" i="56"/>
  <c r="AG115" i="56"/>
  <c r="AE115" i="56"/>
  <c r="W115" i="56"/>
  <c r="P115" i="56"/>
  <c r="J115" i="56"/>
  <c r="F115" i="56"/>
  <c r="CC115" i="56" s="1"/>
  <c r="CM115" i="56" s="1"/>
  <c r="CT114" i="56"/>
  <c r="AX114" i="56"/>
  <c r="AO114" i="56"/>
  <c r="AN114" i="56"/>
  <c r="AP114" i="56" s="1"/>
  <c r="AM114" i="56"/>
  <c r="AK114" i="56"/>
  <c r="AI114" i="56"/>
  <c r="AG114" i="56"/>
  <c r="AE114" i="56"/>
  <c r="W114" i="56"/>
  <c r="P114" i="56"/>
  <c r="J114" i="56"/>
  <c r="F114" i="56"/>
  <c r="CC114" i="56" s="1"/>
  <c r="CT113" i="56"/>
  <c r="AX113" i="56"/>
  <c r="AO113" i="56"/>
  <c r="AN113" i="56"/>
  <c r="AP113" i="56" s="1"/>
  <c r="AM113" i="56"/>
  <c r="AK113" i="56"/>
  <c r="AI113" i="56"/>
  <c r="AG113" i="56"/>
  <c r="AE113" i="56"/>
  <c r="W113" i="56"/>
  <c r="P113" i="56"/>
  <c r="J113" i="56"/>
  <c r="F113" i="56"/>
  <c r="CC113" i="56" s="1"/>
  <c r="CT112" i="56"/>
  <c r="CQ112" i="56"/>
  <c r="CI112" i="56"/>
  <c r="AX112" i="56"/>
  <c r="AO112" i="56"/>
  <c r="AN112" i="56"/>
  <c r="AP112" i="56" s="1"/>
  <c r="AM112" i="56"/>
  <c r="AK112" i="56"/>
  <c r="AI112" i="56"/>
  <c r="AG112" i="56"/>
  <c r="AE112" i="56"/>
  <c r="W112" i="56"/>
  <c r="P112" i="56"/>
  <c r="J112" i="56"/>
  <c r="F112" i="56"/>
  <c r="CC112" i="56" s="1"/>
  <c r="CT111" i="56"/>
  <c r="CP111" i="56"/>
  <c r="CM111" i="56"/>
  <c r="CE111" i="56"/>
  <c r="AX111" i="56"/>
  <c r="AO111" i="56"/>
  <c r="AN111" i="56"/>
  <c r="AP111" i="56" s="1"/>
  <c r="AM111" i="56"/>
  <c r="AK111" i="56"/>
  <c r="AI111" i="56"/>
  <c r="AG111" i="56"/>
  <c r="AE111" i="56"/>
  <c r="W111" i="56"/>
  <c r="P111" i="56"/>
  <c r="J111" i="56"/>
  <c r="F111" i="56"/>
  <c r="CC111" i="56" s="1"/>
  <c r="CL111" i="56" s="1"/>
  <c r="CT110" i="56"/>
  <c r="AX110" i="56"/>
  <c r="AO110" i="56"/>
  <c r="AN110" i="56"/>
  <c r="AP110" i="56" s="1"/>
  <c r="AM110" i="56"/>
  <c r="AK110" i="56"/>
  <c r="AI110" i="56"/>
  <c r="AG110" i="56"/>
  <c r="AE110" i="56"/>
  <c r="W110" i="56"/>
  <c r="P110" i="56"/>
  <c r="J110" i="56"/>
  <c r="F110" i="56"/>
  <c r="CC110" i="56" s="1"/>
  <c r="CH110" i="56" s="1"/>
  <c r="CT109" i="56"/>
  <c r="AX109" i="56"/>
  <c r="AO109" i="56"/>
  <c r="AN109" i="56"/>
  <c r="AP109" i="56" s="1"/>
  <c r="AM109" i="56"/>
  <c r="AK109" i="56"/>
  <c r="AI109" i="56"/>
  <c r="AG109" i="56"/>
  <c r="AE109" i="56"/>
  <c r="W109" i="56"/>
  <c r="P109" i="56"/>
  <c r="J109" i="56"/>
  <c r="F109" i="56"/>
  <c r="CC109" i="56" s="1"/>
  <c r="CT108" i="56"/>
  <c r="AX108" i="56"/>
  <c r="AP108" i="56"/>
  <c r="AO108" i="56"/>
  <c r="AN108" i="56"/>
  <c r="AM108" i="56"/>
  <c r="AK108" i="56"/>
  <c r="AI108" i="56"/>
  <c r="AG108" i="56"/>
  <c r="AE108" i="56"/>
  <c r="W108" i="56"/>
  <c r="P108" i="56"/>
  <c r="J108" i="56"/>
  <c r="F108" i="56"/>
  <c r="CC108" i="56" s="1"/>
  <c r="CI108" i="56" s="1"/>
  <c r="CT107" i="56"/>
  <c r="CP107" i="56"/>
  <c r="AX107" i="56"/>
  <c r="AO107" i="56"/>
  <c r="AN107" i="56"/>
  <c r="AP107" i="56" s="1"/>
  <c r="AM107" i="56"/>
  <c r="AK107" i="56"/>
  <c r="AI107" i="56"/>
  <c r="AG107" i="56"/>
  <c r="AE107" i="56"/>
  <c r="W107" i="56"/>
  <c r="P107" i="56"/>
  <c r="J107" i="56"/>
  <c r="F107" i="56"/>
  <c r="CC107" i="56" s="1"/>
  <c r="CM107" i="56" s="1"/>
  <c r="CT106" i="56"/>
  <c r="AX106" i="56"/>
  <c r="AO106" i="56"/>
  <c r="AN106" i="56"/>
  <c r="AP106" i="56" s="1"/>
  <c r="AM106" i="56"/>
  <c r="AK106" i="56"/>
  <c r="AI106" i="56"/>
  <c r="AG106" i="56"/>
  <c r="AE106" i="56"/>
  <c r="W106" i="56"/>
  <c r="P106" i="56"/>
  <c r="J106" i="56"/>
  <c r="F106" i="56"/>
  <c r="CC106" i="56" s="1"/>
  <c r="CH106" i="56" s="1"/>
  <c r="CT105" i="56"/>
  <c r="AX105" i="56"/>
  <c r="AO105" i="56"/>
  <c r="AN105" i="56"/>
  <c r="AP105" i="56" s="1"/>
  <c r="AM105" i="56"/>
  <c r="AK105" i="56"/>
  <c r="AI105" i="56"/>
  <c r="AG105" i="56"/>
  <c r="AE105" i="56"/>
  <c r="W105" i="56"/>
  <c r="P105" i="56"/>
  <c r="J105" i="56"/>
  <c r="F105" i="56"/>
  <c r="CC105" i="56" s="1"/>
  <c r="CT104" i="56"/>
  <c r="AX104" i="56"/>
  <c r="AO104" i="56"/>
  <c r="AN104" i="56"/>
  <c r="AP104" i="56" s="1"/>
  <c r="AM104" i="56"/>
  <c r="AK104" i="56"/>
  <c r="AI104" i="56"/>
  <c r="AG104" i="56"/>
  <c r="AE104" i="56"/>
  <c r="W104" i="56"/>
  <c r="P104" i="56"/>
  <c r="J104" i="56"/>
  <c r="F104" i="56"/>
  <c r="CC104" i="56" s="1"/>
  <c r="CT103" i="56"/>
  <c r="AX103" i="56"/>
  <c r="AP103" i="56"/>
  <c r="AO103" i="56"/>
  <c r="AN103" i="56"/>
  <c r="AM103" i="56"/>
  <c r="AK103" i="56"/>
  <c r="AI103" i="56"/>
  <c r="AG103" i="56"/>
  <c r="AE103" i="56"/>
  <c r="W103" i="56"/>
  <c r="P103" i="56"/>
  <c r="J103" i="56"/>
  <c r="F103" i="56"/>
  <c r="CC103" i="56" s="1"/>
  <c r="CT102" i="56"/>
  <c r="AX102" i="56"/>
  <c r="AO102" i="56"/>
  <c r="AN102" i="56"/>
  <c r="AP102" i="56" s="1"/>
  <c r="AM102" i="56"/>
  <c r="AK102" i="56"/>
  <c r="AI102" i="56"/>
  <c r="AG102" i="56"/>
  <c r="AE102" i="56"/>
  <c r="W102" i="56"/>
  <c r="P102" i="56"/>
  <c r="J102" i="56"/>
  <c r="F102" i="56"/>
  <c r="CC102" i="56" s="1"/>
  <c r="CT101" i="56"/>
  <c r="AX101" i="56"/>
  <c r="AO101" i="56"/>
  <c r="AN101" i="56"/>
  <c r="AP101" i="56" s="1"/>
  <c r="AM101" i="56"/>
  <c r="AK101" i="56"/>
  <c r="AI101" i="56"/>
  <c r="AG101" i="56"/>
  <c r="AE101" i="56"/>
  <c r="W101" i="56"/>
  <c r="P101" i="56"/>
  <c r="J101" i="56"/>
  <c r="F101" i="56"/>
  <c r="CC101" i="56" s="1"/>
  <c r="CT100" i="56"/>
  <c r="AX100" i="56"/>
  <c r="AO100" i="56"/>
  <c r="AN100" i="56"/>
  <c r="AP100" i="56" s="1"/>
  <c r="AM100" i="56"/>
  <c r="AK100" i="56"/>
  <c r="AI100" i="56"/>
  <c r="AG100" i="56"/>
  <c r="AE100" i="56"/>
  <c r="W100" i="56"/>
  <c r="P100" i="56"/>
  <c r="J100" i="56"/>
  <c r="F100" i="56"/>
  <c r="CC100" i="56" s="1"/>
  <c r="CT99" i="56"/>
  <c r="CL99" i="56"/>
  <c r="AX99" i="56"/>
  <c r="AP99" i="56"/>
  <c r="AO99" i="56"/>
  <c r="AN99" i="56"/>
  <c r="AM99" i="56"/>
  <c r="AK99" i="56"/>
  <c r="AI99" i="56"/>
  <c r="AG99" i="56"/>
  <c r="AE99" i="56"/>
  <c r="W99" i="56"/>
  <c r="P99" i="56"/>
  <c r="J99" i="56"/>
  <c r="F99" i="56"/>
  <c r="CC99" i="56" s="1"/>
  <c r="CT98" i="56"/>
  <c r="AX98" i="56"/>
  <c r="AO98" i="56"/>
  <c r="AN98" i="56"/>
  <c r="AP98" i="56" s="1"/>
  <c r="AM98" i="56"/>
  <c r="AK98" i="56"/>
  <c r="AI98" i="56"/>
  <c r="AG98" i="56"/>
  <c r="AE98" i="56"/>
  <c r="W98" i="56"/>
  <c r="P98" i="56"/>
  <c r="J98" i="56"/>
  <c r="F98" i="56"/>
  <c r="CC98" i="56" s="1"/>
  <c r="CT97" i="56"/>
  <c r="AX97" i="56"/>
  <c r="AO97" i="56"/>
  <c r="AN97" i="56"/>
  <c r="AP97" i="56" s="1"/>
  <c r="AM97" i="56"/>
  <c r="AK97" i="56"/>
  <c r="AI97" i="56"/>
  <c r="AG97" i="56"/>
  <c r="AE97" i="56"/>
  <c r="W97" i="56"/>
  <c r="P97" i="56"/>
  <c r="J97" i="56"/>
  <c r="F97" i="56"/>
  <c r="CC97" i="56" s="1"/>
  <c r="CT96" i="56"/>
  <c r="CI96" i="56"/>
  <c r="AX96" i="56"/>
  <c r="AO96" i="56"/>
  <c r="AN96" i="56"/>
  <c r="AP96" i="56" s="1"/>
  <c r="AM96" i="56"/>
  <c r="AK96" i="56"/>
  <c r="AI96" i="56"/>
  <c r="AG96" i="56"/>
  <c r="AE96" i="56"/>
  <c r="W96" i="56"/>
  <c r="P96" i="56"/>
  <c r="J96" i="56"/>
  <c r="F96" i="56"/>
  <c r="CC96" i="56" s="1"/>
  <c r="CJ96" i="56" s="1"/>
  <c r="CT95" i="56"/>
  <c r="CH95" i="56"/>
  <c r="AX95" i="56"/>
  <c r="AO95" i="56"/>
  <c r="AN95" i="56"/>
  <c r="AP95" i="56" s="1"/>
  <c r="AM95" i="56"/>
  <c r="AK95" i="56"/>
  <c r="AI95" i="56"/>
  <c r="AG95" i="56"/>
  <c r="AE95" i="56"/>
  <c r="W95" i="56"/>
  <c r="P95" i="56"/>
  <c r="J95" i="56"/>
  <c r="F95" i="56"/>
  <c r="CC95" i="56" s="1"/>
  <c r="CP95" i="56" s="1"/>
  <c r="CT94" i="56"/>
  <c r="AX94" i="56"/>
  <c r="AO94" i="56"/>
  <c r="AN94" i="56"/>
  <c r="AP94" i="56" s="1"/>
  <c r="AM94" i="56"/>
  <c r="AK94" i="56"/>
  <c r="AI94" i="56"/>
  <c r="AG94" i="56"/>
  <c r="AE94" i="56"/>
  <c r="W94" i="56"/>
  <c r="P94" i="56"/>
  <c r="J94" i="56"/>
  <c r="F94" i="56"/>
  <c r="CC94" i="56" s="1"/>
  <c r="CP94" i="56" s="1"/>
  <c r="CT93" i="56"/>
  <c r="AX93" i="56"/>
  <c r="AO93" i="56"/>
  <c r="AN93" i="56"/>
  <c r="AP93" i="56" s="1"/>
  <c r="AM93" i="56"/>
  <c r="AK93" i="56"/>
  <c r="AI93" i="56"/>
  <c r="AG93" i="56"/>
  <c r="AE93" i="56"/>
  <c r="W93" i="56"/>
  <c r="P93" i="56"/>
  <c r="J93" i="56"/>
  <c r="F93" i="56"/>
  <c r="CC93" i="56" s="1"/>
  <c r="CT92" i="56"/>
  <c r="AX92" i="56"/>
  <c r="AO92" i="56"/>
  <c r="AN92" i="56"/>
  <c r="AP92" i="56" s="1"/>
  <c r="AM92" i="56"/>
  <c r="AK92" i="56"/>
  <c r="AI92" i="56"/>
  <c r="AG92" i="56"/>
  <c r="AE92" i="56"/>
  <c r="W92" i="56"/>
  <c r="P92" i="56"/>
  <c r="J92" i="56"/>
  <c r="F92" i="56"/>
  <c r="CC92" i="56" s="1"/>
  <c r="CI92" i="56" s="1"/>
  <c r="CT91" i="56"/>
  <c r="CE91" i="56"/>
  <c r="AX91" i="56"/>
  <c r="AO91" i="56"/>
  <c r="AN91" i="56"/>
  <c r="AP91" i="56" s="1"/>
  <c r="AM91" i="56"/>
  <c r="AK91" i="56"/>
  <c r="AI91" i="56"/>
  <c r="AG91" i="56"/>
  <c r="AE91" i="56"/>
  <c r="W91" i="56"/>
  <c r="P91" i="56"/>
  <c r="J91" i="56"/>
  <c r="F91" i="56"/>
  <c r="CC91" i="56" s="1"/>
  <c r="CL91" i="56" s="1"/>
  <c r="CT90" i="56"/>
  <c r="AX90" i="56"/>
  <c r="AO90" i="56"/>
  <c r="AN90" i="56"/>
  <c r="AP90" i="56" s="1"/>
  <c r="AM90" i="56"/>
  <c r="AK90" i="56"/>
  <c r="AI90" i="56"/>
  <c r="AG90" i="56"/>
  <c r="AE90" i="56"/>
  <c r="W90" i="56"/>
  <c r="P90" i="56"/>
  <c r="J90" i="56"/>
  <c r="F90" i="56"/>
  <c r="CC90" i="56" s="1"/>
  <c r="CT89" i="56"/>
  <c r="AX89" i="56"/>
  <c r="AO89" i="56"/>
  <c r="AN89" i="56"/>
  <c r="AP89" i="56" s="1"/>
  <c r="AM89" i="56"/>
  <c r="AK89" i="56"/>
  <c r="AI89" i="56"/>
  <c r="AG89" i="56"/>
  <c r="AE89" i="56"/>
  <c r="W89" i="56"/>
  <c r="P89" i="56"/>
  <c r="J89" i="56"/>
  <c r="F89" i="56"/>
  <c r="CC89" i="56" s="1"/>
  <c r="CT88" i="56"/>
  <c r="CQ88" i="56"/>
  <c r="CI88" i="56"/>
  <c r="AX88" i="56"/>
  <c r="AO88" i="56"/>
  <c r="AN88" i="56"/>
  <c r="AP88" i="56" s="1"/>
  <c r="AM88" i="56"/>
  <c r="AK88" i="56"/>
  <c r="AI88" i="56"/>
  <c r="AG88" i="56"/>
  <c r="AE88" i="56"/>
  <c r="W88" i="56"/>
  <c r="P88" i="56"/>
  <c r="J88" i="56"/>
  <c r="F88" i="56"/>
  <c r="CC88" i="56" s="1"/>
  <c r="CJ88" i="56" s="1"/>
  <c r="CT87" i="56"/>
  <c r="CP87" i="56"/>
  <c r="CH87" i="56"/>
  <c r="CD87" i="56"/>
  <c r="AX87" i="56"/>
  <c r="AO87" i="56"/>
  <c r="AN87" i="56"/>
  <c r="AP87" i="56" s="1"/>
  <c r="AM87" i="56"/>
  <c r="AK87" i="56"/>
  <c r="AI87" i="56"/>
  <c r="AG87" i="56"/>
  <c r="AE87" i="56"/>
  <c r="W87" i="56"/>
  <c r="P87" i="56"/>
  <c r="J87" i="56"/>
  <c r="F87" i="56"/>
  <c r="CC87" i="56" s="1"/>
  <c r="CL87" i="56" s="1"/>
  <c r="CT86" i="56"/>
  <c r="AX86" i="56"/>
  <c r="AO86" i="56"/>
  <c r="AN86" i="56"/>
  <c r="AP86" i="56" s="1"/>
  <c r="AM86" i="56"/>
  <c r="AK86" i="56"/>
  <c r="AI86" i="56"/>
  <c r="AG86" i="56"/>
  <c r="AE86" i="56"/>
  <c r="W86" i="56"/>
  <c r="P86" i="56"/>
  <c r="J86" i="56"/>
  <c r="F86" i="56"/>
  <c r="CC86" i="56" s="1"/>
  <c r="CT85" i="56"/>
  <c r="AX85" i="56"/>
  <c r="AO85" i="56"/>
  <c r="AN85" i="56"/>
  <c r="AP85" i="56" s="1"/>
  <c r="AM85" i="56"/>
  <c r="AK85" i="56"/>
  <c r="AI85" i="56"/>
  <c r="AG85" i="56"/>
  <c r="AE85" i="56"/>
  <c r="W85" i="56"/>
  <c r="P85" i="56"/>
  <c r="J85" i="56"/>
  <c r="F85" i="56"/>
  <c r="CC85" i="56" s="1"/>
  <c r="CT84" i="56"/>
  <c r="AX84" i="56"/>
  <c r="AO84" i="56"/>
  <c r="AN84" i="56"/>
  <c r="AP84" i="56" s="1"/>
  <c r="AM84" i="56"/>
  <c r="AK84" i="56"/>
  <c r="AI84" i="56"/>
  <c r="AG84" i="56"/>
  <c r="AE84" i="56"/>
  <c r="W84" i="56"/>
  <c r="P84" i="56"/>
  <c r="J84" i="56"/>
  <c r="F84" i="56"/>
  <c r="CC84" i="56" s="1"/>
  <c r="CT83" i="56"/>
  <c r="AX83" i="56"/>
  <c r="AP83" i="56"/>
  <c r="AO83" i="56"/>
  <c r="AN83" i="56"/>
  <c r="AM83" i="56"/>
  <c r="AK83" i="56"/>
  <c r="AI83" i="56"/>
  <c r="AG83" i="56"/>
  <c r="AE83" i="56"/>
  <c r="W83" i="56"/>
  <c r="P83" i="56"/>
  <c r="J83" i="56"/>
  <c r="F83" i="56"/>
  <c r="CC83" i="56" s="1"/>
  <c r="CL83" i="56" s="1"/>
  <c r="CT82" i="56"/>
  <c r="AX82" i="56"/>
  <c r="AO82" i="56"/>
  <c r="AN82" i="56"/>
  <c r="AP82" i="56" s="1"/>
  <c r="AM82" i="56"/>
  <c r="AK82" i="56"/>
  <c r="AI82" i="56"/>
  <c r="AG82" i="56"/>
  <c r="AE82" i="56"/>
  <c r="W82" i="56"/>
  <c r="P82" i="56"/>
  <c r="J82" i="56"/>
  <c r="F82" i="56"/>
  <c r="CC82" i="56" s="1"/>
  <c r="CT81" i="56"/>
  <c r="AX81" i="56"/>
  <c r="AO81" i="56"/>
  <c r="AN81" i="56"/>
  <c r="AP81" i="56" s="1"/>
  <c r="AM81" i="56"/>
  <c r="AK81" i="56"/>
  <c r="AI81" i="56"/>
  <c r="AG81" i="56"/>
  <c r="AE81" i="56"/>
  <c r="W81" i="56"/>
  <c r="P81" i="56"/>
  <c r="J81" i="56"/>
  <c r="F81" i="56"/>
  <c r="CC81" i="56" s="1"/>
  <c r="CT80" i="56"/>
  <c r="AX80" i="56"/>
  <c r="AO80" i="56"/>
  <c r="AN80" i="56"/>
  <c r="AP80" i="56" s="1"/>
  <c r="AM80" i="56"/>
  <c r="AK80" i="56"/>
  <c r="AI80" i="56"/>
  <c r="AG80" i="56"/>
  <c r="AE80" i="56"/>
  <c r="W80" i="56"/>
  <c r="P80" i="56"/>
  <c r="J80" i="56"/>
  <c r="F80" i="56"/>
  <c r="CC80" i="56" s="1"/>
  <c r="CQ80" i="56" s="1"/>
  <c r="CT79" i="56"/>
  <c r="AX79" i="56"/>
  <c r="AP79" i="56"/>
  <c r="AO79" i="56"/>
  <c r="AN79" i="56"/>
  <c r="AM79" i="56"/>
  <c r="AK79" i="56"/>
  <c r="AI79" i="56"/>
  <c r="AG79" i="56"/>
  <c r="AE79" i="56"/>
  <c r="W79" i="56"/>
  <c r="P79" i="56"/>
  <c r="J79" i="56"/>
  <c r="F79" i="56"/>
  <c r="CC79" i="56" s="1"/>
  <c r="CP79" i="56" s="1"/>
  <c r="CT78" i="56"/>
  <c r="AX78" i="56"/>
  <c r="AO78" i="56"/>
  <c r="AN78" i="56"/>
  <c r="AP78" i="56" s="1"/>
  <c r="AM78" i="56"/>
  <c r="AK78" i="56"/>
  <c r="AI78" i="56"/>
  <c r="AG78" i="56"/>
  <c r="AE78" i="56"/>
  <c r="W78" i="56"/>
  <c r="P78" i="56"/>
  <c r="J78" i="56"/>
  <c r="F78" i="56"/>
  <c r="CC78" i="56" s="1"/>
  <c r="CT77" i="56"/>
  <c r="AX77" i="56"/>
  <c r="AO77" i="56"/>
  <c r="AN77" i="56"/>
  <c r="AP77" i="56" s="1"/>
  <c r="AM77" i="56"/>
  <c r="AK77" i="56"/>
  <c r="AI77" i="56"/>
  <c r="AG77" i="56"/>
  <c r="AE77" i="56"/>
  <c r="W77" i="56"/>
  <c r="P77" i="56"/>
  <c r="J77" i="56"/>
  <c r="F77" i="56"/>
  <c r="CC77" i="56" s="1"/>
  <c r="CT76" i="56"/>
  <c r="AX76" i="56"/>
  <c r="AO76" i="56"/>
  <c r="AN76" i="56"/>
  <c r="AP76" i="56" s="1"/>
  <c r="AM76" i="56"/>
  <c r="AK76" i="56"/>
  <c r="AI76" i="56"/>
  <c r="AG76" i="56"/>
  <c r="AE76" i="56"/>
  <c r="W76" i="56"/>
  <c r="P76" i="56"/>
  <c r="J76" i="56"/>
  <c r="F76" i="56"/>
  <c r="CC76" i="56" s="1"/>
  <c r="CT75" i="56"/>
  <c r="CE75" i="56"/>
  <c r="AX75" i="56"/>
  <c r="AP75" i="56"/>
  <c r="AO75" i="56"/>
  <c r="AN75" i="56"/>
  <c r="AM75" i="56"/>
  <c r="AK75" i="56"/>
  <c r="AI75" i="56"/>
  <c r="AG75" i="56"/>
  <c r="AE75" i="56"/>
  <c r="W75" i="56"/>
  <c r="P75" i="56"/>
  <c r="J75" i="56"/>
  <c r="F75" i="56"/>
  <c r="CC75" i="56" s="1"/>
  <c r="CP75" i="56" s="1"/>
  <c r="CT74" i="56"/>
  <c r="AX74" i="56"/>
  <c r="AO74" i="56"/>
  <c r="AN74" i="56"/>
  <c r="AP74" i="56" s="1"/>
  <c r="AM74" i="56"/>
  <c r="AK74" i="56"/>
  <c r="AI74" i="56"/>
  <c r="AG74" i="56"/>
  <c r="AE74" i="56"/>
  <c r="W74" i="56"/>
  <c r="P74" i="56"/>
  <c r="J74" i="56"/>
  <c r="F74" i="56"/>
  <c r="CC74" i="56" s="1"/>
  <c r="CT73" i="56"/>
  <c r="AX73" i="56"/>
  <c r="AO73" i="56"/>
  <c r="AN73" i="56"/>
  <c r="AP73" i="56" s="1"/>
  <c r="AM73" i="56"/>
  <c r="AK73" i="56"/>
  <c r="AI73" i="56"/>
  <c r="AG73" i="56"/>
  <c r="AE73" i="56"/>
  <c r="W73" i="56"/>
  <c r="P73" i="56"/>
  <c r="J73" i="56"/>
  <c r="F73" i="56"/>
  <c r="CC73" i="56" s="1"/>
  <c r="CT72" i="56"/>
  <c r="AX72" i="56"/>
  <c r="AP72" i="56"/>
  <c r="AO72" i="56"/>
  <c r="AN72" i="56"/>
  <c r="AM72" i="56"/>
  <c r="AK72" i="56"/>
  <c r="AI72" i="56"/>
  <c r="AG72" i="56"/>
  <c r="AE72" i="56"/>
  <c r="W72" i="56"/>
  <c r="P72" i="56"/>
  <c r="J72" i="56"/>
  <c r="F72" i="56"/>
  <c r="CC72" i="56" s="1"/>
  <c r="CT71" i="56"/>
  <c r="CH71" i="56"/>
  <c r="AX71" i="56"/>
  <c r="AO71" i="56"/>
  <c r="AN71" i="56"/>
  <c r="AP71" i="56" s="1"/>
  <c r="AM71" i="56"/>
  <c r="AK71" i="56"/>
  <c r="AI71" i="56"/>
  <c r="AG71" i="56"/>
  <c r="AE71" i="56"/>
  <c r="W71" i="56"/>
  <c r="P71" i="56"/>
  <c r="J71" i="56"/>
  <c r="F71" i="56"/>
  <c r="CC71" i="56" s="1"/>
  <c r="CP71" i="56" s="1"/>
  <c r="CT70" i="56"/>
  <c r="AX70" i="56"/>
  <c r="AO70" i="56"/>
  <c r="AN70" i="56"/>
  <c r="AP70" i="56" s="1"/>
  <c r="AM70" i="56"/>
  <c r="AK70" i="56"/>
  <c r="AI70" i="56"/>
  <c r="AG70" i="56"/>
  <c r="AE70" i="56"/>
  <c r="W70" i="56"/>
  <c r="P70" i="56"/>
  <c r="J70" i="56"/>
  <c r="F70" i="56"/>
  <c r="CC70" i="56" s="1"/>
  <c r="CT69" i="56"/>
  <c r="AX69" i="56"/>
  <c r="AO69" i="56"/>
  <c r="AN69" i="56"/>
  <c r="AP69" i="56" s="1"/>
  <c r="AM69" i="56"/>
  <c r="AK69" i="56"/>
  <c r="AI69" i="56"/>
  <c r="AG69" i="56"/>
  <c r="AE69" i="56"/>
  <c r="W69" i="56"/>
  <c r="P69" i="56"/>
  <c r="J69" i="56"/>
  <c r="F69" i="56"/>
  <c r="CC69" i="56" s="1"/>
  <c r="CT68" i="56"/>
  <c r="AX68" i="56"/>
  <c r="AO68" i="56"/>
  <c r="AN68" i="56"/>
  <c r="AP68" i="56" s="1"/>
  <c r="AM68" i="56"/>
  <c r="AK68" i="56"/>
  <c r="AI68" i="56"/>
  <c r="AG68" i="56"/>
  <c r="AE68" i="56"/>
  <c r="W68" i="56"/>
  <c r="P68" i="56"/>
  <c r="J68" i="56"/>
  <c r="F68" i="56"/>
  <c r="CC68" i="56" s="1"/>
  <c r="CT67" i="56"/>
  <c r="AX67" i="56"/>
  <c r="AO67" i="56"/>
  <c r="AN67" i="56"/>
  <c r="AP67" i="56" s="1"/>
  <c r="AM67" i="56"/>
  <c r="AK67" i="56"/>
  <c r="AI67" i="56"/>
  <c r="AG67" i="56"/>
  <c r="AE67" i="56"/>
  <c r="W67" i="56"/>
  <c r="P67" i="56"/>
  <c r="J67" i="56"/>
  <c r="F67" i="56"/>
  <c r="CC67" i="56" s="1"/>
  <c r="CT66" i="56"/>
  <c r="AX66" i="56"/>
  <c r="AO66" i="56"/>
  <c r="AN66" i="56"/>
  <c r="AP66" i="56" s="1"/>
  <c r="AM66" i="56"/>
  <c r="AK66" i="56"/>
  <c r="AI66" i="56"/>
  <c r="AG66" i="56"/>
  <c r="AE66" i="56"/>
  <c r="W66" i="56"/>
  <c r="P66" i="56"/>
  <c r="J66" i="56"/>
  <c r="F66" i="56"/>
  <c r="CC66" i="56" s="1"/>
  <c r="CT65" i="56"/>
  <c r="AX65" i="56"/>
  <c r="AO65" i="56"/>
  <c r="AN65" i="56"/>
  <c r="AP65" i="56" s="1"/>
  <c r="AM65" i="56"/>
  <c r="AK65" i="56"/>
  <c r="AI65" i="56"/>
  <c r="AG65" i="56"/>
  <c r="AE65" i="56"/>
  <c r="W65" i="56"/>
  <c r="P65" i="56"/>
  <c r="J65" i="56"/>
  <c r="F65" i="56"/>
  <c r="CC65" i="56" s="1"/>
  <c r="CT64" i="56"/>
  <c r="AX64" i="56"/>
  <c r="AP64" i="56"/>
  <c r="AO64" i="56"/>
  <c r="AN64" i="56"/>
  <c r="AM64" i="56"/>
  <c r="AK64" i="56"/>
  <c r="AI64" i="56"/>
  <c r="AG64" i="56"/>
  <c r="AE64" i="56"/>
  <c r="W64" i="56"/>
  <c r="P64" i="56"/>
  <c r="J64" i="56"/>
  <c r="F64" i="56"/>
  <c r="CC64" i="56" s="1"/>
  <c r="CT63" i="56"/>
  <c r="AX63" i="56"/>
  <c r="AO63" i="56"/>
  <c r="AN63" i="56"/>
  <c r="AP63" i="56" s="1"/>
  <c r="AM63" i="56"/>
  <c r="AK63" i="56"/>
  <c r="AI63" i="56"/>
  <c r="AG63" i="56"/>
  <c r="AE63" i="56"/>
  <c r="W63" i="56"/>
  <c r="P63" i="56"/>
  <c r="J63" i="56"/>
  <c r="F63" i="56"/>
  <c r="CC63" i="56" s="1"/>
  <c r="CR63" i="56" s="1"/>
  <c r="CT62" i="56"/>
  <c r="AX62" i="56"/>
  <c r="AO62" i="56"/>
  <c r="AN62" i="56"/>
  <c r="AP62" i="56" s="1"/>
  <c r="AM62" i="56"/>
  <c r="AK62" i="56"/>
  <c r="AI62" i="56"/>
  <c r="AG62" i="56"/>
  <c r="AE62" i="56"/>
  <c r="W62" i="56"/>
  <c r="P62" i="56"/>
  <c r="J62" i="56"/>
  <c r="F62" i="56"/>
  <c r="CC62" i="56" s="1"/>
  <c r="CT61" i="56"/>
  <c r="AX61" i="56"/>
  <c r="AP61" i="56"/>
  <c r="AO61" i="56"/>
  <c r="AN61" i="56"/>
  <c r="AM61" i="56"/>
  <c r="AK61" i="56"/>
  <c r="AI61" i="56"/>
  <c r="AG61" i="56"/>
  <c r="AE61" i="56"/>
  <c r="W61" i="56"/>
  <c r="P61" i="56"/>
  <c r="J61" i="56"/>
  <c r="F61" i="56"/>
  <c r="CC61" i="56" s="1"/>
  <c r="CT60" i="56"/>
  <c r="AX60" i="56"/>
  <c r="AO60" i="56"/>
  <c r="AN60" i="56"/>
  <c r="AP60" i="56" s="1"/>
  <c r="AM60" i="56"/>
  <c r="AK60" i="56"/>
  <c r="AI60" i="56"/>
  <c r="AG60" i="56"/>
  <c r="AE60" i="56"/>
  <c r="W60" i="56"/>
  <c r="P60" i="56"/>
  <c r="J60" i="56"/>
  <c r="F60" i="56"/>
  <c r="CC60" i="56" s="1"/>
  <c r="CT59" i="56"/>
  <c r="AX59" i="56"/>
  <c r="AO59" i="56"/>
  <c r="AN59" i="56"/>
  <c r="AP59" i="56" s="1"/>
  <c r="AM59" i="56"/>
  <c r="AK59" i="56"/>
  <c r="AI59" i="56"/>
  <c r="AG59" i="56"/>
  <c r="AE59" i="56"/>
  <c r="W59" i="56"/>
  <c r="P59" i="56"/>
  <c r="J59" i="56"/>
  <c r="F59" i="56"/>
  <c r="CC59" i="56" s="1"/>
  <c r="CR59" i="56" s="1"/>
  <c r="CT58" i="56"/>
  <c r="AX58" i="56"/>
  <c r="AO58" i="56"/>
  <c r="AN58" i="56"/>
  <c r="AP58" i="56" s="1"/>
  <c r="AM58" i="56"/>
  <c r="AK58" i="56"/>
  <c r="AI58" i="56"/>
  <c r="AG58" i="56"/>
  <c r="AE58" i="56"/>
  <c r="W58" i="56"/>
  <c r="P58" i="56"/>
  <c r="J58" i="56"/>
  <c r="F58" i="56"/>
  <c r="CC58" i="56" s="1"/>
  <c r="CT57" i="56"/>
  <c r="AX57" i="56"/>
  <c r="AP57" i="56"/>
  <c r="AO57" i="56"/>
  <c r="AN57" i="56"/>
  <c r="AM57" i="56"/>
  <c r="AK57" i="56"/>
  <c r="AI57" i="56"/>
  <c r="AG57" i="56"/>
  <c r="AE57" i="56"/>
  <c r="W57" i="56"/>
  <c r="P57" i="56"/>
  <c r="J57" i="56"/>
  <c r="F57" i="56"/>
  <c r="CC57" i="56" s="1"/>
  <c r="CT56" i="56"/>
  <c r="AX56" i="56"/>
  <c r="AO56" i="56"/>
  <c r="AN56" i="56"/>
  <c r="AP56" i="56" s="1"/>
  <c r="AM56" i="56"/>
  <c r="AK56" i="56"/>
  <c r="AI56" i="56"/>
  <c r="AG56" i="56"/>
  <c r="AE56" i="56"/>
  <c r="W56" i="56"/>
  <c r="P56" i="56"/>
  <c r="J56" i="56"/>
  <c r="F56" i="56"/>
  <c r="CC56" i="56" s="1"/>
  <c r="CT55" i="56"/>
  <c r="AX55" i="56"/>
  <c r="AO55" i="56"/>
  <c r="AN55" i="56"/>
  <c r="AP55" i="56" s="1"/>
  <c r="AM55" i="56"/>
  <c r="AK55" i="56"/>
  <c r="AI55" i="56"/>
  <c r="AG55" i="56"/>
  <c r="AE55" i="56"/>
  <c r="W55" i="56"/>
  <c r="P55" i="56"/>
  <c r="J55" i="56"/>
  <c r="F55" i="56"/>
  <c r="CC55" i="56" s="1"/>
  <c r="CR55" i="56" s="1"/>
  <c r="CT54" i="56"/>
  <c r="AX54" i="56"/>
  <c r="AO54" i="56"/>
  <c r="AN54" i="56"/>
  <c r="AP54" i="56" s="1"/>
  <c r="AM54" i="56"/>
  <c r="AK54" i="56"/>
  <c r="AI54" i="56"/>
  <c r="AG54" i="56"/>
  <c r="AE54" i="56"/>
  <c r="W54" i="56"/>
  <c r="P54" i="56"/>
  <c r="J54" i="56"/>
  <c r="F54" i="56"/>
  <c r="CC54" i="56" s="1"/>
  <c r="CT53" i="56"/>
  <c r="AX53" i="56"/>
  <c r="AO53" i="56"/>
  <c r="AN53" i="56"/>
  <c r="AP53" i="56" s="1"/>
  <c r="AM53" i="56"/>
  <c r="AK53" i="56"/>
  <c r="AI53" i="56"/>
  <c r="AG53" i="56"/>
  <c r="AE53" i="56"/>
  <c r="W53" i="56"/>
  <c r="P53" i="56"/>
  <c r="J53" i="56"/>
  <c r="F53" i="56"/>
  <c r="CC53" i="56" s="1"/>
  <c r="CT52" i="56"/>
  <c r="AX52" i="56"/>
  <c r="AP52" i="56"/>
  <c r="AO52" i="56"/>
  <c r="AN52" i="56"/>
  <c r="AM52" i="56"/>
  <c r="AK52" i="56"/>
  <c r="AI52" i="56"/>
  <c r="AG52" i="56"/>
  <c r="AE52" i="56"/>
  <c r="W52" i="56"/>
  <c r="P52" i="56"/>
  <c r="J52" i="56"/>
  <c r="F52" i="56"/>
  <c r="CC52" i="56" s="1"/>
  <c r="CT51" i="56"/>
  <c r="AX51" i="56"/>
  <c r="AO51" i="56"/>
  <c r="AN51" i="56"/>
  <c r="AP51" i="56" s="1"/>
  <c r="AM51" i="56"/>
  <c r="AK51" i="56"/>
  <c r="AI51" i="56"/>
  <c r="AG51" i="56"/>
  <c r="AE51" i="56"/>
  <c r="W51" i="56"/>
  <c r="P51" i="56"/>
  <c r="J51" i="56"/>
  <c r="F51" i="56"/>
  <c r="CC51" i="56" s="1"/>
  <c r="CR51" i="56" s="1"/>
  <c r="CT50" i="56"/>
  <c r="AX50" i="56"/>
  <c r="AO50" i="56"/>
  <c r="AN50" i="56"/>
  <c r="AP50" i="56" s="1"/>
  <c r="AM50" i="56"/>
  <c r="AK50" i="56"/>
  <c r="AI50" i="56"/>
  <c r="AG50" i="56"/>
  <c r="AE50" i="56"/>
  <c r="W50" i="56"/>
  <c r="P50" i="56"/>
  <c r="J50" i="56"/>
  <c r="F50" i="56"/>
  <c r="CC50" i="56" s="1"/>
  <c r="CT49" i="56"/>
  <c r="AX49" i="56"/>
  <c r="AO49" i="56"/>
  <c r="AN49" i="56"/>
  <c r="AP49" i="56" s="1"/>
  <c r="AM49" i="56"/>
  <c r="AK49" i="56"/>
  <c r="AI49" i="56"/>
  <c r="AG49" i="56"/>
  <c r="AE49" i="56"/>
  <c r="W49" i="56"/>
  <c r="P49" i="56"/>
  <c r="J49" i="56"/>
  <c r="F49" i="56"/>
  <c r="CC49" i="56" s="1"/>
  <c r="CT48" i="56"/>
  <c r="AX48" i="56"/>
  <c r="AP48" i="56"/>
  <c r="AO48" i="56"/>
  <c r="AN48" i="56"/>
  <c r="AM48" i="56"/>
  <c r="AK48" i="56"/>
  <c r="AI48" i="56"/>
  <c r="AG48" i="56"/>
  <c r="AE48" i="56"/>
  <c r="W48" i="56"/>
  <c r="P48" i="56"/>
  <c r="J48" i="56"/>
  <c r="F48" i="56"/>
  <c r="CC48" i="56" s="1"/>
  <c r="CT47" i="56"/>
  <c r="AX47" i="56"/>
  <c r="AO47" i="56"/>
  <c r="AN47" i="56"/>
  <c r="AP47" i="56" s="1"/>
  <c r="AM47" i="56"/>
  <c r="AK47" i="56"/>
  <c r="AI47" i="56"/>
  <c r="AG47" i="56"/>
  <c r="AE47" i="56"/>
  <c r="W47" i="56"/>
  <c r="P47" i="56"/>
  <c r="J47" i="56"/>
  <c r="F47" i="56"/>
  <c r="CC47" i="56" s="1"/>
  <c r="CR47" i="56" s="1"/>
  <c r="CT46" i="56"/>
  <c r="AX46" i="56"/>
  <c r="AO46" i="56"/>
  <c r="AN46" i="56"/>
  <c r="AP46" i="56" s="1"/>
  <c r="AM46" i="56"/>
  <c r="AK46" i="56"/>
  <c r="AI46" i="56"/>
  <c r="AG46" i="56"/>
  <c r="AE46" i="56"/>
  <c r="W46" i="56"/>
  <c r="P46" i="56"/>
  <c r="J46" i="56"/>
  <c r="F46" i="56"/>
  <c r="CC46" i="56" s="1"/>
  <c r="CT45" i="56"/>
  <c r="AX45" i="56"/>
  <c r="AP45" i="56"/>
  <c r="AO45" i="56"/>
  <c r="AN45" i="56"/>
  <c r="AM45" i="56"/>
  <c r="AK45" i="56"/>
  <c r="AI45" i="56"/>
  <c r="AG45" i="56"/>
  <c r="AE45" i="56"/>
  <c r="W45" i="56"/>
  <c r="P45" i="56"/>
  <c r="J45" i="56"/>
  <c r="F45" i="56"/>
  <c r="CC45" i="56" s="1"/>
  <c r="CT44" i="56"/>
  <c r="CD44" i="56"/>
  <c r="AX44" i="56"/>
  <c r="AP44" i="56"/>
  <c r="AO44" i="56"/>
  <c r="AN44" i="56"/>
  <c r="AM44" i="56"/>
  <c r="AK44" i="56"/>
  <c r="AI44" i="56"/>
  <c r="AG44" i="56"/>
  <c r="AE44" i="56"/>
  <c r="W44" i="56"/>
  <c r="P44" i="56"/>
  <c r="J44" i="56"/>
  <c r="F44" i="56"/>
  <c r="CC44" i="56" s="1"/>
  <c r="CL44" i="56" s="1"/>
  <c r="CT43" i="56"/>
  <c r="AX43" i="56"/>
  <c r="AO43" i="56"/>
  <c r="AN43" i="56"/>
  <c r="AP43" i="56" s="1"/>
  <c r="AM43" i="56"/>
  <c r="AK43" i="56"/>
  <c r="AI43" i="56"/>
  <c r="AG43" i="56"/>
  <c r="AE43" i="56"/>
  <c r="W43" i="56"/>
  <c r="P43" i="56"/>
  <c r="J43" i="56"/>
  <c r="F43" i="56"/>
  <c r="CC43" i="56" s="1"/>
  <c r="CR43" i="56" s="1"/>
  <c r="CT42" i="56"/>
  <c r="AX42" i="56"/>
  <c r="AO42" i="56"/>
  <c r="AN42" i="56"/>
  <c r="AP42" i="56" s="1"/>
  <c r="AM42" i="56"/>
  <c r="AK42" i="56"/>
  <c r="AI42" i="56"/>
  <c r="AG42" i="56"/>
  <c r="AE42" i="56"/>
  <c r="W42" i="56"/>
  <c r="P42" i="56"/>
  <c r="J42" i="56"/>
  <c r="F42" i="56"/>
  <c r="CC42" i="56" s="1"/>
  <c r="CT41" i="56"/>
  <c r="AX41" i="56"/>
  <c r="AP41" i="56"/>
  <c r="AO41" i="56"/>
  <c r="AN41" i="56"/>
  <c r="AM41" i="56"/>
  <c r="AK41" i="56"/>
  <c r="AI41" i="56"/>
  <c r="AG41" i="56"/>
  <c r="AE41" i="56"/>
  <c r="W41" i="56"/>
  <c r="P41" i="56"/>
  <c r="J41" i="56"/>
  <c r="F41" i="56"/>
  <c r="CC41" i="56" s="1"/>
  <c r="CT40" i="56"/>
  <c r="AX40" i="56"/>
  <c r="AO40" i="56"/>
  <c r="AN40" i="56"/>
  <c r="AP40" i="56" s="1"/>
  <c r="AM40" i="56"/>
  <c r="AK40" i="56"/>
  <c r="AI40" i="56"/>
  <c r="AG40" i="56"/>
  <c r="AE40" i="56"/>
  <c r="W40" i="56"/>
  <c r="P40" i="56"/>
  <c r="J40" i="56"/>
  <c r="F40" i="56"/>
  <c r="CC40" i="56" s="1"/>
  <c r="CL40" i="56" s="1"/>
  <c r="CT39" i="56"/>
  <c r="AX39" i="56"/>
  <c r="AO39" i="56"/>
  <c r="AN39" i="56"/>
  <c r="AP39" i="56" s="1"/>
  <c r="AM39" i="56"/>
  <c r="AK39" i="56"/>
  <c r="AI39" i="56"/>
  <c r="AG39" i="56"/>
  <c r="AE39" i="56"/>
  <c r="W39" i="56"/>
  <c r="P39" i="56"/>
  <c r="J39" i="56"/>
  <c r="F39" i="56"/>
  <c r="CC39" i="56" s="1"/>
  <c r="CR39" i="56" s="1"/>
  <c r="CT38" i="56"/>
  <c r="AX38" i="56"/>
  <c r="AO38" i="56"/>
  <c r="AN38" i="56"/>
  <c r="AP38" i="56" s="1"/>
  <c r="AM38" i="56"/>
  <c r="AK38" i="56"/>
  <c r="AI38" i="56"/>
  <c r="AG38" i="56"/>
  <c r="AE38" i="56"/>
  <c r="W38" i="56"/>
  <c r="P38" i="56"/>
  <c r="J38" i="56"/>
  <c r="F38" i="56"/>
  <c r="CC38" i="56" s="1"/>
  <c r="CT37" i="56"/>
  <c r="AX37" i="56"/>
  <c r="AO37" i="56"/>
  <c r="AN37" i="56"/>
  <c r="AP37" i="56" s="1"/>
  <c r="AM37" i="56"/>
  <c r="AK37" i="56"/>
  <c r="AI37" i="56"/>
  <c r="AG37" i="56"/>
  <c r="AE37" i="56"/>
  <c r="W37" i="56"/>
  <c r="P37" i="56"/>
  <c r="J37" i="56"/>
  <c r="F37" i="56"/>
  <c r="CC37" i="56" s="1"/>
  <c r="CT36" i="56"/>
  <c r="AX36" i="56"/>
  <c r="AO36" i="56"/>
  <c r="AN36" i="56"/>
  <c r="AP36" i="56" s="1"/>
  <c r="AM36" i="56"/>
  <c r="AK36" i="56"/>
  <c r="AI36" i="56"/>
  <c r="AG36" i="56"/>
  <c r="AE36" i="56"/>
  <c r="W36" i="56"/>
  <c r="P36" i="56"/>
  <c r="J36" i="56"/>
  <c r="F36" i="56"/>
  <c r="CC36" i="56" s="1"/>
  <c r="CE36" i="56" s="1"/>
  <c r="CT35" i="56"/>
  <c r="AX35" i="56"/>
  <c r="AO35" i="56"/>
  <c r="AN35" i="56"/>
  <c r="AP35" i="56" s="1"/>
  <c r="AM35" i="56"/>
  <c r="AK35" i="56"/>
  <c r="AI35" i="56"/>
  <c r="AG35" i="56"/>
  <c r="AE35" i="56"/>
  <c r="W35" i="56"/>
  <c r="P35" i="56"/>
  <c r="J35" i="56"/>
  <c r="F35" i="56"/>
  <c r="CC35" i="56" s="1"/>
  <c r="CR35" i="56" s="1"/>
  <c r="CT34" i="56"/>
  <c r="AX34" i="56"/>
  <c r="AO34" i="56"/>
  <c r="AN34" i="56"/>
  <c r="AP34" i="56" s="1"/>
  <c r="AM34" i="56"/>
  <c r="AK34" i="56"/>
  <c r="AI34" i="56"/>
  <c r="AG34" i="56"/>
  <c r="AE34" i="56"/>
  <c r="W34" i="56"/>
  <c r="P34" i="56"/>
  <c r="J34" i="56"/>
  <c r="F34" i="56"/>
  <c r="CC34" i="56" s="1"/>
  <c r="CT33" i="56"/>
  <c r="AX33" i="56"/>
  <c r="AO33" i="56"/>
  <c r="AN33" i="56"/>
  <c r="AP33" i="56" s="1"/>
  <c r="AM33" i="56"/>
  <c r="AK33" i="56"/>
  <c r="AI33" i="56"/>
  <c r="AG33" i="56"/>
  <c r="AE33" i="56"/>
  <c r="W33" i="56"/>
  <c r="P33" i="56"/>
  <c r="J33" i="56"/>
  <c r="F33" i="56"/>
  <c r="CC33" i="56" s="1"/>
  <c r="CT32" i="56"/>
  <c r="AX32" i="56"/>
  <c r="AP32" i="56"/>
  <c r="AO32" i="56"/>
  <c r="AN32" i="56"/>
  <c r="AM32" i="56"/>
  <c r="AK32" i="56"/>
  <c r="AI32" i="56"/>
  <c r="AG32" i="56"/>
  <c r="AE32" i="56"/>
  <c r="W32" i="56"/>
  <c r="P32" i="56"/>
  <c r="J32" i="56"/>
  <c r="F32" i="56"/>
  <c r="CC32" i="56" s="1"/>
  <c r="CH32" i="56" s="1"/>
  <c r="CT31" i="56"/>
  <c r="AX31" i="56"/>
  <c r="AO31" i="56"/>
  <c r="AN31" i="56"/>
  <c r="AP31" i="56" s="1"/>
  <c r="AM31" i="56"/>
  <c r="AK31" i="56"/>
  <c r="AI31" i="56"/>
  <c r="AG31" i="56"/>
  <c r="AE31" i="56"/>
  <c r="W31" i="56"/>
  <c r="P31" i="56"/>
  <c r="J31" i="56"/>
  <c r="F31" i="56"/>
  <c r="CC31" i="56" s="1"/>
  <c r="CR31" i="56" s="1"/>
  <c r="CT30" i="56"/>
  <c r="AX30" i="56"/>
  <c r="AO30" i="56"/>
  <c r="AN30" i="56"/>
  <c r="AP30" i="56" s="1"/>
  <c r="AM30" i="56"/>
  <c r="AK30" i="56"/>
  <c r="AI30" i="56"/>
  <c r="AG30" i="56"/>
  <c r="AE30" i="56"/>
  <c r="W30" i="56"/>
  <c r="P30" i="56"/>
  <c r="J30" i="56"/>
  <c r="F30" i="56"/>
  <c r="CC30" i="56" s="1"/>
  <c r="CT29" i="56"/>
  <c r="AX29" i="56"/>
  <c r="AO29" i="56"/>
  <c r="AN29" i="56"/>
  <c r="AP29" i="56" s="1"/>
  <c r="AM29" i="56"/>
  <c r="AK29" i="56"/>
  <c r="AI29" i="56"/>
  <c r="AG29" i="56"/>
  <c r="AE29" i="56"/>
  <c r="W29" i="56"/>
  <c r="P29" i="56"/>
  <c r="J29" i="56"/>
  <c r="F29" i="56"/>
  <c r="CC29" i="56" s="1"/>
  <c r="CT28" i="56"/>
  <c r="CP28" i="56"/>
  <c r="CH28" i="56"/>
  <c r="CD28" i="56"/>
  <c r="AX28" i="56"/>
  <c r="AO28" i="56"/>
  <c r="AN28" i="56"/>
  <c r="AP28" i="56" s="1"/>
  <c r="AM28" i="56"/>
  <c r="AK28" i="56"/>
  <c r="AI28" i="56"/>
  <c r="AG28" i="56"/>
  <c r="AE28" i="56"/>
  <c r="W28" i="56"/>
  <c r="P28" i="56"/>
  <c r="J28" i="56"/>
  <c r="F28" i="56"/>
  <c r="CC28" i="56" s="1"/>
  <c r="CM28" i="56" s="1"/>
  <c r="CT27" i="56"/>
  <c r="AX27" i="56"/>
  <c r="AO27" i="56"/>
  <c r="AN27" i="56"/>
  <c r="AP27" i="56" s="1"/>
  <c r="AM27" i="56"/>
  <c r="AK27" i="56"/>
  <c r="AI27" i="56"/>
  <c r="AG27" i="56"/>
  <c r="AE27" i="56"/>
  <c r="W27" i="56"/>
  <c r="P27" i="56"/>
  <c r="J27" i="56"/>
  <c r="F27" i="56"/>
  <c r="CC27" i="56" s="1"/>
  <c r="CR27" i="56" s="1"/>
  <c r="CT26" i="56"/>
  <c r="AX26" i="56"/>
  <c r="AO26" i="56"/>
  <c r="AN26" i="56"/>
  <c r="AP26" i="56" s="1"/>
  <c r="AM26" i="56"/>
  <c r="AK26" i="56"/>
  <c r="AI26" i="56"/>
  <c r="AG26" i="56"/>
  <c r="AE26" i="56"/>
  <c r="W26" i="56"/>
  <c r="P26" i="56"/>
  <c r="J26" i="56"/>
  <c r="F26" i="56"/>
  <c r="CC26" i="56" s="1"/>
  <c r="CT25" i="56"/>
  <c r="AX25" i="56"/>
  <c r="AO25" i="56"/>
  <c r="AN25" i="56"/>
  <c r="AP25" i="56" s="1"/>
  <c r="AM25" i="56"/>
  <c r="AK25" i="56"/>
  <c r="AI25" i="56"/>
  <c r="AG25" i="56"/>
  <c r="AE25" i="56"/>
  <c r="W25" i="56"/>
  <c r="P25" i="56"/>
  <c r="J25" i="56"/>
  <c r="F25" i="56"/>
  <c r="CC25" i="56" s="1"/>
  <c r="CT24" i="56"/>
  <c r="AX24" i="56"/>
  <c r="AP24" i="56"/>
  <c r="AO24" i="56"/>
  <c r="AN24" i="56"/>
  <c r="AM24" i="56"/>
  <c r="AK24" i="56"/>
  <c r="AI24" i="56"/>
  <c r="AG24" i="56"/>
  <c r="AE24" i="56"/>
  <c r="W24" i="56"/>
  <c r="P24" i="56"/>
  <c r="J24" i="56"/>
  <c r="F24" i="56"/>
  <c r="CC24" i="56" s="1"/>
  <c r="CH24" i="56" s="1"/>
  <c r="CT23" i="56"/>
  <c r="AX23" i="56"/>
  <c r="AO23" i="56"/>
  <c r="AN23" i="56"/>
  <c r="AP23" i="56" s="1"/>
  <c r="AM23" i="56"/>
  <c r="AK23" i="56"/>
  <c r="AI23" i="56"/>
  <c r="AG23" i="56"/>
  <c r="AE23" i="56"/>
  <c r="W23" i="56"/>
  <c r="P23" i="56"/>
  <c r="J23" i="56"/>
  <c r="F23" i="56"/>
  <c r="CC23" i="56" s="1"/>
  <c r="CR23" i="56" s="1"/>
  <c r="CT22" i="56"/>
  <c r="AX22" i="56"/>
  <c r="AO22" i="56"/>
  <c r="AN22" i="56"/>
  <c r="AP22" i="56" s="1"/>
  <c r="AM22" i="56"/>
  <c r="AK22" i="56"/>
  <c r="AI22" i="56"/>
  <c r="AG22" i="56"/>
  <c r="AE22" i="56"/>
  <c r="W22" i="56"/>
  <c r="P22" i="56"/>
  <c r="J22" i="56"/>
  <c r="F22" i="56"/>
  <c r="CC22" i="56" s="1"/>
  <c r="CT21" i="56"/>
  <c r="AX21" i="56"/>
  <c r="AP21" i="56"/>
  <c r="AO21" i="56"/>
  <c r="AN21" i="56"/>
  <c r="AM21" i="56"/>
  <c r="AK21" i="56"/>
  <c r="AI21" i="56"/>
  <c r="AG21" i="56"/>
  <c r="AE21" i="56"/>
  <c r="W21" i="56"/>
  <c r="P21" i="56"/>
  <c r="J21" i="56"/>
  <c r="F21" i="56"/>
  <c r="CC21" i="56" s="1"/>
  <c r="CT20" i="56"/>
  <c r="CH20" i="56"/>
  <c r="AX20" i="56"/>
  <c r="AO20" i="56"/>
  <c r="AN20" i="56"/>
  <c r="AP20" i="56" s="1"/>
  <c r="AM20" i="56"/>
  <c r="AK20" i="56"/>
  <c r="AI20" i="56"/>
  <c r="AG20" i="56"/>
  <c r="AE20" i="56"/>
  <c r="W20" i="56"/>
  <c r="P20" i="56"/>
  <c r="J20" i="56"/>
  <c r="F20" i="56"/>
  <c r="CC20" i="56" s="1"/>
  <c r="CP20" i="56" s="1"/>
  <c r="CT19" i="56"/>
  <c r="AX19" i="56"/>
  <c r="AO19" i="56"/>
  <c r="AN19" i="56"/>
  <c r="AP19" i="56" s="1"/>
  <c r="AM19" i="56"/>
  <c r="AK19" i="56"/>
  <c r="AI19" i="56"/>
  <c r="AG19" i="56"/>
  <c r="AE19" i="56"/>
  <c r="W19" i="56"/>
  <c r="P19" i="56"/>
  <c r="J19" i="56"/>
  <c r="F19" i="56"/>
  <c r="CC19" i="56" s="1"/>
  <c r="CR19" i="56" s="1"/>
  <c r="CT18" i="56"/>
  <c r="AX18" i="56"/>
  <c r="AO18" i="56"/>
  <c r="AN18" i="56"/>
  <c r="AP18" i="56" s="1"/>
  <c r="AM18" i="56"/>
  <c r="AK18" i="56"/>
  <c r="AI18" i="56"/>
  <c r="AG18" i="56"/>
  <c r="AE18" i="56"/>
  <c r="W18" i="56"/>
  <c r="P18" i="56"/>
  <c r="J18" i="56"/>
  <c r="F18" i="56"/>
  <c r="CC18" i="56" s="1"/>
  <c r="CT17" i="56"/>
  <c r="AX17" i="56"/>
  <c r="AO17" i="56"/>
  <c r="AN17" i="56"/>
  <c r="AP17" i="56" s="1"/>
  <c r="AM17" i="56"/>
  <c r="AK17" i="56"/>
  <c r="AI17" i="56"/>
  <c r="AG17" i="56"/>
  <c r="AE17" i="56"/>
  <c r="W17" i="56"/>
  <c r="P17" i="56"/>
  <c r="J17" i="56"/>
  <c r="F17" i="56"/>
  <c r="CC17" i="56" s="1"/>
  <c r="CT16" i="56"/>
  <c r="AX16" i="56"/>
  <c r="AO16" i="56"/>
  <c r="AN16" i="56"/>
  <c r="AP16" i="56" s="1"/>
  <c r="AM16" i="56"/>
  <c r="AK16" i="56"/>
  <c r="AI16" i="56"/>
  <c r="AG16" i="56"/>
  <c r="AE16" i="56"/>
  <c r="W16" i="56"/>
  <c r="P16" i="56"/>
  <c r="J16" i="56"/>
  <c r="F16" i="56"/>
  <c r="CC16" i="56" s="1"/>
  <c r="CT15" i="56"/>
  <c r="AX15" i="56"/>
  <c r="AO15" i="56"/>
  <c r="AN15" i="56"/>
  <c r="AP15" i="56" s="1"/>
  <c r="AM15" i="56"/>
  <c r="AK15" i="56"/>
  <c r="AI15" i="56"/>
  <c r="AG15" i="56"/>
  <c r="AE15" i="56"/>
  <c r="W15" i="56"/>
  <c r="P15" i="56"/>
  <c r="J15" i="56"/>
  <c r="F15" i="56"/>
  <c r="CC15" i="56" s="1"/>
  <c r="CR15" i="56" s="1"/>
  <c r="CT14" i="56"/>
  <c r="AX14" i="56"/>
  <c r="AN14" i="56"/>
  <c r="AI14" i="56"/>
  <c r="F14" i="56"/>
  <c r="CC14" i="56" s="1"/>
  <c r="CT13" i="56"/>
  <c r="AX13" i="56"/>
  <c r="AN13" i="56"/>
  <c r="AI13" i="56"/>
  <c r="F13" i="56"/>
  <c r="CC13" i="56" s="1"/>
  <c r="CQ258" i="56" l="1"/>
  <c r="CK258" i="56"/>
  <c r="CE258" i="56"/>
  <c r="CK484" i="56"/>
  <c r="CE484" i="56"/>
  <c r="CQ282" i="56"/>
  <c r="CK282" i="56"/>
  <c r="CE282" i="56"/>
  <c r="CP443" i="56"/>
  <c r="CE443" i="56"/>
  <c r="CR542" i="56"/>
  <c r="CG542" i="56"/>
  <c r="CP342" i="56"/>
  <c r="CI342" i="56"/>
  <c r="CE342" i="56"/>
  <c r="CM308" i="56"/>
  <c r="CG308" i="56"/>
  <c r="CP24" i="56"/>
  <c r="CE28" i="56"/>
  <c r="CI80" i="56"/>
  <c r="CE87" i="56"/>
  <c r="CH107" i="56"/>
  <c r="CQ108" i="56"/>
  <c r="CD111" i="56"/>
  <c r="CP119" i="56"/>
  <c r="CK133" i="56"/>
  <c r="CI147" i="56"/>
  <c r="CM151" i="56"/>
  <c r="CP195" i="56"/>
  <c r="CD199" i="56"/>
  <c r="CH207" i="56"/>
  <c r="CR275" i="56"/>
  <c r="CH287" i="56"/>
  <c r="CF299" i="56"/>
  <c r="CN331" i="56"/>
  <c r="CR354" i="56"/>
  <c r="CJ401" i="56"/>
  <c r="CN428" i="56"/>
  <c r="CH464" i="56"/>
  <c r="CH472" i="56"/>
  <c r="CP489" i="56"/>
  <c r="CD496" i="56"/>
  <c r="CG518" i="56"/>
  <c r="CE530" i="56"/>
  <c r="CN287" i="56"/>
  <c r="CN299" i="56"/>
  <c r="CI496" i="56"/>
  <c r="CO518" i="56"/>
  <c r="CM87" i="56"/>
  <c r="CQ92" i="56"/>
  <c r="CD95" i="56"/>
  <c r="CP207" i="56"/>
  <c r="CP287" i="56"/>
  <c r="CG288" i="56"/>
  <c r="CE294" i="56"/>
  <c r="CE504" i="56"/>
  <c r="CJ539" i="56"/>
  <c r="CE44" i="56"/>
  <c r="CH75" i="56"/>
  <c r="CP91" i="56"/>
  <c r="CM95" i="56"/>
  <c r="CH115" i="56"/>
  <c r="CQ116" i="56"/>
  <c r="CI135" i="56"/>
  <c r="CP239" i="56"/>
  <c r="CP297" i="56"/>
  <c r="CH301" i="56"/>
  <c r="CI346" i="56"/>
  <c r="CE413" i="56"/>
  <c r="CN414" i="56"/>
  <c r="CK425" i="56"/>
  <c r="CF452" i="56"/>
  <c r="CE486" i="56"/>
  <c r="CL504" i="56"/>
  <c r="CI511" i="56"/>
  <c r="CI552" i="56"/>
  <c r="CM75" i="56"/>
  <c r="CP115" i="56"/>
  <c r="CD119" i="56"/>
  <c r="CM135" i="56"/>
  <c r="CE263" i="56"/>
  <c r="CJ291" i="56"/>
  <c r="CR301" i="56"/>
  <c r="CJ315" i="56"/>
  <c r="CN365" i="56"/>
  <c r="CF405" i="56"/>
  <c r="CN412" i="56"/>
  <c r="CG413" i="56"/>
  <c r="CF424" i="56"/>
  <c r="CF440" i="56"/>
  <c r="CO486" i="56"/>
  <c r="CM504" i="56"/>
  <c r="CE24" i="56"/>
  <c r="CL36" i="56"/>
  <c r="CE119" i="56"/>
  <c r="CI120" i="56"/>
  <c r="CK165" i="56"/>
  <c r="CE195" i="56"/>
  <c r="CD207" i="56"/>
  <c r="CJ263" i="56"/>
  <c r="CE276" i="56"/>
  <c r="CD287" i="56"/>
  <c r="CJ311" i="56"/>
  <c r="CI318" i="56"/>
  <c r="CH361" i="56"/>
  <c r="CJ405" i="56"/>
  <c r="CN424" i="56"/>
  <c r="CN440" i="56"/>
  <c r="CI469" i="56"/>
  <c r="CI477" i="56"/>
  <c r="CE489" i="56"/>
  <c r="CE107" i="56"/>
  <c r="CP118" i="56"/>
  <c r="CM119" i="56"/>
  <c r="CM123" i="56"/>
  <c r="CE147" i="56"/>
  <c r="CI151" i="56"/>
  <c r="CF195" i="56"/>
  <c r="CF207" i="56"/>
  <c r="CP255" i="56"/>
  <c r="CP263" i="56"/>
  <c r="CJ276" i="56"/>
  <c r="CF287" i="56"/>
  <c r="CM408" i="56"/>
  <c r="CF436" i="56"/>
  <c r="CN444" i="56"/>
  <c r="CL468" i="56"/>
  <c r="CL476" i="56"/>
  <c r="CJ489" i="56"/>
  <c r="CE524" i="56"/>
  <c r="CS166" i="56"/>
  <c r="CL166" i="56"/>
  <c r="CH166" i="56"/>
  <c r="CP166" i="56"/>
  <c r="CD166" i="56"/>
  <c r="CK98" i="56"/>
  <c r="CP98" i="56"/>
  <c r="CH98" i="56"/>
  <c r="CS162" i="56"/>
  <c r="CH162" i="56"/>
  <c r="CD162" i="56"/>
  <c r="CP162" i="56"/>
  <c r="CL162" i="56"/>
  <c r="CS134" i="56"/>
  <c r="CL134" i="56"/>
  <c r="CH134" i="56"/>
  <c r="CP134" i="56"/>
  <c r="CD134" i="56"/>
  <c r="CS16" i="56"/>
  <c r="CQ16" i="56"/>
  <c r="CM16" i="56"/>
  <c r="CE16" i="56"/>
  <c r="CL16" i="56"/>
  <c r="CD16" i="56"/>
  <c r="CI16" i="56"/>
  <c r="CP16" i="56"/>
  <c r="CH16" i="56"/>
  <c r="CL82" i="56"/>
  <c r="CP82" i="56"/>
  <c r="CH82" i="56"/>
  <c r="CS130" i="56"/>
  <c r="CH130" i="56"/>
  <c r="CD130" i="56"/>
  <c r="CP130" i="56"/>
  <c r="CL130" i="56"/>
  <c r="CD20" i="56"/>
  <c r="CM20" i="56"/>
  <c r="CS24" i="56"/>
  <c r="CQ24" i="56"/>
  <c r="CI24" i="56"/>
  <c r="CL24" i="56"/>
  <c r="CE32" i="56"/>
  <c r="CP32" i="56"/>
  <c r="CD36" i="56"/>
  <c r="CE40" i="56"/>
  <c r="CP114" i="56"/>
  <c r="CK114" i="56"/>
  <c r="CH114" i="56"/>
  <c r="CS114" i="56"/>
  <c r="CP126" i="56"/>
  <c r="CH126" i="56"/>
  <c r="CS142" i="56"/>
  <c r="CD142" i="56"/>
  <c r="CP142" i="56"/>
  <c r="CL142" i="56"/>
  <c r="CH142" i="56"/>
  <c r="CE20" i="56"/>
  <c r="CD24" i="56"/>
  <c r="CM24" i="56"/>
  <c r="CS28" i="56"/>
  <c r="CQ28" i="56"/>
  <c r="CI28" i="56"/>
  <c r="CL28" i="56"/>
  <c r="CS44" i="56"/>
  <c r="CP44" i="56"/>
  <c r="CH44" i="56"/>
  <c r="CQ44" i="56"/>
  <c r="CI44" i="56"/>
  <c r="CM44" i="56"/>
  <c r="CL86" i="56"/>
  <c r="CH86" i="56"/>
  <c r="CP86" i="56"/>
  <c r="CP99" i="56"/>
  <c r="CE99" i="56"/>
  <c r="CM99" i="56"/>
  <c r="CD99" i="56"/>
  <c r="CH99" i="56"/>
  <c r="CQ104" i="56"/>
  <c r="CI104" i="56"/>
  <c r="CO145" i="56"/>
  <c r="CK145" i="56"/>
  <c r="CG145" i="56"/>
  <c r="CO161" i="56"/>
  <c r="CK161" i="56"/>
  <c r="CG161" i="56"/>
  <c r="CI171" i="56"/>
  <c r="CE171" i="56"/>
  <c r="CM171" i="56"/>
  <c r="CK173" i="56"/>
  <c r="CG173" i="56"/>
  <c r="CO173" i="56"/>
  <c r="CS246" i="56"/>
  <c r="CH246" i="56"/>
  <c r="CS270" i="56"/>
  <c r="CM270" i="56"/>
  <c r="CS32" i="56"/>
  <c r="CQ32" i="56"/>
  <c r="CI32" i="56"/>
  <c r="CL32" i="56"/>
  <c r="CS40" i="56"/>
  <c r="CP40" i="56"/>
  <c r="CH40" i="56"/>
  <c r="CQ40" i="56"/>
  <c r="CI40" i="56"/>
  <c r="CM40" i="56"/>
  <c r="CS79" i="56"/>
  <c r="CL79" i="56"/>
  <c r="CD79" i="56"/>
  <c r="CQ79" i="56"/>
  <c r="CI79" i="56"/>
  <c r="CM79" i="56"/>
  <c r="CE79" i="56"/>
  <c r="CM84" i="56"/>
  <c r="CQ84" i="56"/>
  <c r="CI84" i="56"/>
  <c r="CL90" i="56"/>
  <c r="CH90" i="56"/>
  <c r="CP90" i="56"/>
  <c r="CH94" i="56"/>
  <c r="CS102" i="56"/>
  <c r="CP102" i="56"/>
  <c r="CH102" i="56"/>
  <c r="CH122" i="56"/>
  <c r="CS174" i="56"/>
  <c r="CD174" i="56"/>
  <c r="CP174" i="56"/>
  <c r="CL174" i="56"/>
  <c r="CH174" i="56"/>
  <c r="CS20" i="56"/>
  <c r="CQ20" i="56"/>
  <c r="CI20" i="56"/>
  <c r="CL20" i="56"/>
  <c r="CD32" i="56"/>
  <c r="CM32" i="56"/>
  <c r="CS36" i="56"/>
  <c r="CP36" i="56"/>
  <c r="CH36" i="56"/>
  <c r="CQ36" i="56"/>
  <c r="CI36" i="56"/>
  <c r="CM36" i="56"/>
  <c r="CD40" i="56"/>
  <c r="CH79" i="56"/>
  <c r="CP83" i="56"/>
  <c r="CE83" i="56"/>
  <c r="CM83" i="56"/>
  <c r="CD83" i="56"/>
  <c r="CH83" i="56"/>
  <c r="CP103" i="56"/>
  <c r="CE103" i="56"/>
  <c r="CM103" i="56"/>
  <c r="CD103" i="56"/>
  <c r="CL103" i="56"/>
  <c r="CH103" i="56"/>
  <c r="CO129" i="56"/>
  <c r="CK129" i="56"/>
  <c r="CG129" i="56"/>
  <c r="CI139" i="56"/>
  <c r="CE139" i="56"/>
  <c r="CM139" i="56"/>
  <c r="CK141" i="56"/>
  <c r="CG141" i="56"/>
  <c r="CO141" i="56"/>
  <c r="CS146" i="56"/>
  <c r="CH146" i="56"/>
  <c r="CD146" i="56"/>
  <c r="CL146" i="56"/>
  <c r="CP146" i="56"/>
  <c r="CS150" i="56"/>
  <c r="CL150" i="56"/>
  <c r="CH150" i="56"/>
  <c r="CD150" i="56"/>
  <c r="CP150" i="56"/>
  <c r="CG153" i="56"/>
  <c r="CO153" i="56"/>
  <c r="CK153" i="56"/>
  <c r="CK157" i="56"/>
  <c r="CG157" i="56"/>
  <c r="CO157" i="56"/>
  <c r="CE71" i="56"/>
  <c r="CD91" i="56"/>
  <c r="CM91" i="56"/>
  <c r="CL95" i="56"/>
  <c r="CM100" i="56"/>
  <c r="CQ100" i="56"/>
  <c r="CI100" i="56"/>
  <c r="CP106" i="56"/>
  <c r="CP110" i="56"/>
  <c r="CP127" i="56"/>
  <c r="CE127" i="56"/>
  <c r="CM127" i="56"/>
  <c r="CD127" i="56"/>
  <c r="CO137" i="56"/>
  <c r="CM143" i="56"/>
  <c r="CI143" i="56"/>
  <c r="CE143" i="56"/>
  <c r="CG149" i="56"/>
  <c r="CS154" i="56"/>
  <c r="CP154" i="56"/>
  <c r="CL154" i="56"/>
  <c r="CD154" i="56"/>
  <c r="CN160" i="56"/>
  <c r="CF160" i="56"/>
  <c r="CF164" i="56"/>
  <c r="CO169" i="56"/>
  <c r="CM175" i="56"/>
  <c r="CI175" i="56"/>
  <c r="CE175" i="56"/>
  <c r="CL198" i="56"/>
  <c r="CK198" i="56"/>
  <c r="CQ198" i="56"/>
  <c r="CG198" i="56"/>
  <c r="CK210" i="56"/>
  <c r="CG210" i="56"/>
  <c r="CO210" i="56"/>
  <c r="CP212" i="56"/>
  <c r="CE212" i="56"/>
  <c r="CQ212" i="56"/>
  <c r="CM212" i="56"/>
  <c r="CK214" i="56"/>
  <c r="CG214" i="56"/>
  <c r="CO214" i="56"/>
  <c r="CP216" i="56"/>
  <c r="CE216" i="56"/>
  <c r="CQ216" i="56"/>
  <c r="CM216" i="56"/>
  <c r="CK218" i="56"/>
  <c r="CG218" i="56"/>
  <c r="CO218" i="56"/>
  <c r="CP220" i="56"/>
  <c r="CE220" i="56"/>
  <c r="CQ220" i="56"/>
  <c r="CM220" i="56"/>
  <c r="CK222" i="56"/>
  <c r="CG222" i="56"/>
  <c r="CO222" i="56"/>
  <c r="CP224" i="56"/>
  <c r="CE224" i="56"/>
  <c r="CQ224" i="56"/>
  <c r="CM224" i="56"/>
  <c r="CK226" i="56"/>
  <c r="CG226" i="56"/>
  <c r="CO226" i="56"/>
  <c r="CP228" i="56"/>
  <c r="CE228" i="56"/>
  <c r="CQ228" i="56"/>
  <c r="CM228" i="56"/>
  <c r="CK230" i="56"/>
  <c r="CG230" i="56"/>
  <c r="CO230" i="56"/>
  <c r="CP232" i="56"/>
  <c r="CE232" i="56"/>
  <c r="CQ232" i="56"/>
  <c r="CM232" i="56"/>
  <c r="CK234" i="56"/>
  <c r="CG234" i="56"/>
  <c r="CO234" i="56"/>
  <c r="CP236" i="56"/>
  <c r="CE236" i="56"/>
  <c r="CQ236" i="56"/>
  <c r="CM236" i="56"/>
  <c r="CM238" i="56"/>
  <c r="CH238" i="56"/>
  <c r="CS238" i="56"/>
  <c r="CQ242" i="56"/>
  <c r="CP242" i="56"/>
  <c r="CK242" i="56"/>
  <c r="CE242" i="56"/>
  <c r="CS254" i="56"/>
  <c r="CM254" i="56"/>
  <c r="CR259" i="56"/>
  <c r="CM259" i="56"/>
  <c r="CQ266" i="56"/>
  <c r="CP266" i="56"/>
  <c r="CK266" i="56"/>
  <c r="CE266" i="56"/>
  <c r="CQ271" i="56"/>
  <c r="CP271" i="56"/>
  <c r="CJ271" i="56"/>
  <c r="CE271" i="56"/>
  <c r="CL277" i="56"/>
  <c r="CQ286" i="56"/>
  <c r="CM286" i="56"/>
  <c r="CI286" i="56"/>
  <c r="CE286" i="56"/>
  <c r="CE198" i="56"/>
  <c r="CI202" i="56"/>
  <c r="CQ202" i="56"/>
  <c r="CG202" i="56"/>
  <c r="CO202" i="56"/>
  <c r="CE202" i="56"/>
  <c r="CQ204" i="56"/>
  <c r="CE204" i="56"/>
  <c r="CM204" i="56"/>
  <c r="CI212" i="56"/>
  <c r="CI216" i="56"/>
  <c r="CI220" i="56"/>
  <c r="CI224" i="56"/>
  <c r="CI228" i="56"/>
  <c r="CI232" i="56"/>
  <c r="CQ250" i="56"/>
  <c r="CK250" i="56"/>
  <c r="CE250" i="56"/>
  <c r="CP250" i="56"/>
  <c r="CJ257" i="56"/>
  <c r="CO260" i="56"/>
  <c r="CJ260" i="56"/>
  <c r="CE260" i="56"/>
  <c r="CP310" i="56"/>
  <c r="CI310" i="56"/>
  <c r="CE310" i="56"/>
  <c r="CQ310" i="56"/>
  <c r="CM310" i="56"/>
  <c r="CM71" i="56"/>
  <c r="CH91" i="56"/>
  <c r="CE95" i="56"/>
  <c r="CQ96" i="56"/>
  <c r="CG133" i="56"/>
  <c r="CS138" i="56"/>
  <c r="CP138" i="56"/>
  <c r="CL138" i="56"/>
  <c r="CD138" i="56"/>
  <c r="CM159" i="56"/>
  <c r="CI159" i="56"/>
  <c r="CE159" i="56"/>
  <c r="CG165" i="56"/>
  <c r="CS170" i="56"/>
  <c r="CP170" i="56"/>
  <c r="CL170" i="56"/>
  <c r="CD170" i="56"/>
  <c r="CS178" i="56"/>
  <c r="CD178" i="56"/>
  <c r="CP178" i="56"/>
  <c r="CH178" i="56"/>
  <c r="CS182" i="56"/>
  <c r="CD182" i="56"/>
  <c r="CP182" i="56"/>
  <c r="CH182" i="56"/>
  <c r="CS186" i="56"/>
  <c r="CD186" i="56"/>
  <c r="CP186" i="56"/>
  <c r="CH186" i="56"/>
  <c r="CS190" i="56"/>
  <c r="CD190" i="56"/>
  <c r="CP190" i="56"/>
  <c r="CH190" i="56"/>
  <c r="CQ194" i="56"/>
  <c r="CD194" i="56"/>
  <c r="CI194" i="56"/>
  <c r="CQ206" i="56"/>
  <c r="CM206" i="56"/>
  <c r="CE206" i="56"/>
  <c r="CS278" i="56"/>
  <c r="CH278" i="56"/>
  <c r="CE284" i="56"/>
  <c r="CQ284" i="56"/>
  <c r="CM284" i="56"/>
  <c r="CI284" i="56"/>
  <c r="CQ290" i="56"/>
  <c r="CO290" i="56"/>
  <c r="CG290" i="56"/>
  <c r="CS298" i="56"/>
  <c r="CK298" i="56"/>
  <c r="CQ304" i="56"/>
  <c r="CO304" i="56"/>
  <c r="CG304" i="56"/>
  <c r="CH123" i="56"/>
  <c r="CP123" i="56"/>
  <c r="CE123" i="56"/>
  <c r="CD123" i="56"/>
  <c r="CI124" i="56"/>
  <c r="CK137" i="56"/>
  <c r="CI155" i="56"/>
  <c r="CE155" i="56"/>
  <c r="CS158" i="56"/>
  <c r="CD158" i="56"/>
  <c r="CP158" i="56"/>
  <c r="CH158" i="56"/>
  <c r="CK169" i="56"/>
  <c r="CH262" i="56"/>
  <c r="CQ274" i="56"/>
  <c r="CE274" i="56"/>
  <c r="CP274" i="56"/>
  <c r="CQ292" i="56"/>
  <c r="CG292" i="56"/>
  <c r="CO292" i="56"/>
  <c r="CE292" i="56"/>
  <c r="CM292" i="56"/>
  <c r="CI292" i="56"/>
  <c r="CI300" i="56"/>
  <c r="CE300" i="56"/>
  <c r="CQ300" i="56"/>
  <c r="CM300" i="56"/>
  <c r="CE302" i="56"/>
  <c r="CQ302" i="56"/>
  <c r="CM302" i="56"/>
  <c r="CI302" i="56"/>
  <c r="CF209" i="56"/>
  <c r="CJ241" i="56"/>
  <c r="CL261" i="56"/>
  <c r="CM272" i="56"/>
  <c r="CF285" i="56"/>
  <c r="CP285" i="56"/>
  <c r="CL303" i="56"/>
  <c r="CR307" i="56"/>
  <c r="CJ307" i="56"/>
  <c r="CP314" i="56"/>
  <c r="CM314" i="56"/>
  <c r="CI314" i="56"/>
  <c r="CN359" i="56"/>
  <c r="CJ359" i="56"/>
  <c r="CR359" i="56"/>
  <c r="CH359" i="56"/>
  <c r="CF359" i="56"/>
  <c r="CN373" i="56"/>
  <c r="CJ373" i="56"/>
  <c r="CP384" i="56"/>
  <c r="CI384" i="56"/>
  <c r="CE384" i="56"/>
  <c r="CQ384" i="56"/>
  <c r="CM384" i="56"/>
  <c r="CP396" i="56"/>
  <c r="CE396" i="56"/>
  <c r="CQ396" i="56"/>
  <c r="CM396" i="56"/>
  <c r="CI396" i="56"/>
  <c r="CP404" i="56"/>
  <c r="CI404" i="56"/>
  <c r="CE404" i="56"/>
  <c r="CQ404" i="56"/>
  <c r="CM404" i="56"/>
  <c r="CO421" i="56"/>
  <c r="CI421" i="56"/>
  <c r="CE421" i="56"/>
  <c r="CQ421" i="56"/>
  <c r="CM421" i="56"/>
  <c r="CP423" i="56"/>
  <c r="CI423" i="56"/>
  <c r="CE423" i="56"/>
  <c r="CQ423" i="56"/>
  <c r="CM423" i="56"/>
  <c r="CO449" i="56"/>
  <c r="CK449" i="56"/>
  <c r="CG449" i="56"/>
  <c r="CL107" i="56"/>
  <c r="CH111" i="56"/>
  <c r="CL115" i="56"/>
  <c r="CH119" i="56"/>
  <c r="CJ195" i="56"/>
  <c r="CN199" i="56"/>
  <c r="CH205" i="56"/>
  <c r="CH209" i="56"/>
  <c r="CH243" i="56"/>
  <c r="CL245" i="56"/>
  <c r="CP247" i="56"/>
  <c r="CE255" i="56"/>
  <c r="CM256" i="56"/>
  <c r="CP258" i="56"/>
  <c r="CH267" i="56"/>
  <c r="CE279" i="56"/>
  <c r="CP282" i="56"/>
  <c r="CH285" i="56"/>
  <c r="CR285" i="56"/>
  <c r="CG294" i="56"/>
  <c r="CQ294" i="56"/>
  <c r="CH295" i="56"/>
  <c r="CJ301" i="56"/>
  <c r="CD303" i="56"/>
  <c r="CN303" i="56"/>
  <c r="CG306" i="56"/>
  <c r="CI308" i="56"/>
  <c r="CF309" i="56"/>
  <c r="CE314" i="56"/>
  <c r="CP326" i="56"/>
  <c r="CM326" i="56"/>
  <c r="CI326" i="56"/>
  <c r="CE326" i="56"/>
  <c r="CP359" i="56"/>
  <c r="CP372" i="56"/>
  <c r="CE372" i="56"/>
  <c r="CQ372" i="56"/>
  <c r="CM372" i="56"/>
  <c r="CN381" i="56"/>
  <c r="CJ381" i="56"/>
  <c r="CP400" i="56"/>
  <c r="CM400" i="56"/>
  <c r="CE400" i="56"/>
  <c r="CQ400" i="56"/>
  <c r="CI400" i="56"/>
  <c r="CQ407" i="56"/>
  <c r="CK407" i="56"/>
  <c r="CE407" i="56"/>
  <c r="CP407" i="56"/>
  <c r="CD107" i="56"/>
  <c r="CD115" i="56"/>
  <c r="CF172" i="56"/>
  <c r="CR209" i="56"/>
  <c r="CD211" i="56"/>
  <c r="CD215" i="56"/>
  <c r="CD219" i="56"/>
  <c r="CD223" i="56"/>
  <c r="CD227" i="56"/>
  <c r="CD231" i="56"/>
  <c r="CD235" i="56"/>
  <c r="CE239" i="56"/>
  <c r="CM240" i="56"/>
  <c r="CE244" i="56"/>
  <c r="CH251" i="56"/>
  <c r="CJ255" i="56"/>
  <c r="CJ273" i="56"/>
  <c r="CJ279" i="56"/>
  <c r="CJ285" i="56"/>
  <c r="CI294" i="56"/>
  <c r="CL295" i="56"/>
  <c r="CN301" i="56"/>
  <c r="CF303" i="56"/>
  <c r="CP303" i="56"/>
  <c r="CO306" i="56"/>
  <c r="CL313" i="56"/>
  <c r="CQ314" i="56"/>
  <c r="CP318" i="56"/>
  <c r="CE318" i="56"/>
  <c r="CQ318" i="56"/>
  <c r="CJ319" i="56"/>
  <c r="CP330" i="56"/>
  <c r="CI330" i="56"/>
  <c r="CE330" i="56"/>
  <c r="CQ330" i="56"/>
  <c r="CM330" i="56"/>
  <c r="CN335" i="56"/>
  <c r="CJ335" i="56"/>
  <c r="CN339" i="56"/>
  <c r="CJ339" i="56"/>
  <c r="CQ353" i="56"/>
  <c r="CP353" i="56"/>
  <c r="CJ353" i="56"/>
  <c r="CE353" i="56"/>
  <c r="CO358" i="56"/>
  <c r="CE358" i="56"/>
  <c r="CQ358" i="56"/>
  <c r="CM358" i="56"/>
  <c r="CI358" i="56"/>
  <c r="CP368" i="56"/>
  <c r="CM368" i="56"/>
  <c r="CI368" i="56"/>
  <c r="CE368" i="56"/>
  <c r="CI372" i="56"/>
  <c r="CP380" i="56"/>
  <c r="CE380" i="56"/>
  <c r="CQ380" i="56"/>
  <c r="CM380" i="56"/>
  <c r="CP388" i="56"/>
  <c r="CE388" i="56"/>
  <c r="CQ388" i="56"/>
  <c r="CM388" i="56"/>
  <c r="CI388" i="56"/>
  <c r="CQ415" i="56"/>
  <c r="CG415" i="56"/>
  <c r="CO415" i="56"/>
  <c r="CE415" i="56"/>
  <c r="CM415" i="56"/>
  <c r="CI415" i="56"/>
  <c r="CO433" i="56"/>
  <c r="CK433" i="56"/>
  <c r="CG433" i="56"/>
  <c r="CO461" i="56"/>
  <c r="CM461" i="56"/>
  <c r="CQ461" i="56"/>
  <c r="CI461" i="56"/>
  <c r="CE461" i="56"/>
  <c r="CP279" i="56"/>
  <c r="CH297" i="56"/>
  <c r="CF301" i="56"/>
  <c r="CO308" i="56"/>
  <c r="CE308" i="56"/>
  <c r="CQ308" i="56"/>
  <c r="CP322" i="56"/>
  <c r="CI322" i="56"/>
  <c r="CE322" i="56"/>
  <c r="CQ322" i="56"/>
  <c r="CM322" i="56"/>
  <c r="CP334" i="56"/>
  <c r="CE334" i="56"/>
  <c r="CQ334" i="56"/>
  <c r="CM334" i="56"/>
  <c r="CP338" i="56"/>
  <c r="CE338" i="56"/>
  <c r="CQ338" i="56"/>
  <c r="CM338" i="56"/>
  <c r="CQ348" i="56"/>
  <c r="CP348" i="56"/>
  <c r="CK348" i="56"/>
  <c r="CE348" i="56"/>
  <c r="CQ356" i="56"/>
  <c r="CO356" i="56"/>
  <c r="CG356" i="56"/>
  <c r="CO360" i="56"/>
  <c r="CQ360" i="56"/>
  <c r="CM360" i="56"/>
  <c r="CI360" i="56"/>
  <c r="CE360" i="56"/>
  <c r="CS364" i="56"/>
  <c r="CQ368" i="56"/>
  <c r="CP376" i="56"/>
  <c r="CM376" i="56"/>
  <c r="CI376" i="56"/>
  <c r="CE376" i="56"/>
  <c r="CI380" i="56"/>
  <c r="CP392" i="56"/>
  <c r="CE392" i="56"/>
  <c r="CQ392" i="56"/>
  <c r="CM392" i="56"/>
  <c r="CI392" i="56"/>
  <c r="CP465" i="56"/>
  <c r="CI465" i="56"/>
  <c r="CQ465" i="56"/>
  <c r="CM465" i="56"/>
  <c r="CE465" i="56"/>
  <c r="CP473" i="56"/>
  <c r="CI473" i="56"/>
  <c r="CQ473" i="56"/>
  <c r="CM473" i="56"/>
  <c r="CE473" i="56"/>
  <c r="CL410" i="56"/>
  <c r="CN416" i="56"/>
  <c r="CH416" i="56"/>
  <c r="CD416" i="56"/>
  <c r="CQ417" i="56"/>
  <c r="CO417" i="56"/>
  <c r="CQ419" i="56"/>
  <c r="CG419" i="56"/>
  <c r="CO437" i="56"/>
  <c r="CK437" i="56"/>
  <c r="CG437" i="56"/>
  <c r="CP439" i="56"/>
  <c r="CM439" i="56"/>
  <c r="CI439" i="56"/>
  <c r="CE439" i="56"/>
  <c r="CK445" i="56"/>
  <c r="CG445" i="56"/>
  <c r="CO445" i="56"/>
  <c r="CP447" i="56"/>
  <c r="CE447" i="56"/>
  <c r="CQ447" i="56"/>
  <c r="CM447" i="56"/>
  <c r="CP451" i="56"/>
  <c r="CI451" i="56"/>
  <c r="CE451" i="56"/>
  <c r="CQ451" i="56"/>
  <c r="CK475" i="56"/>
  <c r="CO475" i="56"/>
  <c r="CG475" i="56"/>
  <c r="CO554" i="56"/>
  <c r="CK554" i="56"/>
  <c r="CL325" i="56"/>
  <c r="CL329" i="56"/>
  <c r="CL361" i="56"/>
  <c r="CL367" i="56"/>
  <c r="CL375" i="56"/>
  <c r="CF389" i="56"/>
  <c r="CF393" i="56"/>
  <c r="CF397" i="56"/>
  <c r="CL416" i="56"/>
  <c r="CG417" i="56"/>
  <c r="CO419" i="56"/>
  <c r="CQ439" i="56"/>
  <c r="CI447" i="56"/>
  <c r="CM451" i="56"/>
  <c r="CO453" i="56"/>
  <c r="CK453" i="56"/>
  <c r="CG453" i="56"/>
  <c r="CP455" i="56"/>
  <c r="CQ455" i="56"/>
  <c r="CM455" i="56"/>
  <c r="CI455" i="56"/>
  <c r="CE455" i="56"/>
  <c r="CQ457" i="56"/>
  <c r="CG457" i="56"/>
  <c r="CO457" i="56"/>
  <c r="CQ459" i="56"/>
  <c r="CO459" i="56"/>
  <c r="CG459" i="56"/>
  <c r="CO463" i="56"/>
  <c r="CI463" i="56"/>
  <c r="CE463" i="56"/>
  <c r="CQ463" i="56"/>
  <c r="CM463" i="56"/>
  <c r="CK479" i="56"/>
  <c r="CO479" i="56"/>
  <c r="CG479" i="56"/>
  <c r="CS508" i="56"/>
  <c r="CL508" i="56"/>
  <c r="CD508" i="56"/>
  <c r="CM508" i="56"/>
  <c r="CE508" i="56"/>
  <c r="CI508" i="56"/>
  <c r="CH508" i="56"/>
  <c r="CQ508" i="56"/>
  <c r="CP508" i="56"/>
  <c r="CL321" i="56"/>
  <c r="CM342" i="56"/>
  <c r="CJ343" i="56"/>
  <c r="CM346" i="56"/>
  <c r="CG354" i="56"/>
  <c r="CD361" i="56"/>
  <c r="CN361" i="56"/>
  <c r="CL383" i="56"/>
  <c r="CH387" i="56"/>
  <c r="CJ389" i="56"/>
  <c r="CH391" i="56"/>
  <c r="CJ393" i="56"/>
  <c r="CH395" i="56"/>
  <c r="CJ397" i="56"/>
  <c r="CH399" i="56"/>
  <c r="CM411" i="56"/>
  <c r="CH411" i="56"/>
  <c r="CS411" i="56"/>
  <c r="CP416" i="56"/>
  <c r="CH426" i="56"/>
  <c r="CJ432" i="56"/>
  <c r="CN432" i="56"/>
  <c r="CF432" i="56"/>
  <c r="CL438" i="56"/>
  <c r="CP438" i="56"/>
  <c r="CH438" i="56"/>
  <c r="CG441" i="56"/>
  <c r="CO441" i="56"/>
  <c r="CK441" i="56"/>
  <c r="CK467" i="56"/>
  <c r="CO467" i="56"/>
  <c r="CG467" i="56"/>
  <c r="CS526" i="56"/>
  <c r="CM526" i="56"/>
  <c r="CL317" i="56"/>
  <c r="CQ342" i="56"/>
  <c r="CR346" i="56"/>
  <c r="CF361" i="56"/>
  <c r="CH363" i="56"/>
  <c r="CF365" i="56"/>
  <c r="CJ369" i="56"/>
  <c r="CL371" i="56"/>
  <c r="CJ377" i="56"/>
  <c r="CL379" i="56"/>
  <c r="CL387" i="56"/>
  <c r="CL391" i="56"/>
  <c r="CL395" i="56"/>
  <c r="CL399" i="56"/>
  <c r="CP403" i="56"/>
  <c r="CL403" i="56"/>
  <c r="CH403" i="56"/>
  <c r="CM413" i="56"/>
  <c r="CI413" i="56"/>
  <c r="CQ413" i="56"/>
  <c r="CG425" i="56"/>
  <c r="CK429" i="56"/>
  <c r="CG429" i="56"/>
  <c r="CO429" i="56"/>
  <c r="CP431" i="56"/>
  <c r="CE431" i="56"/>
  <c r="CQ431" i="56"/>
  <c r="CM431" i="56"/>
  <c r="CP435" i="56"/>
  <c r="CI435" i="56"/>
  <c r="CE435" i="56"/>
  <c r="CQ435" i="56"/>
  <c r="CJ448" i="56"/>
  <c r="CN448" i="56"/>
  <c r="CF448" i="56"/>
  <c r="CL454" i="56"/>
  <c r="CP454" i="56"/>
  <c r="CH454" i="56"/>
  <c r="CK471" i="56"/>
  <c r="CO471" i="56"/>
  <c r="CG471" i="56"/>
  <c r="CS500" i="56"/>
  <c r="CL500" i="56"/>
  <c r="CD500" i="56"/>
  <c r="CM500" i="56"/>
  <c r="CE500" i="56"/>
  <c r="CI500" i="56"/>
  <c r="CH500" i="56"/>
  <c r="CQ500" i="56"/>
  <c r="CP500" i="56"/>
  <c r="CS503" i="56"/>
  <c r="CH503" i="56"/>
  <c r="CL503" i="56"/>
  <c r="CD503" i="56"/>
  <c r="CP503" i="56"/>
  <c r="CO510" i="56"/>
  <c r="CK510" i="56"/>
  <c r="CJ409" i="56"/>
  <c r="CR414" i="56"/>
  <c r="CP422" i="56"/>
  <c r="CI427" i="56"/>
  <c r="CH434" i="56"/>
  <c r="CN436" i="56"/>
  <c r="CI443" i="56"/>
  <c r="CH450" i="56"/>
  <c r="CN452" i="56"/>
  <c r="CJ456" i="56"/>
  <c r="CN456" i="56"/>
  <c r="CR462" i="56"/>
  <c r="CH462" i="56"/>
  <c r="CF462" i="56"/>
  <c r="CP469" i="56"/>
  <c r="CQ469" i="56"/>
  <c r="CP477" i="56"/>
  <c r="CQ477" i="56"/>
  <c r="CO506" i="56"/>
  <c r="CJ511" i="56"/>
  <c r="CN512" i="56"/>
  <c r="CI516" i="56"/>
  <c r="CM516" i="56"/>
  <c r="CQ516" i="56"/>
  <c r="CI518" i="56"/>
  <c r="CM518" i="56"/>
  <c r="CQ518" i="56"/>
  <c r="CL541" i="56"/>
  <c r="CS551" i="56"/>
  <c r="CP551" i="56"/>
  <c r="CH551" i="56"/>
  <c r="CD551" i="56"/>
  <c r="CL551" i="56"/>
  <c r="CS555" i="56"/>
  <c r="CH555" i="56"/>
  <c r="CP555" i="56"/>
  <c r="CL555" i="56"/>
  <c r="CD555" i="56"/>
  <c r="CF401" i="56"/>
  <c r="CH408" i="56"/>
  <c r="CF412" i="56"/>
  <c r="CF414" i="56"/>
  <c r="CM427" i="56"/>
  <c r="CF428" i="56"/>
  <c r="CH430" i="56"/>
  <c r="CP434" i="56"/>
  <c r="CM443" i="56"/>
  <c r="CF444" i="56"/>
  <c r="CH446" i="56"/>
  <c r="CP450" i="56"/>
  <c r="CF456" i="56"/>
  <c r="CJ462" i="56"/>
  <c r="CD468" i="56"/>
  <c r="CE469" i="56"/>
  <c r="CN470" i="56"/>
  <c r="CD476" i="56"/>
  <c r="CE477" i="56"/>
  <c r="CN478" i="56"/>
  <c r="CQ484" i="56"/>
  <c r="CP484" i="56"/>
  <c r="CM485" i="56"/>
  <c r="CQ492" i="56"/>
  <c r="CK492" i="56"/>
  <c r="CP492" i="56"/>
  <c r="CS496" i="56"/>
  <c r="CM496" i="56"/>
  <c r="CE496" i="56"/>
  <c r="CP496" i="56"/>
  <c r="CH496" i="56"/>
  <c r="CQ496" i="56"/>
  <c r="CF505" i="56"/>
  <c r="CJ505" i="56"/>
  <c r="CP515" i="56"/>
  <c r="CF515" i="56"/>
  <c r="CL515" i="56"/>
  <c r="CD515" i="56"/>
  <c r="CL529" i="56"/>
  <c r="CS547" i="56"/>
  <c r="CL547" i="56"/>
  <c r="CD547" i="56"/>
  <c r="CP547" i="56"/>
  <c r="CH547" i="56"/>
  <c r="CO558" i="56"/>
  <c r="CK558" i="56"/>
  <c r="CQ427" i="56"/>
  <c r="CH442" i="56"/>
  <c r="CQ443" i="56"/>
  <c r="CS499" i="56"/>
  <c r="CP499" i="56"/>
  <c r="CD499" i="56"/>
  <c r="CH499" i="56"/>
  <c r="CS507" i="56"/>
  <c r="CP507" i="56"/>
  <c r="CD507" i="56"/>
  <c r="CH507" i="56"/>
  <c r="CL511" i="56"/>
  <c r="CE511" i="56"/>
  <c r="CN511" i="56"/>
  <c r="CF511" i="56"/>
  <c r="CD511" i="56"/>
  <c r="CQ511" i="56"/>
  <c r="CQ520" i="56"/>
  <c r="CG520" i="56"/>
  <c r="CQ522" i="56"/>
  <c r="CO522" i="56"/>
  <c r="CP524" i="56"/>
  <c r="CM524" i="56"/>
  <c r="CQ524" i="56"/>
  <c r="CN525" i="56"/>
  <c r="CR525" i="56"/>
  <c r="CJ525" i="56"/>
  <c r="CN535" i="56"/>
  <c r="CJ535" i="56"/>
  <c r="CP538" i="56"/>
  <c r="CE538" i="56"/>
  <c r="CM538" i="56"/>
  <c r="CI538" i="56"/>
  <c r="CS559" i="56"/>
  <c r="CP559" i="56"/>
  <c r="CL559" i="56"/>
  <c r="CH559" i="56"/>
  <c r="CD559" i="56"/>
  <c r="CQ481" i="56"/>
  <c r="CP481" i="56"/>
  <c r="CE481" i="56"/>
  <c r="CG522" i="56"/>
  <c r="CP534" i="56"/>
  <c r="CM534" i="56"/>
  <c r="CE534" i="56"/>
  <c r="CQ534" i="56"/>
  <c r="CK546" i="56"/>
  <c r="CM548" i="56"/>
  <c r="CI548" i="56"/>
  <c r="CO550" i="56"/>
  <c r="CK550" i="56"/>
  <c r="CI504" i="56"/>
  <c r="CQ504" i="56"/>
  <c r="CP513" i="56"/>
  <c r="CF517" i="56"/>
  <c r="CP519" i="56"/>
  <c r="CM530" i="56"/>
  <c r="CJ531" i="56"/>
  <c r="CE544" i="56"/>
  <c r="CI556" i="56"/>
  <c r="CQ530" i="56"/>
  <c r="CL533" i="56"/>
  <c r="CI560" i="56"/>
  <c r="CN466" i="56"/>
  <c r="CN474" i="56"/>
  <c r="CH504" i="56"/>
  <c r="CP504" i="56"/>
  <c r="CH513" i="56"/>
  <c r="CI530" i="56"/>
  <c r="CL537" i="56"/>
  <c r="CO542" i="56"/>
  <c r="CP49" i="56"/>
  <c r="CL49" i="56"/>
  <c r="CH49" i="56"/>
  <c r="CD49" i="56"/>
  <c r="CR49" i="56"/>
  <c r="CJ49" i="56"/>
  <c r="CS49" i="56"/>
  <c r="CO49" i="56"/>
  <c r="CK49" i="56"/>
  <c r="CG49" i="56"/>
  <c r="CN49" i="56"/>
  <c r="CE49" i="56"/>
  <c r="CF49" i="56"/>
  <c r="CQ49" i="56"/>
  <c r="CM49" i="56"/>
  <c r="CI49" i="56"/>
  <c r="CS56" i="56"/>
  <c r="CO56" i="56"/>
  <c r="CK56" i="56"/>
  <c r="CG56" i="56"/>
  <c r="CR56" i="56"/>
  <c r="CN56" i="56"/>
  <c r="CJ56" i="56"/>
  <c r="CF56" i="56"/>
  <c r="CQ56" i="56"/>
  <c r="CI56" i="56"/>
  <c r="CE56" i="56"/>
  <c r="CH56" i="56"/>
  <c r="CM56" i="56"/>
  <c r="CP56" i="56"/>
  <c r="CL56" i="56"/>
  <c r="CD56" i="56"/>
  <c r="CQ58" i="56"/>
  <c r="CM58" i="56"/>
  <c r="CI58" i="56"/>
  <c r="CE58" i="56"/>
  <c r="CO58" i="56"/>
  <c r="CK58" i="56"/>
  <c r="CP58" i="56"/>
  <c r="CL58" i="56"/>
  <c r="CH58" i="56"/>
  <c r="CD58" i="56"/>
  <c r="CS58" i="56"/>
  <c r="CG58" i="56"/>
  <c r="CF58" i="56"/>
  <c r="CR58" i="56"/>
  <c r="CN58" i="56"/>
  <c r="CJ58" i="56"/>
  <c r="CP65" i="56"/>
  <c r="CL65" i="56"/>
  <c r="CH65" i="56"/>
  <c r="CD65" i="56"/>
  <c r="CR65" i="56"/>
  <c r="CJ65" i="56"/>
  <c r="CS65" i="56"/>
  <c r="CO65" i="56"/>
  <c r="CK65" i="56"/>
  <c r="CG65" i="56"/>
  <c r="CN65" i="56"/>
  <c r="CF65" i="56"/>
  <c r="CE65" i="56"/>
  <c r="CQ65" i="56"/>
  <c r="CM65" i="56"/>
  <c r="CI65" i="56"/>
  <c r="CQ85" i="56"/>
  <c r="CM85" i="56"/>
  <c r="CI85" i="56"/>
  <c r="CE85" i="56"/>
  <c r="CP85" i="56"/>
  <c r="CL85" i="56"/>
  <c r="CH85" i="56"/>
  <c r="CD85" i="56"/>
  <c r="CS85" i="56"/>
  <c r="CK85" i="56"/>
  <c r="CR85" i="56"/>
  <c r="CJ85" i="56"/>
  <c r="CG85" i="56"/>
  <c r="CO85" i="56"/>
  <c r="CN85" i="56"/>
  <c r="CF85" i="56"/>
  <c r="CQ101" i="56"/>
  <c r="CM101" i="56"/>
  <c r="CI101" i="56"/>
  <c r="CE101" i="56"/>
  <c r="CP101" i="56"/>
  <c r="CL101" i="56"/>
  <c r="CH101" i="56"/>
  <c r="CD101" i="56"/>
  <c r="CS101" i="56"/>
  <c r="CK101" i="56"/>
  <c r="CO101" i="56"/>
  <c r="CR101" i="56"/>
  <c r="CJ101" i="56"/>
  <c r="CG101" i="56"/>
  <c r="CN101" i="56"/>
  <c r="CF101" i="56"/>
  <c r="CQ125" i="56"/>
  <c r="CM125" i="56"/>
  <c r="CI125" i="56"/>
  <c r="CE125" i="56"/>
  <c r="CP125" i="56"/>
  <c r="CL125" i="56"/>
  <c r="CH125" i="56"/>
  <c r="CD125" i="56"/>
  <c r="CS125" i="56"/>
  <c r="CK125" i="56"/>
  <c r="CR125" i="56"/>
  <c r="CJ125" i="56"/>
  <c r="CO125" i="56"/>
  <c r="CG125" i="56"/>
  <c r="CN125" i="56"/>
  <c r="CF125" i="56"/>
  <c r="CP17" i="56"/>
  <c r="CL17" i="56"/>
  <c r="CH17" i="56"/>
  <c r="CD17" i="56"/>
  <c r="CN17" i="56"/>
  <c r="CJ17" i="56"/>
  <c r="CS17" i="56"/>
  <c r="CO17" i="56"/>
  <c r="CK17" i="56"/>
  <c r="CG17" i="56"/>
  <c r="CR17" i="56"/>
  <c r="CF17" i="56"/>
  <c r="CQ17" i="56"/>
  <c r="CM17" i="56"/>
  <c r="CI17" i="56"/>
  <c r="CE17" i="56"/>
  <c r="CP21" i="56"/>
  <c r="CL21" i="56"/>
  <c r="CH21" i="56"/>
  <c r="CD21" i="56"/>
  <c r="CN21" i="56"/>
  <c r="CS21" i="56"/>
  <c r="CO21" i="56"/>
  <c r="CK21" i="56"/>
  <c r="CG21" i="56"/>
  <c r="CR21" i="56"/>
  <c r="CF21" i="56"/>
  <c r="CQ21" i="56"/>
  <c r="CI21" i="56"/>
  <c r="CE21" i="56"/>
  <c r="CJ21" i="56"/>
  <c r="CM21" i="56"/>
  <c r="CP25" i="56"/>
  <c r="CL25" i="56"/>
  <c r="CH25" i="56"/>
  <c r="CD25" i="56"/>
  <c r="CR25" i="56"/>
  <c r="CF25" i="56"/>
  <c r="CS25" i="56"/>
  <c r="CO25" i="56"/>
  <c r="CK25" i="56"/>
  <c r="CG25" i="56"/>
  <c r="CN25" i="56"/>
  <c r="CJ25" i="56"/>
  <c r="CQ25" i="56"/>
  <c r="CM25" i="56"/>
  <c r="CI25" i="56"/>
  <c r="CE25" i="56"/>
  <c r="CP29" i="56"/>
  <c r="CL29" i="56"/>
  <c r="CH29" i="56"/>
  <c r="CD29" i="56"/>
  <c r="CN29" i="56"/>
  <c r="CF29" i="56"/>
  <c r="CS29" i="56"/>
  <c r="CO29" i="56"/>
  <c r="CK29" i="56"/>
  <c r="CG29" i="56"/>
  <c r="CR29" i="56"/>
  <c r="CJ29" i="56"/>
  <c r="CM29" i="56"/>
  <c r="CE29" i="56"/>
  <c r="CQ29" i="56"/>
  <c r="CI29" i="56"/>
  <c r="CP33" i="56"/>
  <c r="CL33" i="56"/>
  <c r="CH33" i="56"/>
  <c r="CD33" i="56"/>
  <c r="CR33" i="56"/>
  <c r="CJ33" i="56"/>
  <c r="CS33" i="56"/>
  <c r="CO33" i="56"/>
  <c r="CK33" i="56"/>
  <c r="CG33" i="56"/>
  <c r="CN33" i="56"/>
  <c r="CI33" i="56"/>
  <c r="CF33" i="56"/>
  <c r="CQ33" i="56"/>
  <c r="CM33" i="56"/>
  <c r="CE33" i="56"/>
  <c r="CP37" i="56"/>
  <c r="CL37" i="56"/>
  <c r="CH37" i="56"/>
  <c r="CD37" i="56"/>
  <c r="CN37" i="56"/>
  <c r="CS37" i="56"/>
  <c r="CO37" i="56"/>
  <c r="CK37" i="56"/>
  <c r="CG37" i="56"/>
  <c r="CR37" i="56"/>
  <c r="CF37" i="56"/>
  <c r="CJ37" i="56"/>
  <c r="CI37" i="56"/>
  <c r="CQ37" i="56"/>
  <c r="CM37" i="56"/>
  <c r="CE37" i="56"/>
  <c r="CP41" i="56"/>
  <c r="CL41" i="56"/>
  <c r="CH41" i="56"/>
  <c r="CD41" i="56"/>
  <c r="CN41" i="56"/>
  <c r="CF41" i="56"/>
  <c r="CS41" i="56"/>
  <c r="CO41" i="56"/>
  <c r="CK41" i="56"/>
  <c r="CG41" i="56"/>
  <c r="CR41" i="56"/>
  <c r="CJ41" i="56"/>
  <c r="CM41" i="56"/>
  <c r="CQ41" i="56"/>
  <c r="CI41" i="56"/>
  <c r="CE41" i="56"/>
  <c r="CP45" i="56"/>
  <c r="CL45" i="56"/>
  <c r="CH45" i="56"/>
  <c r="CD45" i="56"/>
  <c r="CR45" i="56"/>
  <c r="CJ45" i="56"/>
  <c r="CS45" i="56"/>
  <c r="CO45" i="56"/>
  <c r="CK45" i="56"/>
  <c r="CG45" i="56"/>
  <c r="CN45" i="56"/>
  <c r="CE45" i="56"/>
  <c r="CF45" i="56"/>
  <c r="CQ45" i="56"/>
  <c r="CM45" i="56"/>
  <c r="CI45" i="56"/>
  <c r="CS52" i="56"/>
  <c r="CO52" i="56"/>
  <c r="CK52" i="56"/>
  <c r="CG52" i="56"/>
  <c r="CR52" i="56"/>
  <c r="CN52" i="56"/>
  <c r="CJ52" i="56"/>
  <c r="CF52" i="56"/>
  <c r="CQ52" i="56"/>
  <c r="CM52" i="56"/>
  <c r="CE52" i="56"/>
  <c r="CL52" i="56"/>
  <c r="CD52" i="56"/>
  <c r="CI52" i="56"/>
  <c r="CP52" i="56"/>
  <c r="CH52" i="56"/>
  <c r="CQ54" i="56"/>
  <c r="CM54" i="56"/>
  <c r="CI54" i="56"/>
  <c r="CE54" i="56"/>
  <c r="CS54" i="56"/>
  <c r="CK54" i="56"/>
  <c r="CP54" i="56"/>
  <c r="CL54" i="56"/>
  <c r="CH54" i="56"/>
  <c r="CD54" i="56"/>
  <c r="CJ54" i="56"/>
  <c r="CO54" i="56"/>
  <c r="CG54" i="56"/>
  <c r="CR54" i="56"/>
  <c r="CN54" i="56"/>
  <c r="CF54" i="56"/>
  <c r="CP61" i="56"/>
  <c r="CL61" i="56"/>
  <c r="CH61" i="56"/>
  <c r="CD61" i="56"/>
  <c r="CN61" i="56"/>
  <c r="CS61" i="56"/>
  <c r="CO61" i="56"/>
  <c r="CK61" i="56"/>
  <c r="CG61" i="56"/>
  <c r="CJ61" i="56"/>
  <c r="CE61" i="56"/>
  <c r="CR61" i="56"/>
  <c r="CF61" i="56"/>
  <c r="CQ61" i="56"/>
  <c r="CM61" i="56"/>
  <c r="CI61" i="56"/>
  <c r="CQ77" i="56"/>
  <c r="CM77" i="56"/>
  <c r="CI77" i="56"/>
  <c r="CE77" i="56"/>
  <c r="CP77" i="56"/>
  <c r="CL77" i="56"/>
  <c r="CH77" i="56"/>
  <c r="CD77" i="56"/>
  <c r="CN77" i="56"/>
  <c r="CF77" i="56"/>
  <c r="CS77" i="56"/>
  <c r="CK77" i="56"/>
  <c r="CR77" i="56"/>
  <c r="CJ77" i="56"/>
  <c r="CO77" i="56"/>
  <c r="CG77" i="56"/>
  <c r="CQ89" i="56"/>
  <c r="CM89" i="56"/>
  <c r="CI89" i="56"/>
  <c r="CE89" i="56"/>
  <c r="CP89" i="56"/>
  <c r="CL89" i="56"/>
  <c r="CH89" i="56"/>
  <c r="CD89" i="56"/>
  <c r="CS89" i="56"/>
  <c r="CK89" i="56"/>
  <c r="CR89" i="56"/>
  <c r="CJ89" i="56"/>
  <c r="CO89" i="56"/>
  <c r="CG89" i="56"/>
  <c r="CN89" i="56"/>
  <c r="CF89" i="56"/>
  <c r="CQ105" i="56"/>
  <c r="CM105" i="56"/>
  <c r="CI105" i="56"/>
  <c r="CE105" i="56"/>
  <c r="CP105" i="56"/>
  <c r="CL105" i="56"/>
  <c r="CH105" i="56"/>
  <c r="CD105" i="56"/>
  <c r="CS105" i="56"/>
  <c r="CK105" i="56"/>
  <c r="CO105" i="56"/>
  <c r="CR105" i="56"/>
  <c r="CJ105" i="56"/>
  <c r="CG105" i="56"/>
  <c r="CN105" i="56"/>
  <c r="CF105" i="56"/>
  <c r="CP13" i="56"/>
  <c r="CL13" i="56"/>
  <c r="CH13" i="56"/>
  <c r="CD13" i="56"/>
  <c r="CN13" i="56"/>
  <c r="CF13" i="56"/>
  <c r="CS13" i="56"/>
  <c r="CO13" i="56"/>
  <c r="CK13" i="56"/>
  <c r="CG13" i="56"/>
  <c r="CR13" i="56"/>
  <c r="CJ13" i="56"/>
  <c r="CQ13" i="56"/>
  <c r="CM13" i="56"/>
  <c r="CI13" i="56"/>
  <c r="CE13" i="56"/>
  <c r="CS48" i="56"/>
  <c r="CO48" i="56"/>
  <c r="CK48" i="56"/>
  <c r="CG48" i="56"/>
  <c r="CR48" i="56"/>
  <c r="CN48" i="56"/>
  <c r="CJ48" i="56"/>
  <c r="CF48" i="56"/>
  <c r="CQ48" i="56"/>
  <c r="CI48" i="56"/>
  <c r="CE48" i="56"/>
  <c r="CD48" i="56"/>
  <c r="CM48" i="56"/>
  <c r="CP48" i="56"/>
  <c r="CL48" i="56"/>
  <c r="CH48" i="56"/>
  <c r="CQ50" i="56"/>
  <c r="CM50" i="56"/>
  <c r="CI50" i="56"/>
  <c r="CE50" i="56"/>
  <c r="CO50" i="56"/>
  <c r="CG50" i="56"/>
  <c r="CP50" i="56"/>
  <c r="CL50" i="56"/>
  <c r="CH50" i="56"/>
  <c r="CD50" i="56"/>
  <c r="CS50" i="56"/>
  <c r="CK50" i="56"/>
  <c r="CJ50" i="56"/>
  <c r="CR50" i="56"/>
  <c r="CN50" i="56"/>
  <c r="CF50" i="56"/>
  <c r="CP57" i="56"/>
  <c r="CL57" i="56"/>
  <c r="CH57" i="56"/>
  <c r="CD57" i="56"/>
  <c r="CS57" i="56"/>
  <c r="CO57" i="56"/>
  <c r="CK57" i="56"/>
  <c r="CG57" i="56"/>
  <c r="CR57" i="56"/>
  <c r="CN57" i="56"/>
  <c r="CF57" i="56"/>
  <c r="CE57" i="56"/>
  <c r="CJ57" i="56"/>
  <c r="CQ57" i="56"/>
  <c r="CM57" i="56"/>
  <c r="CI57" i="56"/>
  <c r="CS64" i="56"/>
  <c r="CO64" i="56"/>
  <c r="CK64" i="56"/>
  <c r="CG64" i="56"/>
  <c r="CR64" i="56"/>
  <c r="CN64" i="56"/>
  <c r="CJ64" i="56"/>
  <c r="CF64" i="56"/>
  <c r="CQ64" i="56"/>
  <c r="CI64" i="56"/>
  <c r="CE64" i="56"/>
  <c r="CM64" i="56"/>
  <c r="CP64" i="56"/>
  <c r="CL64" i="56"/>
  <c r="CH64" i="56"/>
  <c r="CD64" i="56"/>
  <c r="CQ66" i="56"/>
  <c r="CM66" i="56"/>
  <c r="CI66" i="56"/>
  <c r="CE66" i="56"/>
  <c r="CO66" i="56"/>
  <c r="CG66" i="56"/>
  <c r="CP66" i="56"/>
  <c r="CL66" i="56"/>
  <c r="CH66" i="56"/>
  <c r="CD66" i="56"/>
  <c r="CS66" i="56"/>
  <c r="CK66" i="56"/>
  <c r="CJ66" i="56"/>
  <c r="CR66" i="56"/>
  <c r="CN66" i="56"/>
  <c r="CF66" i="56"/>
  <c r="CQ73" i="56"/>
  <c r="CM73" i="56"/>
  <c r="CI73" i="56"/>
  <c r="CE73" i="56"/>
  <c r="CP73" i="56"/>
  <c r="CL73" i="56"/>
  <c r="CH73" i="56"/>
  <c r="CD73" i="56"/>
  <c r="CN73" i="56"/>
  <c r="CF73" i="56"/>
  <c r="CS73" i="56"/>
  <c r="CK73" i="56"/>
  <c r="CR73" i="56"/>
  <c r="CJ73" i="56"/>
  <c r="CO73" i="56"/>
  <c r="CG73" i="56"/>
  <c r="CQ93" i="56"/>
  <c r="CM93" i="56"/>
  <c r="CI93" i="56"/>
  <c r="CE93" i="56"/>
  <c r="CP93" i="56"/>
  <c r="CL93" i="56"/>
  <c r="CH93" i="56"/>
  <c r="CD93" i="56"/>
  <c r="CS93" i="56"/>
  <c r="CK93" i="56"/>
  <c r="CG93" i="56"/>
  <c r="CR93" i="56"/>
  <c r="CJ93" i="56"/>
  <c r="CO93" i="56"/>
  <c r="CN93" i="56"/>
  <c r="CF93" i="56"/>
  <c r="CQ109" i="56"/>
  <c r="CM109" i="56"/>
  <c r="CI109" i="56"/>
  <c r="CE109" i="56"/>
  <c r="CP109" i="56"/>
  <c r="CL109" i="56"/>
  <c r="CH109" i="56"/>
  <c r="CD109" i="56"/>
  <c r="CS109" i="56"/>
  <c r="CK109" i="56"/>
  <c r="CR109" i="56"/>
  <c r="CJ109" i="56"/>
  <c r="CO109" i="56"/>
  <c r="CG109" i="56"/>
  <c r="CN109" i="56"/>
  <c r="CF109" i="56"/>
  <c r="CQ117" i="56"/>
  <c r="CM117" i="56"/>
  <c r="CI117" i="56"/>
  <c r="CE117" i="56"/>
  <c r="CP117" i="56"/>
  <c r="CL117" i="56"/>
  <c r="CH117" i="56"/>
  <c r="CD117" i="56"/>
  <c r="CS117" i="56"/>
  <c r="CK117" i="56"/>
  <c r="CR117" i="56"/>
  <c r="CJ117" i="56"/>
  <c r="CO117" i="56"/>
  <c r="CG117" i="56"/>
  <c r="CN117" i="56"/>
  <c r="CF117" i="56"/>
  <c r="CQ14" i="56"/>
  <c r="CM14" i="56"/>
  <c r="CI14" i="56"/>
  <c r="CE14" i="56"/>
  <c r="CG14" i="56"/>
  <c r="CP14" i="56"/>
  <c r="CL14" i="56"/>
  <c r="CH14" i="56"/>
  <c r="CD14" i="56"/>
  <c r="CS14" i="56"/>
  <c r="CK14" i="56"/>
  <c r="CR14" i="56"/>
  <c r="CN14" i="56"/>
  <c r="CF14" i="56"/>
  <c r="CO14" i="56"/>
  <c r="CJ14" i="56"/>
  <c r="CQ18" i="56"/>
  <c r="CM18" i="56"/>
  <c r="CI18" i="56"/>
  <c r="CE18" i="56"/>
  <c r="CP18" i="56"/>
  <c r="CL18" i="56"/>
  <c r="CH18" i="56"/>
  <c r="CD18" i="56"/>
  <c r="CS18" i="56"/>
  <c r="CK18" i="56"/>
  <c r="CG18" i="56"/>
  <c r="CR18" i="56"/>
  <c r="CN18" i="56"/>
  <c r="CJ18" i="56"/>
  <c r="CF18" i="56"/>
  <c r="CO18" i="56"/>
  <c r="CQ22" i="56"/>
  <c r="CM22" i="56"/>
  <c r="CI22" i="56"/>
  <c r="CE22" i="56"/>
  <c r="CS22" i="56"/>
  <c r="CK22" i="56"/>
  <c r="CP22" i="56"/>
  <c r="CL22" i="56"/>
  <c r="CH22" i="56"/>
  <c r="CD22" i="56"/>
  <c r="CG22" i="56"/>
  <c r="CR22" i="56"/>
  <c r="CN22" i="56"/>
  <c r="CF22" i="56"/>
  <c r="CO22" i="56"/>
  <c r="CJ22" i="56"/>
  <c r="CQ26" i="56"/>
  <c r="CM26" i="56"/>
  <c r="CI26" i="56"/>
  <c r="CE26" i="56"/>
  <c r="CO26" i="56"/>
  <c r="CK26" i="56"/>
  <c r="CP26" i="56"/>
  <c r="CL26" i="56"/>
  <c r="CH26" i="56"/>
  <c r="CD26" i="56"/>
  <c r="CG26" i="56"/>
  <c r="CS26" i="56"/>
  <c r="CR26" i="56"/>
  <c r="CN26" i="56"/>
  <c r="CJ26" i="56"/>
  <c r="CF26" i="56"/>
  <c r="CQ30" i="56"/>
  <c r="CM30" i="56"/>
  <c r="CI30" i="56"/>
  <c r="CE30" i="56"/>
  <c r="CS30" i="56"/>
  <c r="CO30" i="56"/>
  <c r="CG30" i="56"/>
  <c r="CP30" i="56"/>
  <c r="CL30" i="56"/>
  <c r="CH30" i="56"/>
  <c r="CD30" i="56"/>
  <c r="CN30" i="56"/>
  <c r="CF30" i="56"/>
  <c r="CK30" i="56"/>
  <c r="CR30" i="56"/>
  <c r="CJ30" i="56"/>
  <c r="CQ34" i="56"/>
  <c r="CM34" i="56"/>
  <c r="CI34" i="56"/>
  <c r="CE34" i="56"/>
  <c r="CS34" i="56"/>
  <c r="CK34" i="56"/>
  <c r="CG34" i="56"/>
  <c r="CP34" i="56"/>
  <c r="CL34" i="56"/>
  <c r="CH34" i="56"/>
  <c r="CD34" i="56"/>
  <c r="CN34" i="56"/>
  <c r="CO34" i="56"/>
  <c r="CR34" i="56"/>
  <c r="CJ34" i="56"/>
  <c r="CF34" i="56"/>
  <c r="CQ38" i="56"/>
  <c r="CM38" i="56"/>
  <c r="CI38" i="56"/>
  <c r="CE38" i="56"/>
  <c r="CG38" i="56"/>
  <c r="CP38" i="56"/>
  <c r="CL38" i="56"/>
  <c r="CH38" i="56"/>
  <c r="CD38" i="56"/>
  <c r="CS38" i="56"/>
  <c r="CK38" i="56"/>
  <c r="CF38" i="56"/>
  <c r="CO38" i="56"/>
  <c r="CR38" i="56"/>
  <c r="CN38" i="56"/>
  <c r="CJ38" i="56"/>
  <c r="CQ42" i="56"/>
  <c r="CM42" i="56"/>
  <c r="CI42" i="56"/>
  <c r="CE42" i="56"/>
  <c r="CP42" i="56"/>
  <c r="CL42" i="56"/>
  <c r="CH42" i="56"/>
  <c r="CD42" i="56"/>
  <c r="CS42" i="56"/>
  <c r="CK42" i="56"/>
  <c r="CG42" i="56"/>
  <c r="CO42" i="56"/>
  <c r="CR42" i="56"/>
  <c r="CN42" i="56"/>
  <c r="CJ42" i="56"/>
  <c r="CF42" i="56"/>
  <c r="CQ46" i="56"/>
  <c r="CM46" i="56"/>
  <c r="CI46" i="56"/>
  <c r="CE46" i="56"/>
  <c r="CO46" i="56"/>
  <c r="CG46" i="56"/>
  <c r="CP46" i="56"/>
  <c r="CL46" i="56"/>
  <c r="CH46" i="56"/>
  <c r="CD46" i="56"/>
  <c r="CF46" i="56"/>
  <c r="CS46" i="56"/>
  <c r="CK46" i="56"/>
  <c r="CR46" i="56"/>
  <c r="CN46" i="56"/>
  <c r="CJ46" i="56"/>
  <c r="CP53" i="56"/>
  <c r="CL53" i="56"/>
  <c r="CH53" i="56"/>
  <c r="CD53" i="56"/>
  <c r="CN53" i="56"/>
  <c r="CS53" i="56"/>
  <c r="CO53" i="56"/>
  <c r="CK53" i="56"/>
  <c r="CG53" i="56"/>
  <c r="CR53" i="56"/>
  <c r="CJ53" i="56"/>
  <c r="CI53" i="56"/>
  <c r="CF53" i="56"/>
  <c r="CQ53" i="56"/>
  <c r="CM53" i="56"/>
  <c r="CE53" i="56"/>
  <c r="CS60" i="56"/>
  <c r="CO60" i="56"/>
  <c r="CK60" i="56"/>
  <c r="CG60" i="56"/>
  <c r="CQ60" i="56"/>
  <c r="CM60" i="56"/>
  <c r="CE60" i="56"/>
  <c r="CR60" i="56"/>
  <c r="CN60" i="56"/>
  <c r="CJ60" i="56"/>
  <c r="CF60" i="56"/>
  <c r="CH60" i="56"/>
  <c r="CI60" i="56"/>
  <c r="CP60" i="56"/>
  <c r="CL60" i="56"/>
  <c r="CD60" i="56"/>
  <c r="CQ62" i="56"/>
  <c r="CM62" i="56"/>
  <c r="CI62" i="56"/>
  <c r="CE62" i="56"/>
  <c r="CP62" i="56"/>
  <c r="CL62" i="56"/>
  <c r="CH62" i="56"/>
  <c r="CD62" i="56"/>
  <c r="CS62" i="56"/>
  <c r="CK62" i="56"/>
  <c r="CN62" i="56"/>
  <c r="CO62" i="56"/>
  <c r="CG62" i="56"/>
  <c r="CR62" i="56"/>
  <c r="CJ62" i="56"/>
  <c r="CF62" i="56"/>
  <c r="CQ69" i="56"/>
  <c r="CM69" i="56"/>
  <c r="CI69" i="56"/>
  <c r="CE69" i="56"/>
  <c r="CP69" i="56"/>
  <c r="CL69" i="56"/>
  <c r="CH69" i="56"/>
  <c r="CD69" i="56"/>
  <c r="CN69" i="56"/>
  <c r="CF69" i="56"/>
  <c r="CS69" i="56"/>
  <c r="CK69" i="56"/>
  <c r="CR69" i="56"/>
  <c r="CJ69" i="56"/>
  <c r="CO69" i="56"/>
  <c r="CG69" i="56"/>
  <c r="CQ81" i="56"/>
  <c r="CM81" i="56"/>
  <c r="CI81" i="56"/>
  <c r="CE81" i="56"/>
  <c r="CP81" i="56"/>
  <c r="CL81" i="56"/>
  <c r="CH81" i="56"/>
  <c r="CD81" i="56"/>
  <c r="CS81" i="56"/>
  <c r="CK81" i="56"/>
  <c r="CR81" i="56"/>
  <c r="CJ81" i="56"/>
  <c r="CO81" i="56"/>
  <c r="CG81" i="56"/>
  <c r="CN81" i="56"/>
  <c r="CF81" i="56"/>
  <c r="CQ97" i="56"/>
  <c r="CM97" i="56"/>
  <c r="CI97" i="56"/>
  <c r="CE97" i="56"/>
  <c r="CP97" i="56"/>
  <c r="CL97" i="56"/>
  <c r="CH97" i="56"/>
  <c r="CD97" i="56"/>
  <c r="CS97" i="56"/>
  <c r="CK97" i="56"/>
  <c r="CG97" i="56"/>
  <c r="CR97" i="56"/>
  <c r="CJ97" i="56"/>
  <c r="CO97" i="56"/>
  <c r="CN97" i="56"/>
  <c r="CF97" i="56"/>
  <c r="CQ113" i="56"/>
  <c r="CM113" i="56"/>
  <c r="CI113" i="56"/>
  <c r="CE113" i="56"/>
  <c r="CP113" i="56"/>
  <c r="CL113" i="56"/>
  <c r="CH113" i="56"/>
  <c r="CD113" i="56"/>
  <c r="CS113" i="56"/>
  <c r="CK113" i="56"/>
  <c r="CR113" i="56"/>
  <c r="CJ113" i="56"/>
  <c r="CO113" i="56"/>
  <c r="CG113" i="56"/>
  <c r="CN113" i="56"/>
  <c r="CF113" i="56"/>
  <c r="CQ121" i="56"/>
  <c r="CM121" i="56"/>
  <c r="CI121" i="56"/>
  <c r="CE121" i="56"/>
  <c r="CP121" i="56"/>
  <c r="CL121" i="56"/>
  <c r="CH121" i="56"/>
  <c r="CD121" i="56"/>
  <c r="CS121" i="56"/>
  <c r="CK121" i="56"/>
  <c r="CR121" i="56"/>
  <c r="CJ121" i="56"/>
  <c r="CO121" i="56"/>
  <c r="CG121" i="56"/>
  <c r="CN121" i="56"/>
  <c r="CF121" i="56"/>
  <c r="CG35" i="56"/>
  <c r="CO35" i="56"/>
  <c r="CS35" i="56"/>
  <c r="CK39" i="56"/>
  <c r="CK43" i="56"/>
  <c r="CS43" i="56"/>
  <c r="CK47" i="56"/>
  <c r="CO47" i="56"/>
  <c r="CS47" i="56"/>
  <c r="CK59" i="56"/>
  <c r="CS59" i="56"/>
  <c r="CG63" i="56"/>
  <c r="CO63" i="56"/>
  <c r="CS63" i="56"/>
  <c r="CP68" i="56"/>
  <c r="CL68" i="56"/>
  <c r="CH68" i="56"/>
  <c r="CD68" i="56"/>
  <c r="CS68" i="56"/>
  <c r="CO68" i="56"/>
  <c r="CK68" i="56"/>
  <c r="CG68" i="56"/>
  <c r="CR68" i="56"/>
  <c r="CR70" i="56"/>
  <c r="CN70" i="56"/>
  <c r="CJ70" i="56"/>
  <c r="CF70" i="56"/>
  <c r="CQ70" i="56"/>
  <c r="CM70" i="56"/>
  <c r="CI70" i="56"/>
  <c r="CE70" i="56"/>
  <c r="CK70" i="56"/>
  <c r="CS70" i="56"/>
  <c r="CP72" i="56"/>
  <c r="CL72" i="56"/>
  <c r="CH72" i="56"/>
  <c r="CD72" i="56"/>
  <c r="CS72" i="56"/>
  <c r="CO72" i="56"/>
  <c r="CK72" i="56"/>
  <c r="CG72" i="56"/>
  <c r="CJ72" i="56"/>
  <c r="CR72" i="56"/>
  <c r="CR74" i="56"/>
  <c r="CN74" i="56"/>
  <c r="CJ74" i="56"/>
  <c r="CF74" i="56"/>
  <c r="CQ74" i="56"/>
  <c r="CM74" i="56"/>
  <c r="CI74" i="56"/>
  <c r="CE74" i="56"/>
  <c r="CK74" i="56"/>
  <c r="CS74" i="56"/>
  <c r="CP76" i="56"/>
  <c r="CL76" i="56"/>
  <c r="CH76" i="56"/>
  <c r="CD76" i="56"/>
  <c r="CS76" i="56"/>
  <c r="CO76" i="56"/>
  <c r="CK76" i="56"/>
  <c r="CG76" i="56"/>
  <c r="CJ76" i="56"/>
  <c r="CR76" i="56"/>
  <c r="CR78" i="56"/>
  <c r="CN78" i="56"/>
  <c r="CJ78" i="56"/>
  <c r="CF78" i="56"/>
  <c r="CQ78" i="56"/>
  <c r="CM78" i="56"/>
  <c r="CI78" i="56"/>
  <c r="CE78" i="56"/>
  <c r="CK78" i="56"/>
  <c r="CS78" i="56"/>
  <c r="CP179" i="56"/>
  <c r="CL179" i="56"/>
  <c r="CH179" i="56"/>
  <c r="CD179" i="56"/>
  <c r="CS179" i="56"/>
  <c r="CO179" i="56"/>
  <c r="CK179" i="56"/>
  <c r="CG179" i="56"/>
  <c r="CR179" i="56"/>
  <c r="CN179" i="56"/>
  <c r="CJ179" i="56"/>
  <c r="CF179" i="56"/>
  <c r="CQ179" i="56"/>
  <c r="CM179" i="56"/>
  <c r="CI179" i="56"/>
  <c r="CE179" i="56"/>
  <c r="CP183" i="56"/>
  <c r="CL183" i="56"/>
  <c r="CH183" i="56"/>
  <c r="CD183" i="56"/>
  <c r="CS183" i="56"/>
  <c r="CO183" i="56"/>
  <c r="CK183" i="56"/>
  <c r="CG183" i="56"/>
  <c r="CR183" i="56"/>
  <c r="CN183" i="56"/>
  <c r="CJ183" i="56"/>
  <c r="CF183" i="56"/>
  <c r="CQ183" i="56"/>
  <c r="CM183" i="56"/>
  <c r="CI183" i="56"/>
  <c r="CE183" i="56"/>
  <c r="CP187" i="56"/>
  <c r="CL187" i="56"/>
  <c r="CH187" i="56"/>
  <c r="CD187" i="56"/>
  <c r="CS187" i="56"/>
  <c r="CO187" i="56"/>
  <c r="CK187" i="56"/>
  <c r="CG187" i="56"/>
  <c r="CR187" i="56"/>
  <c r="CN187" i="56"/>
  <c r="CJ187" i="56"/>
  <c r="CF187" i="56"/>
  <c r="CQ187" i="56"/>
  <c r="CM187" i="56"/>
  <c r="CI187" i="56"/>
  <c r="CE187" i="56"/>
  <c r="CP191" i="56"/>
  <c r="CL191" i="56"/>
  <c r="CH191" i="56"/>
  <c r="CD191" i="56"/>
  <c r="CS191" i="56"/>
  <c r="CO191" i="56"/>
  <c r="CK191" i="56"/>
  <c r="CG191" i="56"/>
  <c r="CR191" i="56"/>
  <c r="CN191" i="56"/>
  <c r="CJ191" i="56"/>
  <c r="CF191" i="56"/>
  <c r="CQ191" i="56"/>
  <c r="CM191" i="56"/>
  <c r="CI191" i="56"/>
  <c r="CE191" i="56"/>
  <c r="CP200" i="56"/>
  <c r="CL200" i="56"/>
  <c r="CH200" i="56"/>
  <c r="CD200" i="56"/>
  <c r="CR200" i="56"/>
  <c r="CN200" i="56"/>
  <c r="CJ200" i="56"/>
  <c r="CF200" i="56"/>
  <c r="CM200" i="56"/>
  <c r="CE200" i="56"/>
  <c r="CS200" i="56"/>
  <c r="CK200" i="56"/>
  <c r="CQ200" i="56"/>
  <c r="CI200" i="56"/>
  <c r="CO200" i="56"/>
  <c r="CG200" i="56"/>
  <c r="CG15" i="56"/>
  <c r="CG23" i="56"/>
  <c r="CK23" i="56"/>
  <c r="CO23" i="56"/>
  <c r="CG27" i="56"/>
  <c r="CK27" i="56"/>
  <c r="CO27" i="56"/>
  <c r="CS27" i="56"/>
  <c r="CG31" i="56"/>
  <c r="CO31" i="56"/>
  <c r="CS31" i="56"/>
  <c r="CK35" i="56"/>
  <c r="CO39" i="56"/>
  <c r="CG43" i="56"/>
  <c r="CO43" i="56"/>
  <c r="CG51" i="56"/>
  <c r="CO51" i="56"/>
  <c r="CS51" i="56"/>
  <c r="CK55" i="56"/>
  <c r="CO55" i="56"/>
  <c r="CS55" i="56"/>
  <c r="CR67" i="56"/>
  <c r="CN67" i="56"/>
  <c r="CG67" i="56"/>
  <c r="CK67" i="56"/>
  <c r="CP67" i="56"/>
  <c r="CJ68" i="56"/>
  <c r="CH15" i="56"/>
  <c r="CD19" i="56"/>
  <c r="CL19" i="56"/>
  <c r="CP19" i="56"/>
  <c r="CH27" i="56"/>
  <c r="CL27" i="56"/>
  <c r="CP27" i="56"/>
  <c r="CH35" i="56"/>
  <c r="CP35" i="56"/>
  <c r="CH39" i="56"/>
  <c r="CP39" i="56"/>
  <c r="CD43" i="56"/>
  <c r="CL47" i="56"/>
  <c r="CL51" i="56"/>
  <c r="CH55" i="56"/>
  <c r="CL59" i="56"/>
  <c r="CH63" i="56"/>
  <c r="CD67" i="56"/>
  <c r="CL67" i="56"/>
  <c r="CE68" i="56"/>
  <c r="CM72" i="56"/>
  <c r="CM76" i="56"/>
  <c r="CD78" i="56"/>
  <c r="CR84" i="56"/>
  <c r="CR94" i="56"/>
  <c r="CN94" i="56"/>
  <c r="CJ94" i="56"/>
  <c r="CF94" i="56"/>
  <c r="CQ94" i="56"/>
  <c r="CM94" i="56"/>
  <c r="CI94" i="56"/>
  <c r="CE94" i="56"/>
  <c r="CR100" i="56"/>
  <c r="CP104" i="56"/>
  <c r="CL104" i="56"/>
  <c r="CH104" i="56"/>
  <c r="CD104" i="56"/>
  <c r="CS104" i="56"/>
  <c r="CO104" i="56"/>
  <c r="CK104" i="56"/>
  <c r="CG104" i="56"/>
  <c r="CP108" i="56"/>
  <c r="CL108" i="56"/>
  <c r="CH108" i="56"/>
  <c r="CD108" i="56"/>
  <c r="CS108" i="56"/>
  <c r="CO108" i="56"/>
  <c r="CK108" i="56"/>
  <c r="CG108" i="56"/>
  <c r="CJ108" i="56"/>
  <c r="CR108" i="56"/>
  <c r="CR110" i="56"/>
  <c r="CN110" i="56"/>
  <c r="CJ110" i="56"/>
  <c r="CF110" i="56"/>
  <c r="CQ110" i="56"/>
  <c r="CM110" i="56"/>
  <c r="CI110" i="56"/>
  <c r="CE110" i="56"/>
  <c r="CK110" i="56"/>
  <c r="CS110" i="56"/>
  <c r="CP112" i="56"/>
  <c r="CL112" i="56"/>
  <c r="CH112" i="56"/>
  <c r="CD112" i="56"/>
  <c r="CS112" i="56"/>
  <c r="CO112" i="56"/>
  <c r="CK112" i="56"/>
  <c r="CG112" i="56"/>
  <c r="CJ112" i="56"/>
  <c r="CR112" i="56"/>
  <c r="CR114" i="56"/>
  <c r="CN114" i="56"/>
  <c r="CJ114" i="56"/>
  <c r="CF114" i="56"/>
  <c r="CQ114" i="56"/>
  <c r="CM114" i="56"/>
  <c r="CI114" i="56"/>
  <c r="CE114" i="56"/>
  <c r="CP116" i="56"/>
  <c r="CL116" i="56"/>
  <c r="CH116" i="56"/>
  <c r="CD116" i="56"/>
  <c r="CS116" i="56"/>
  <c r="CO116" i="56"/>
  <c r="CK116" i="56"/>
  <c r="CG116" i="56"/>
  <c r="CJ116" i="56"/>
  <c r="CR116" i="56"/>
  <c r="CR118" i="56"/>
  <c r="CN118" i="56"/>
  <c r="CJ118" i="56"/>
  <c r="CF118" i="56"/>
  <c r="CQ118" i="56"/>
  <c r="CM118" i="56"/>
  <c r="CI118" i="56"/>
  <c r="CE118" i="56"/>
  <c r="CK118" i="56"/>
  <c r="CS118" i="56"/>
  <c r="CP120" i="56"/>
  <c r="CL120" i="56"/>
  <c r="CH120" i="56"/>
  <c r="CD120" i="56"/>
  <c r="CS120" i="56"/>
  <c r="CO120" i="56"/>
  <c r="CK120" i="56"/>
  <c r="CG120" i="56"/>
  <c r="CJ120" i="56"/>
  <c r="CR120" i="56"/>
  <c r="CR122" i="56"/>
  <c r="CN122" i="56"/>
  <c r="CJ122" i="56"/>
  <c r="CF122" i="56"/>
  <c r="CQ122" i="56"/>
  <c r="CM122" i="56"/>
  <c r="CI122" i="56"/>
  <c r="CE122" i="56"/>
  <c r="CK122" i="56"/>
  <c r="CS122" i="56"/>
  <c r="CP124" i="56"/>
  <c r="CL124" i="56"/>
  <c r="CH124" i="56"/>
  <c r="CD124" i="56"/>
  <c r="CS124" i="56"/>
  <c r="CO124" i="56"/>
  <c r="CK124" i="56"/>
  <c r="CG124" i="56"/>
  <c r="CJ124" i="56"/>
  <c r="CR124" i="56"/>
  <c r="CR126" i="56"/>
  <c r="CN126" i="56"/>
  <c r="CJ126" i="56"/>
  <c r="CF126" i="56"/>
  <c r="CQ126" i="56"/>
  <c r="CM126" i="56"/>
  <c r="CI126" i="56"/>
  <c r="CE126" i="56"/>
  <c r="CK126" i="56"/>
  <c r="CS126" i="56"/>
  <c r="CQ128" i="56"/>
  <c r="CM128" i="56"/>
  <c r="CI128" i="56"/>
  <c r="CE128" i="56"/>
  <c r="CP128" i="56"/>
  <c r="CL128" i="56"/>
  <c r="CH128" i="56"/>
  <c r="CD128" i="56"/>
  <c r="CS128" i="56"/>
  <c r="CO128" i="56"/>
  <c r="CK128" i="56"/>
  <c r="CG128" i="56"/>
  <c r="CR128" i="56"/>
  <c r="CQ132" i="56"/>
  <c r="CM132" i="56"/>
  <c r="CI132" i="56"/>
  <c r="CE132" i="56"/>
  <c r="CP132" i="56"/>
  <c r="CL132" i="56"/>
  <c r="CH132" i="56"/>
  <c r="CD132" i="56"/>
  <c r="CS132" i="56"/>
  <c r="CO132" i="56"/>
  <c r="CK132" i="56"/>
  <c r="CG132" i="56"/>
  <c r="CR132" i="56"/>
  <c r="CQ136" i="56"/>
  <c r="CM136" i="56"/>
  <c r="CI136" i="56"/>
  <c r="CE136" i="56"/>
  <c r="CP136" i="56"/>
  <c r="CL136" i="56"/>
  <c r="CH136" i="56"/>
  <c r="CD136" i="56"/>
  <c r="CS136" i="56"/>
  <c r="CO136" i="56"/>
  <c r="CK136" i="56"/>
  <c r="CG136" i="56"/>
  <c r="CR136" i="56"/>
  <c r="CQ140" i="56"/>
  <c r="CM140" i="56"/>
  <c r="CI140" i="56"/>
  <c r="CE140" i="56"/>
  <c r="CP140" i="56"/>
  <c r="CL140" i="56"/>
  <c r="CH140" i="56"/>
  <c r="CD140" i="56"/>
  <c r="CS140" i="56"/>
  <c r="CO140" i="56"/>
  <c r="CK140" i="56"/>
  <c r="CG140" i="56"/>
  <c r="CR140" i="56"/>
  <c r="CQ144" i="56"/>
  <c r="CM144" i="56"/>
  <c r="CI144" i="56"/>
  <c r="CE144" i="56"/>
  <c r="CP144" i="56"/>
  <c r="CL144" i="56"/>
  <c r="CH144" i="56"/>
  <c r="CD144" i="56"/>
  <c r="CS144" i="56"/>
  <c r="CO144" i="56"/>
  <c r="CK144" i="56"/>
  <c r="CG144" i="56"/>
  <c r="CR144" i="56"/>
  <c r="CQ148" i="56"/>
  <c r="CM148" i="56"/>
  <c r="CI148" i="56"/>
  <c r="CE148" i="56"/>
  <c r="CP148" i="56"/>
  <c r="CL148" i="56"/>
  <c r="CH148" i="56"/>
  <c r="CD148" i="56"/>
  <c r="CS148" i="56"/>
  <c r="CO148" i="56"/>
  <c r="CK148" i="56"/>
  <c r="CG148" i="56"/>
  <c r="CR148" i="56"/>
  <c r="CQ152" i="56"/>
  <c r="CM152" i="56"/>
  <c r="CI152" i="56"/>
  <c r="CE152" i="56"/>
  <c r="CP152" i="56"/>
  <c r="CL152" i="56"/>
  <c r="CH152" i="56"/>
  <c r="CD152" i="56"/>
  <c r="CS152" i="56"/>
  <c r="CO152" i="56"/>
  <c r="CK152" i="56"/>
  <c r="CG152" i="56"/>
  <c r="CR152" i="56"/>
  <c r="CQ156" i="56"/>
  <c r="CM156" i="56"/>
  <c r="CI156" i="56"/>
  <c r="CE156" i="56"/>
  <c r="CP156" i="56"/>
  <c r="CL156" i="56"/>
  <c r="CH156" i="56"/>
  <c r="CD156" i="56"/>
  <c r="CS156" i="56"/>
  <c r="CO156" i="56"/>
  <c r="CK156" i="56"/>
  <c r="CG156" i="56"/>
  <c r="CR156" i="56"/>
  <c r="CQ160" i="56"/>
  <c r="CM160" i="56"/>
  <c r="CI160" i="56"/>
  <c r="CE160" i="56"/>
  <c r="CP160" i="56"/>
  <c r="CL160" i="56"/>
  <c r="CH160" i="56"/>
  <c r="CD160" i="56"/>
  <c r="CS160" i="56"/>
  <c r="CO160" i="56"/>
  <c r="CK160" i="56"/>
  <c r="CG160" i="56"/>
  <c r="CR160" i="56"/>
  <c r="CQ164" i="56"/>
  <c r="CM164" i="56"/>
  <c r="CI164" i="56"/>
  <c r="CE164" i="56"/>
  <c r="CP164" i="56"/>
  <c r="CL164" i="56"/>
  <c r="CH164" i="56"/>
  <c r="CD164" i="56"/>
  <c r="CS164" i="56"/>
  <c r="CO164" i="56"/>
  <c r="CK164" i="56"/>
  <c r="CG164" i="56"/>
  <c r="CR164" i="56"/>
  <c r="CQ168" i="56"/>
  <c r="CM168" i="56"/>
  <c r="CI168" i="56"/>
  <c r="CE168" i="56"/>
  <c r="CP168" i="56"/>
  <c r="CL168" i="56"/>
  <c r="CH168" i="56"/>
  <c r="CD168" i="56"/>
  <c r="CS168" i="56"/>
  <c r="CO168" i="56"/>
  <c r="CK168" i="56"/>
  <c r="CG168" i="56"/>
  <c r="CR168" i="56"/>
  <c r="CQ172" i="56"/>
  <c r="CM172" i="56"/>
  <c r="CI172" i="56"/>
  <c r="CE172" i="56"/>
  <c r="CP172" i="56"/>
  <c r="CL172" i="56"/>
  <c r="CH172" i="56"/>
  <c r="CD172" i="56"/>
  <c r="CS172" i="56"/>
  <c r="CO172" i="56"/>
  <c r="CK172" i="56"/>
  <c r="CG172" i="56"/>
  <c r="CR172" i="56"/>
  <c r="CQ176" i="56"/>
  <c r="CM176" i="56"/>
  <c r="CI176" i="56"/>
  <c r="CE176" i="56"/>
  <c r="CP176" i="56"/>
  <c r="CL176" i="56"/>
  <c r="CH176" i="56"/>
  <c r="CD176" i="56"/>
  <c r="CS176" i="56"/>
  <c r="CO176" i="56"/>
  <c r="CK176" i="56"/>
  <c r="CG176" i="56"/>
  <c r="CR176" i="56"/>
  <c r="CN176" i="56"/>
  <c r="CJ176" i="56"/>
  <c r="CQ197" i="56"/>
  <c r="CM197" i="56"/>
  <c r="CI197" i="56"/>
  <c r="CE197" i="56"/>
  <c r="CO197" i="56"/>
  <c r="CJ197" i="56"/>
  <c r="CD197" i="56"/>
  <c r="CS197" i="56"/>
  <c r="CN197" i="56"/>
  <c r="CH197" i="56"/>
  <c r="CR197" i="56"/>
  <c r="CL197" i="56"/>
  <c r="CG197" i="56"/>
  <c r="CP197" i="56"/>
  <c r="CK197" i="56"/>
  <c r="CF197" i="56"/>
  <c r="CK15" i="56"/>
  <c r="CO15" i="56"/>
  <c r="CS15" i="56"/>
  <c r="CG19" i="56"/>
  <c r="CK19" i="56"/>
  <c r="CO19" i="56"/>
  <c r="CS19" i="56"/>
  <c r="CS23" i="56"/>
  <c r="CK31" i="56"/>
  <c r="CG39" i="56"/>
  <c r="CS39" i="56"/>
  <c r="CG47" i="56"/>
  <c r="CK51" i="56"/>
  <c r="CG55" i="56"/>
  <c r="CG59" i="56"/>
  <c r="CO59" i="56"/>
  <c r="CK63" i="56"/>
  <c r="CD15" i="56"/>
  <c r="CL15" i="56"/>
  <c r="CP15" i="56"/>
  <c r="CH19" i="56"/>
  <c r="CD23" i="56"/>
  <c r="CL23" i="56"/>
  <c r="CP23" i="56"/>
  <c r="CH31" i="56"/>
  <c r="CP31" i="56"/>
  <c r="CD39" i="56"/>
  <c r="CL39" i="56"/>
  <c r="CH43" i="56"/>
  <c r="CL43" i="56"/>
  <c r="CP43" i="56"/>
  <c r="CH67" i="56"/>
  <c r="CM68" i="56"/>
  <c r="CE72" i="56"/>
  <c r="CD74" i="56"/>
  <c r="CP80" i="56"/>
  <c r="CL80" i="56"/>
  <c r="CH80" i="56"/>
  <c r="CD80" i="56"/>
  <c r="CS80" i="56"/>
  <c r="CO80" i="56"/>
  <c r="CK80" i="56"/>
  <c r="CG80" i="56"/>
  <c r="CJ80" i="56"/>
  <c r="CR80" i="56"/>
  <c r="CK82" i="56"/>
  <c r="CJ84" i="56"/>
  <c r="CP88" i="56"/>
  <c r="CL88" i="56"/>
  <c r="CH88" i="56"/>
  <c r="CD88" i="56"/>
  <c r="CS88" i="56"/>
  <c r="CO88" i="56"/>
  <c r="CK88" i="56"/>
  <c r="CG88" i="56"/>
  <c r="CR88" i="56"/>
  <c r="CK90" i="56"/>
  <c r="CP92" i="56"/>
  <c r="CL92" i="56"/>
  <c r="CH92" i="56"/>
  <c r="CD92" i="56"/>
  <c r="CS92" i="56"/>
  <c r="CO92" i="56"/>
  <c r="CK92" i="56"/>
  <c r="CG92" i="56"/>
  <c r="CR92" i="56"/>
  <c r="CK94" i="56"/>
  <c r="CP96" i="56"/>
  <c r="CL96" i="56"/>
  <c r="CH96" i="56"/>
  <c r="CD96" i="56"/>
  <c r="CS96" i="56"/>
  <c r="CO96" i="56"/>
  <c r="CK96" i="56"/>
  <c r="CG96" i="56"/>
  <c r="CR98" i="56"/>
  <c r="CN98" i="56"/>
  <c r="CJ98" i="56"/>
  <c r="CF98" i="56"/>
  <c r="CQ98" i="56"/>
  <c r="CM98" i="56"/>
  <c r="CI98" i="56"/>
  <c r="CE98" i="56"/>
  <c r="CR102" i="56"/>
  <c r="CN102" i="56"/>
  <c r="CJ102" i="56"/>
  <c r="CF102" i="56"/>
  <c r="CQ102" i="56"/>
  <c r="CM102" i="56"/>
  <c r="CI102" i="56"/>
  <c r="CE102" i="56"/>
  <c r="CR106" i="56"/>
  <c r="CN106" i="56"/>
  <c r="CJ106" i="56"/>
  <c r="CF106" i="56"/>
  <c r="CQ106" i="56"/>
  <c r="CM106" i="56"/>
  <c r="CI106" i="56"/>
  <c r="CE106" i="56"/>
  <c r="CS106" i="56"/>
  <c r="CE15" i="56"/>
  <c r="CI15" i="56"/>
  <c r="CM15" i="56"/>
  <c r="CQ15" i="56"/>
  <c r="CF16" i="56"/>
  <c r="CJ16" i="56"/>
  <c r="CN16" i="56"/>
  <c r="CR16" i="56"/>
  <c r="CE19" i="56"/>
  <c r="CI19" i="56"/>
  <c r="CM19" i="56"/>
  <c r="CQ19" i="56"/>
  <c r="CF20" i="56"/>
  <c r="CJ20" i="56"/>
  <c r="CN20" i="56"/>
  <c r="CR20" i="56"/>
  <c r="CE23" i="56"/>
  <c r="CI23" i="56"/>
  <c r="CM23" i="56"/>
  <c r="CQ23" i="56"/>
  <c r="CF24" i="56"/>
  <c r="CJ24" i="56"/>
  <c r="CN24" i="56"/>
  <c r="CR24" i="56"/>
  <c r="CE27" i="56"/>
  <c r="CI27" i="56"/>
  <c r="CM27" i="56"/>
  <c r="CQ27" i="56"/>
  <c r="CF28" i="56"/>
  <c r="CJ28" i="56"/>
  <c r="CN28" i="56"/>
  <c r="CR28" i="56"/>
  <c r="CE31" i="56"/>
  <c r="CI31" i="56"/>
  <c r="CM31" i="56"/>
  <c r="CQ31" i="56"/>
  <c r="CF32" i="56"/>
  <c r="CJ32" i="56"/>
  <c r="CN32" i="56"/>
  <c r="CR32" i="56"/>
  <c r="CE35" i="56"/>
  <c r="CI35" i="56"/>
  <c r="CM35" i="56"/>
  <c r="CQ35" i="56"/>
  <c r="CF36" i="56"/>
  <c r="CJ36" i="56"/>
  <c r="CN36" i="56"/>
  <c r="CR36" i="56"/>
  <c r="CE39" i="56"/>
  <c r="CI39" i="56"/>
  <c r="CM39" i="56"/>
  <c r="CQ39" i="56"/>
  <c r="CF40" i="56"/>
  <c r="CJ40" i="56"/>
  <c r="CN40" i="56"/>
  <c r="CR40" i="56"/>
  <c r="CE43" i="56"/>
  <c r="CI43" i="56"/>
  <c r="CM43" i="56"/>
  <c r="CQ43" i="56"/>
  <c r="CF44" i="56"/>
  <c r="CJ44" i="56"/>
  <c r="CN44" i="56"/>
  <c r="CR44" i="56"/>
  <c r="CE47" i="56"/>
  <c r="CI47" i="56"/>
  <c r="CM47" i="56"/>
  <c r="CQ47" i="56"/>
  <c r="CE51" i="56"/>
  <c r="CI51" i="56"/>
  <c r="CM51" i="56"/>
  <c r="CQ51" i="56"/>
  <c r="CE55" i="56"/>
  <c r="CI55" i="56"/>
  <c r="CM55" i="56"/>
  <c r="CQ55" i="56"/>
  <c r="CE59" i="56"/>
  <c r="CI59" i="56"/>
  <c r="CM59" i="56"/>
  <c r="CQ59" i="56"/>
  <c r="CE63" i="56"/>
  <c r="CI63" i="56"/>
  <c r="CM63" i="56"/>
  <c r="CQ63" i="56"/>
  <c r="CE67" i="56"/>
  <c r="CI67" i="56"/>
  <c r="CM67" i="56"/>
  <c r="CS67" i="56"/>
  <c r="CF68" i="56"/>
  <c r="CN68" i="56"/>
  <c r="CG70" i="56"/>
  <c r="CO70" i="56"/>
  <c r="CS71" i="56"/>
  <c r="CO71" i="56"/>
  <c r="CK71" i="56"/>
  <c r="CG71" i="56"/>
  <c r="CR71" i="56"/>
  <c r="CN71" i="56"/>
  <c r="CJ71" i="56"/>
  <c r="CF71" i="56"/>
  <c r="CI71" i="56"/>
  <c r="CQ71" i="56"/>
  <c r="CF72" i="56"/>
  <c r="CN72" i="56"/>
  <c r="CG74" i="56"/>
  <c r="CO74" i="56"/>
  <c r="CS75" i="56"/>
  <c r="CO75" i="56"/>
  <c r="CK75" i="56"/>
  <c r="CG75" i="56"/>
  <c r="CR75" i="56"/>
  <c r="CN75" i="56"/>
  <c r="CJ75" i="56"/>
  <c r="CF75" i="56"/>
  <c r="CI75" i="56"/>
  <c r="CQ75" i="56"/>
  <c r="CF76" i="56"/>
  <c r="CN76" i="56"/>
  <c r="CG78" i="56"/>
  <c r="CO78" i="56"/>
  <c r="CE80" i="56"/>
  <c r="CM80" i="56"/>
  <c r="CD82" i="56"/>
  <c r="CE84" i="56"/>
  <c r="CD86" i="56"/>
  <c r="CE88" i="56"/>
  <c r="CM88" i="56"/>
  <c r="CD90" i="56"/>
  <c r="CE92" i="56"/>
  <c r="CM92" i="56"/>
  <c r="CD94" i="56"/>
  <c r="CL94" i="56"/>
  <c r="CE96" i="56"/>
  <c r="CM96" i="56"/>
  <c r="CD98" i="56"/>
  <c r="CL98" i="56"/>
  <c r="CE100" i="56"/>
  <c r="CD102" i="56"/>
  <c r="CL102" i="56"/>
  <c r="CE104" i="56"/>
  <c r="CM104" i="56"/>
  <c r="CD106" i="56"/>
  <c r="CL106" i="56"/>
  <c r="CE108" i="56"/>
  <c r="CM108" i="56"/>
  <c r="CD110" i="56"/>
  <c r="CL110" i="56"/>
  <c r="CE112" i="56"/>
  <c r="CM112" i="56"/>
  <c r="CD114" i="56"/>
  <c r="CL114" i="56"/>
  <c r="CE116" i="56"/>
  <c r="CM116" i="56"/>
  <c r="CD118" i="56"/>
  <c r="CL118" i="56"/>
  <c r="CE120" i="56"/>
  <c r="CM120" i="56"/>
  <c r="CD122" i="56"/>
  <c r="CL122" i="56"/>
  <c r="CE124" i="56"/>
  <c r="CM124" i="56"/>
  <c r="CD126" i="56"/>
  <c r="CL126" i="56"/>
  <c r="CF128" i="56"/>
  <c r="CF132" i="56"/>
  <c r="CF136" i="56"/>
  <c r="CF140" i="56"/>
  <c r="CF144" i="56"/>
  <c r="CF148" i="56"/>
  <c r="CF152" i="56"/>
  <c r="CF156" i="56"/>
  <c r="CQ180" i="56"/>
  <c r="CM180" i="56"/>
  <c r="CI180" i="56"/>
  <c r="CE180" i="56"/>
  <c r="CP180" i="56"/>
  <c r="CL180" i="56"/>
  <c r="CH180" i="56"/>
  <c r="CD180" i="56"/>
  <c r="CS180" i="56"/>
  <c r="CO180" i="56"/>
  <c r="CK180" i="56"/>
  <c r="CG180" i="56"/>
  <c r="CR180" i="56"/>
  <c r="CN180" i="56"/>
  <c r="CJ180" i="56"/>
  <c r="CF180" i="56"/>
  <c r="CQ184" i="56"/>
  <c r="CM184" i="56"/>
  <c r="CI184" i="56"/>
  <c r="CE184" i="56"/>
  <c r="CP184" i="56"/>
  <c r="CL184" i="56"/>
  <c r="CH184" i="56"/>
  <c r="CD184" i="56"/>
  <c r="CS184" i="56"/>
  <c r="CO184" i="56"/>
  <c r="CK184" i="56"/>
  <c r="CG184" i="56"/>
  <c r="CR184" i="56"/>
  <c r="CN184" i="56"/>
  <c r="CJ184" i="56"/>
  <c r="CF184" i="56"/>
  <c r="CQ188" i="56"/>
  <c r="CM188" i="56"/>
  <c r="CI188" i="56"/>
  <c r="CE188" i="56"/>
  <c r="CP188" i="56"/>
  <c r="CL188" i="56"/>
  <c r="CH188" i="56"/>
  <c r="CD188" i="56"/>
  <c r="CS188" i="56"/>
  <c r="CO188" i="56"/>
  <c r="CK188" i="56"/>
  <c r="CG188" i="56"/>
  <c r="CR188" i="56"/>
  <c r="CN188" i="56"/>
  <c r="CJ188" i="56"/>
  <c r="CF188" i="56"/>
  <c r="CQ192" i="56"/>
  <c r="CM192" i="56"/>
  <c r="CI192" i="56"/>
  <c r="CE192" i="56"/>
  <c r="CP192" i="56"/>
  <c r="CL192" i="56"/>
  <c r="CH192" i="56"/>
  <c r="CD192" i="56"/>
  <c r="CS192" i="56"/>
  <c r="CO192" i="56"/>
  <c r="CK192" i="56"/>
  <c r="CG192" i="56"/>
  <c r="CR192" i="56"/>
  <c r="CN192" i="56"/>
  <c r="CJ192" i="56"/>
  <c r="CF192" i="56"/>
  <c r="CH23" i="56"/>
  <c r="CD27" i="56"/>
  <c r="CD31" i="56"/>
  <c r="CL31" i="56"/>
  <c r="CD35" i="56"/>
  <c r="CL35" i="56"/>
  <c r="CD47" i="56"/>
  <c r="CH47" i="56"/>
  <c r="CP47" i="56"/>
  <c r="CD51" i="56"/>
  <c r="CH51" i="56"/>
  <c r="CP51" i="56"/>
  <c r="CD55" i="56"/>
  <c r="CL55" i="56"/>
  <c r="CP55" i="56"/>
  <c r="CD59" i="56"/>
  <c r="CH59" i="56"/>
  <c r="CP59" i="56"/>
  <c r="CD63" i="56"/>
  <c r="CL63" i="56"/>
  <c r="CP63" i="56"/>
  <c r="CQ67" i="56"/>
  <c r="CD70" i="56"/>
  <c r="CL70" i="56"/>
  <c r="CL74" i="56"/>
  <c r="CE76" i="56"/>
  <c r="CL78" i="56"/>
  <c r="CR82" i="56"/>
  <c r="CN82" i="56"/>
  <c r="CJ82" i="56"/>
  <c r="CF82" i="56"/>
  <c r="CQ82" i="56"/>
  <c r="CM82" i="56"/>
  <c r="CI82" i="56"/>
  <c r="CE82" i="56"/>
  <c r="CS82" i="56"/>
  <c r="CP84" i="56"/>
  <c r="CL84" i="56"/>
  <c r="CH84" i="56"/>
  <c r="CD84" i="56"/>
  <c r="CS84" i="56"/>
  <c r="CO84" i="56"/>
  <c r="CK84" i="56"/>
  <c r="CG84" i="56"/>
  <c r="CR86" i="56"/>
  <c r="CN86" i="56"/>
  <c r="CJ86" i="56"/>
  <c r="CF86" i="56"/>
  <c r="CQ86" i="56"/>
  <c r="CM86" i="56"/>
  <c r="CI86" i="56"/>
  <c r="CE86" i="56"/>
  <c r="CK86" i="56"/>
  <c r="CS86" i="56"/>
  <c r="CR90" i="56"/>
  <c r="CN90" i="56"/>
  <c r="CJ90" i="56"/>
  <c r="CF90" i="56"/>
  <c r="CQ90" i="56"/>
  <c r="CM90" i="56"/>
  <c r="CI90" i="56"/>
  <c r="CE90" i="56"/>
  <c r="CS90" i="56"/>
  <c r="CJ92" i="56"/>
  <c r="CS94" i="56"/>
  <c r="CR96" i="56"/>
  <c r="CS98" i="56"/>
  <c r="CP100" i="56"/>
  <c r="CL100" i="56"/>
  <c r="CH100" i="56"/>
  <c r="CD100" i="56"/>
  <c r="CS100" i="56"/>
  <c r="CO100" i="56"/>
  <c r="CK100" i="56"/>
  <c r="CG100" i="56"/>
  <c r="CJ100" i="56"/>
  <c r="CK102" i="56"/>
  <c r="CJ104" i="56"/>
  <c r="CR104" i="56"/>
  <c r="CK106" i="56"/>
  <c r="CF15" i="56"/>
  <c r="CJ15" i="56"/>
  <c r="CN15" i="56"/>
  <c r="CG16" i="56"/>
  <c r="CK16" i="56"/>
  <c r="CO16" i="56"/>
  <c r="CF19" i="56"/>
  <c r="CJ19" i="56"/>
  <c r="CN19" i="56"/>
  <c r="CG20" i="56"/>
  <c r="CK20" i="56"/>
  <c r="CO20" i="56"/>
  <c r="CF23" i="56"/>
  <c r="CJ23" i="56"/>
  <c r="CN23" i="56"/>
  <c r="CG24" i="56"/>
  <c r="CK24" i="56"/>
  <c r="CO24" i="56"/>
  <c r="CF27" i="56"/>
  <c r="CJ27" i="56"/>
  <c r="CN27" i="56"/>
  <c r="CG28" i="56"/>
  <c r="CK28" i="56"/>
  <c r="CO28" i="56"/>
  <c r="CF31" i="56"/>
  <c r="CJ31" i="56"/>
  <c r="CN31" i="56"/>
  <c r="CG32" i="56"/>
  <c r="CK32" i="56"/>
  <c r="CO32" i="56"/>
  <c r="CF35" i="56"/>
  <c r="CJ35" i="56"/>
  <c r="CN35" i="56"/>
  <c r="CG36" i="56"/>
  <c r="CK36" i="56"/>
  <c r="CO36" i="56"/>
  <c r="CF39" i="56"/>
  <c r="CJ39" i="56"/>
  <c r="CN39" i="56"/>
  <c r="CG40" i="56"/>
  <c r="CK40" i="56"/>
  <c r="CO40" i="56"/>
  <c r="CF43" i="56"/>
  <c r="CJ43" i="56"/>
  <c r="CN43" i="56"/>
  <c r="CG44" i="56"/>
  <c r="CK44" i="56"/>
  <c r="CO44" i="56"/>
  <c r="CF47" i="56"/>
  <c r="CJ47" i="56"/>
  <c r="CN47" i="56"/>
  <c r="CF51" i="56"/>
  <c r="CJ51" i="56"/>
  <c r="CN51" i="56"/>
  <c r="CF55" i="56"/>
  <c r="CJ55" i="56"/>
  <c r="CN55" i="56"/>
  <c r="CF59" i="56"/>
  <c r="CJ59" i="56"/>
  <c r="CN59" i="56"/>
  <c r="CF63" i="56"/>
  <c r="CJ63" i="56"/>
  <c r="CN63" i="56"/>
  <c r="CF67" i="56"/>
  <c r="CJ67" i="56"/>
  <c r="CO67" i="56"/>
  <c r="CI68" i="56"/>
  <c r="CQ68" i="56"/>
  <c r="CH70" i="56"/>
  <c r="CP70" i="56"/>
  <c r="CD71" i="56"/>
  <c r="CL71" i="56"/>
  <c r="CI72" i="56"/>
  <c r="CQ72" i="56"/>
  <c r="CH74" i="56"/>
  <c r="CP74" i="56"/>
  <c r="CD75" i="56"/>
  <c r="CL75" i="56"/>
  <c r="CI76" i="56"/>
  <c r="CQ76" i="56"/>
  <c r="CH78" i="56"/>
  <c r="CP78" i="56"/>
  <c r="CF80" i="56"/>
  <c r="CN80" i="56"/>
  <c r="CG82" i="56"/>
  <c r="CO82" i="56"/>
  <c r="CS83" i="56"/>
  <c r="CO83" i="56"/>
  <c r="CK83" i="56"/>
  <c r="CG83" i="56"/>
  <c r="CR83" i="56"/>
  <c r="CN83" i="56"/>
  <c r="CJ83" i="56"/>
  <c r="CF83" i="56"/>
  <c r="CI83" i="56"/>
  <c r="CQ83" i="56"/>
  <c r="CF84" i="56"/>
  <c r="CN84" i="56"/>
  <c r="CG86" i="56"/>
  <c r="CO86" i="56"/>
  <c r="CS87" i="56"/>
  <c r="CO87" i="56"/>
  <c r="CK87" i="56"/>
  <c r="CG87" i="56"/>
  <c r="CR87" i="56"/>
  <c r="CN87" i="56"/>
  <c r="CJ87" i="56"/>
  <c r="CF87" i="56"/>
  <c r="CI87" i="56"/>
  <c r="CQ87" i="56"/>
  <c r="CF88" i="56"/>
  <c r="CN88" i="56"/>
  <c r="CG90" i="56"/>
  <c r="CO90" i="56"/>
  <c r="CS91" i="56"/>
  <c r="CO91" i="56"/>
  <c r="CK91" i="56"/>
  <c r="CG91" i="56"/>
  <c r="CR91" i="56"/>
  <c r="CN91" i="56"/>
  <c r="CJ91" i="56"/>
  <c r="CF91" i="56"/>
  <c r="CI91" i="56"/>
  <c r="CQ91" i="56"/>
  <c r="CF92" i="56"/>
  <c r="CN92" i="56"/>
  <c r="CG94" i="56"/>
  <c r="CO94" i="56"/>
  <c r="CS95" i="56"/>
  <c r="CO95" i="56"/>
  <c r="CK95" i="56"/>
  <c r="CG95" i="56"/>
  <c r="CR95" i="56"/>
  <c r="CN95" i="56"/>
  <c r="CJ95" i="56"/>
  <c r="CF95" i="56"/>
  <c r="CI95" i="56"/>
  <c r="CQ95" i="56"/>
  <c r="CF96" i="56"/>
  <c r="CN96" i="56"/>
  <c r="CG98" i="56"/>
  <c r="CO98" i="56"/>
  <c r="CS99" i="56"/>
  <c r="CO99" i="56"/>
  <c r="CK99" i="56"/>
  <c r="CG99" i="56"/>
  <c r="CR99" i="56"/>
  <c r="CN99" i="56"/>
  <c r="CJ99" i="56"/>
  <c r="CF99" i="56"/>
  <c r="CI99" i="56"/>
  <c r="CQ99" i="56"/>
  <c r="CF100" i="56"/>
  <c r="CN100" i="56"/>
  <c r="CG102" i="56"/>
  <c r="CO102" i="56"/>
  <c r="CS103" i="56"/>
  <c r="CO103" i="56"/>
  <c r="CK103" i="56"/>
  <c r="CG103" i="56"/>
  <c r="CR103" i="56"/>
  <c r="CN103" i="56"/>
  <c r="CJ103" i="56"/>
  <c r="CF103" i="56"/>
  <c r="CI103" i="56"/>
  <c r="CQ103" i="56"/>
  <c r="CF104" i="56"/>
  <c r="CN104" i="56"/>
  <c r="CG106" i="56"/>
  <c r="CO106" i="56"/>
  <c r="CS107" i="56"/>
  <c r="CO107" i="56"/>
  <c r="CK107" i="56"/>
  <c r="CG107" i="56"/>
  <c r="CR107" i="56"/>
  <c r="CN107" i="56"/>
  <c r="CJ107" i="56"/>
  <c r="CF107" i="56"/>
  <c r="CI107" i="56"/>
  <c r="CQ107" i="56"/>
  <c r="CF108" i="56"/>
  <c r="CN108" i="56"/>
  <c r="CG110" i="56"/>
  <c r="CO110" i="56"/>
  <c r="CS111" i="56"/>
  <c r="CO111" i="56"/>
  <c r="CK111" i="56"/>
  <c r="CG111" i="56"/>
  <c r="CR111" i="56"/>
  <c r="CN111" i="56"/>
  <c r="CJ111" i="56"/>
  <c r="CF111" i="56"/>
  <c r="CI111" i="56"/>
  <c r="CQ111" i="56"/>
  <c r="CF112" i="56"/>
  <c r="CN112" i="56"/>
  <c r="CG114" i="56"/>
  <c r="CO114" i="56"/>
  <c r="CS115" i="56"/>
  <c r="CO115" i="56"/>
  <c r="CK115" i="56"/>
  <c r="CG115" i="56"/>
  <c r="CR115" i="56"/>
  <c r="CN115" i="56"/>
  <c r="CJ115" i="56"/>
  <c r="CF115" i="56"/>
  <c r="CI115" i="56"/>
  <c r="CQ115" i="56"/>
  <c r="CF116" i="56"/>
  <c r="CN116" i="56"/>
  <c r="CG118" i="56"/>
  <c r="CO118" i="56"/>
  <c r="CS119" i="56"/>
  <c r="CO119" i="56"/>
  <c r="CK119" i="56"/>
  <c r="CG119" i="56"/>
  <c r="CR119" i="56"/>
  <c r="CN119" i="56"/>
  <c r="CJ119" i="56"/>
  <c r="CF119" i="56"/>
  <c r="CI119" i="56"/>
  <c r="CQ119" i="56"/>
  <c r="CF120" i="56"/>
  <c r="CN120" i="56"/>
  <c r="CG122" i="56"/>
  <c r="CO122" i="56"/>
  <c r="CS123" i="56"/>
  <c r="CO123" i="56"/>
  <c r="CK123" i="56"/>
  <c r="CG123" i="56"/>
  <c r="CR123" i="56"/>
  <c r="CN123" i="56"/>
  <c r="CJ123" i="56"/>
  <c r="CF123" i="56"/>
  <c r="CI123" i="56"/>
  <c r="CQ123" i="56"/>
  <c r="CF124" i="56"/>
  <c r="CN124" i="56"/>
  <c r="CG126" i="56"/>
  <c r="CO126" i="56"/>
  <c r="CS127" i="56"/>
  <c r="CO127" i="56"/>
  <c r="CK127" i="56"/>
  <c r="CG127" i="56"/>
  <c r="CR127" i="56"/>
  <c r="CN127" i="56"/>
  <c r="CJ127" i="56"/>
  <c r="CF127" i="56"/>
  <c r="CI127" i="56"/>
  <c r="CQ127" i="56"/>
  <c r="CJ128" i="56"/>
  <c r="CR129" i="56"/>
  <c r="CN129" i="56"/>
  <c r="CJ129" i="56"/>
  <c r="CF129" i="56"/>
  <c r="CQ129" i="56"/>
  <c r="CM129" i="56"/>
  <c r="CI129" i="56"/>
  <c r="CE129" i="56"/>
  <c r="CP129" i="56"/>
  <c r="CL129" i="56"/>
  <c r="CH129" i="56"/>
  <c r="CD129" i="56"/>
  <c r="CS129" i="56"/>
  <c r="CP131" i="56"/>
  <c r="CL131" i="56"/>
  <c r="CH131" i="56"/>
  <c r="CD131" i="56"/>
  <c r="CS131" i="56"/>
  <c r="CO131" i="56"/>
  <c r="CK131" i="56"/>
  <c r="CG131" i="56"/>
  <c r="CR131" i="56"/>
  <c r="CN131" i="56"/>
  <c r="CJ131" i="56"/>
  <c r="CF131" i="56"/>
  <c r="CQ131" i="56"/>
  <c r="CJ132" i="56"/>
  <c r="CR133" i="56"/>
  <c r="CN133" i="56"/>
  <c r="CJ133" i="56"/>
  <c r="CF133" i="56"/>
  <c r="CQ133" i="56"/>
  <c r="CM133" i="56"/>
  <c r="CI133" i="56"/>
  <c r="CE133" i="56"/>
  <c r="CP133" i="56"/>
  <c r="CL133" i="56"/>
  <c r="CH133" i="56"/>
  <c r="CD133" i="56"/>
  <c r="CS133" i="56"/>
  <c r="CP135" i="56"/>
  <c r="CL135" i="56"/>
  <c r="CH135" i="56"/>
  <c r="CD135" i="56"/>
  <c r="CS135" i="56"/>
  <c r="CO135" i="56"/>
  <c r="CK135" i="56"/>
  <c r="CG135" i="56"/>
  <c r="CR135" i="56"/>
  <c r="CN135" i="56"/>
  <c r="CJ135" i="56"/>
  <c r="CF135" i="56"/>
  <c r="CQ135" i="56"/>
  <c r="CJ136" i="56"/>
  <c r="CR137" i="56"/>
  <c r="CN137" i="56"/>
  <c r="CJ137" i="56"/>
  <c r="CF137" i="56"/>
  <c r="CQ137" i="56"/>
  <c r="CM137" i="56"/>
  <c r="CI137" i="56"/>
  <c r="CE137" i="56"/>
  <c r="CP137" i="56"/>
  <c r="CL137" i="56"/>
  <c r="CH137" i="56"/>
  <c r="CD137" i="56"/>
  <c r="CS137" i="56"/>
  <c r="CP139" i="56"/>
  <c r="CL139" i="56"/>
  <c r="CH139" i="56"/>
  <c r="CD139" i="56"/>
  <c r="CS139" i="56"/>
  <c r="CO139" i="56"/>
  <c r="CK139" i="56"/>
  <c r="CG139" i="56"/>
  <c r="CR139" i="56"/>
  <c r="CN139" i="56"/>
  <c r="CJ139" i="56"/>
  <c r="CF139" i="56"/>
  <c r="CQ139" i="56"/>
  <c r="CJ140" i="56"/>
  <c r="CR141" i="56"/>
  <c r="CN141" i="56"/>
  <c r="CJ141" i="56"/>
  <c r="CF141" i="56"/>
  <c r="CQ141" i="56"/>
  <c r="CM141" i="56"/>
  <c r="CI141" i="56"/>
  <c r="CE141" i="56"/>
  <c r="CP141" i="56"/>
  <c r="CL141" i="56"/>
  <c r="CH141" i="56"/>
  <c r="CD141" i="56"/>
  <c r="CS141" i="56"/>
  <c r="CP143" i="56"/>
  <c r="CL143" i="56"/>
  <c r="CH143" i="56"/>
  <c r="CD143" i="56"/>
  <c r="CS143" i="56"/>
  <c r="CO143" i="56"/>
  <c r="CK143" i="56"/>
  <c r="CG143" i="56"/>
  <c r="CR143" i="56"/>
  <c r="CN143" i="56"/>
  <c r="CJ143" i="56"/>
  <c r="CF143" i="56"/>
  <c r="CQ143" i="56"/>
  <c r="CJ144" i="56"/>
  <c r="CR145" i="56"/>
  <c r="CN145" i="56"/>
  <c r="CJ145" i="56"/>
  <c r="CF145" i="56"/>
  <c r="CQ145" i="56"/>
  <c r="CM145" i="56"/>
  <c r="CI145" i="56"/>
  <c r="CE145" i="56"/>
  <c r="CP145" i="56"/>
  <c r="CL145" i="56"/>
  <c r="CH145" i="56"/>
  <c r="CD145" i="56"/>
  <c r="CS145" i="56"/>
  <c r="CP147" i="56"/>
  <c r="CL147" i="56"/>
  <c r="CH147" i="56"/>
  <c r="CD147" i="56"/>
  <c r="CS147" i="56"/>
  <c r="CO147" i="56"/>
  <c r="CK147" i="56"/>
  <c r="CG147" i="56"/>
  <c r="CR147" i="56"/>
  <c r="CN147" i="56"/>
  <c r="CJ147" i="56"/>
  <c r="CF147" i="56"/>
  <c r="CQ147" i="56"/>
  <c r="CJ148" i="56"/>
  <c r="CR149" i="56"/>
  <c r="CN149" i="56"/>
  <c r="CJ149" i="56"/>
  <c r="CF149" i="56"/>
  <c r="CQ149" i="56"/>
  <c r="CM149" i="56"/>
  <c r="CI149" i="56"/>
  <c r="CE149" i="56"/>
  <c r="CP149" i="56"/>
  <c r="CL149" i="56"/>
  <c r="CH149" i="56"/>
  <c r="CD149" i="56"/>
  <c r="CS149" i="56"/>
  <c r="CP151" i="56"/>
  <c r="CL151" i="56"/>
  <c r="CH151" i="56"/>
  <c r="CD151" i="56"/>
  <c r="CS151" i="56"/>
  <c r="CO151" i="56"/>
  <c r="CK151" i="56"/>
  <c r="CG151" i="56"/>
  <c r="CR151" i="56"/>
  <c r="CN151" i="56"/>
  <c r="CJ151" i="56"/>
  <c r="CF151" i="56"/>
  <c r="CQ151" i="56"/>
  <c r="CJ152" i="56"/>
  <c r="CR153" i="56"/>
  <c r="CN153" i="56"/>
  <c r="CJ153" i="56"/>
  <c r="CF153" i="56"/>
  <c r="CQ153" i="56"/>
  <c r="CM153" i="56"/>
  <c r="CI153" i="56"/>
  <c r="CE153" i="56"/>
  <c r="CP153" i="56"/>
  <c r="CL153" i="56"/>
  <c r="CH153" i="56"/>
  <c r="CD153" i="56"/>
  <c r="CS153" i="56"/>
  <c r="CP155" i="56"/>
  <c r="CL155" i="56"/>
  <c r="CH155" i="56"/>
  <c r="CD155" i="56"/>
  <c r="CS155" i="56"/>
  <c r="CO155" i="56"/>
  <c r="CK155" i="56"/>
  <c r="CG155" i="56"/>
  <c r="CR155" i="56"/>
  <c r="CN155" i="56"/>
  <c r="CJ155" i="56"/>
  <c r="CF155" i="56"/>
  <c r="CQ155" i="56"/>
  <c r="CJ156" i="56"/>
  <c r="CR157" i="56"/>
  <c r="CN157" i="56"/>
  <c r="CJ157" i="56"/>
  <c r="CF157" i="56"/>
  <c r="CQ157" i="56"/>
  <c r="CM157" i="56"/>
  <c r="CI157" i="56"/>
  <c r="CE157" i="56"/>
  <c r="CP157" i="56"/>
  <c r="CL157" i="56"/>
  <c r="CH157" i="56"/>
  <c r="CD157" i="56"/>
  <c r="CS157" i="56"/>
  <c r="CP159" i="56"/>
  <c r="CL159" i="56"/>
  <c r="CH159" i="56"/>
  <c r="CD159" i="56"/>
  <c r="CS159" i="56"/>
  <c r="CO159" i="56"/>
  <c r="CK159" i="56"/>
  <c r="CG159" i="56"/>
  <c r="CR159" i="56"/>
  <c r="CN159" i="56"/>
  <c r="CJ159" i="56"/>
  <c r="CF159" i="56"/>
  <c r="CQ159" i="56"/>
  <c r="CJ160" i="56"/>
  <c r="CR161" i="56"/>
  <c r="CN161" i="56"/>
  <c r="CJ161" i="56"/>
  <c r="CF161" i="56"/>
  <c r="CQ161" i="56"/>
  <c r="CM161" i="56"/>
  <c r="CI161" i="56"/>
  <c r="CE161" i="56"/>
  <c r="CP161" i="56"/>
  <c r="CL161" i="56"/>
  <c r="CH161" i="56"/>
  <c r="CD161" i="56"/>
  <c r="CS161" i="56"/>
  <c r="CP163" i="56"/>
  <c r="CL163" i="56"/>
  <c r="CH163" i="56"/>
  <c r="CD163" i="56"/>
  <c r="CS163" i="56"/>
  <c r="CO163" i="56"/>
  <c r="CK163" i="56"/>
  <c r="CG163" i="56"/>
  <c r="CR163" i="56"/>
  <c r="CN163" i="56"/>
  <c r="CJ163" i="56"/>
  <c r="CF163" i="56"/>
  <c r="CQ163" i="56"/>
  <c r="CJ164" i="56"/>
  <c r="CR165" i="56"/>
  <c r="CN165" i="56"/>
  <c r="CJ165" i="56"/>
  <c r="CF165" i="56"/>
  <c r="CQ165" i="56"/>
  <c r="CM165" i="56"/>
  <c r="CI165" i="56"/>
  <c r="CE165" i="56"/>
  <c r="CP165" i="56"/>
  <c r="CL165" i="56"/>
  <c r="CH165" i="56"/>
  <c r="CD165" i="56"/>
  <c r="CS165" i="56"/>
  <c r="CP167" i="56"/>
  <c r="CL167" i="56"/>
  <c r="CH167" i="56"/>
  <c r="CD167" i="56"/>
  <c r="CS167" i="56"/>
  <c r="CO167" i="56"/>
  <c r="CK167" i="56"/>
  <c r="CG167" i="56"/>
  <c r="CR167" i="56"/>
  <c r="CN167" i="56"/>
  <c r="CJ167" i="56"/>
  <c r="CF167" i="56"/>
  <c r="CQ167" i="56"/>
  <c r="CJ168" i="56"/>
  <c r="CR169" i="56"/>
  <c r="CN169" i="56"/>
  <c r="CJ169" i="56"/>
  <c r="CF169" i="56"/>
  <c r="CQ169" i="56"/>
  <c r="CM169" i="56"/>
  <c r="CI169" i="56"/>
  <c r="CE169" i="56"/>
  <c r="CP169" i="56"/>
  <c r="CL169" i="56"/>
  <c r="CH169" i="56"/>
  <c r="CD169" i="56"/>
  <c r="CS169" i="56"/>
  <c r="CP171" i="56"/>
  <c r="CL171" i="56"/>
  <c r="CH171" i="56"/>
  <c r="CD171" i="56"/>
  <c r="CS171" i="56"/>
  <c r="CO171" i="56"/>
  <c r="CK171" i="56"/>
  <c r="CG171" i="56"/>
  <c r="CR171" i="56"/>
  <c r="CN171" i="56"/>
  <c r="CJ171" i="56"/>
  <c r="CF171" i="56"/>
  <c r="CQ171" i="56"/>
  <c r="CJ172" i="56"/>
  <c r="CR173" i="56"/>
  <c r="CN173" i="56"/>
  <c r="CJ173" i="56"/>
  <c r="CF173" i="56"/>
  <c r="CQ173" i="56"/>
  <c r="CM173" i="56"/>
  <c r="CI173" i="56"/>
  <c r="CE173" i="56"/>
  <c r="CP173" i="56"/>
  <c r="CL173" i="56"/>
  <c r="CH173" i="56"/>
  <c r="CD173" i="56"/>
  <c r="CS173" i="56"/>
  <c r="CP175" i="56"/>
  <c r="CL175" i="56"/>
  <c r="CH175" i="56"/>
  <c r="CD175" i="56"/>
  <c r="CS175" i="56"/>
  <c r="CO175" i="56"/>
  <c r="CK175" i="56"/>
  <c r="CG175" i="56"/>
  <c r="CR175" i="56"/>
  <c r="CN175" i="56"/>
  <c r="CJ175" i="56"/>
  <c r="CF175" i="56"/>
  <c r="CQ175" i="56"/>
  <c r="CG177" i="56"/>
  <c r="CK177" i="56"/>
  <c r="CO177" i="56"/>
  <c r="CS177" i="56"/>
  <c r="CG181" i="56"/>
  <c r="CK181" i="56"/>
  <c r="CO181" i="56"/>
  <c r="CS181" i="56"/>
  <c r="CG185" i="56"/>
  <c r="CK185" i="56"/>
  <c r="CO185" i="56"/>
  <c r="CS185" i="56"/>
  <c r="CG189" i="56"/>
  <c r="CK189" i="56"/>
  <c r="CO189" i="56"/>
  <c r="CS189" i="56"/>
  <c r="CG193" i="56"/>
  <c r="CK193" i="56"/>
  <c r="CO193" i="56"/>
  <c r="CS193" i="56"/>
  <c r="CP196" i="56"/>
  <c r="CL196" i="56"/>
  <c r="CH196" i="56"/>
  <c r="CD196" i="56"/>
  <c r="CI196" i="56"/>
  <c r="CN196" i="56"/>
  <c r="CS196" i="56"/>
  <c r="CQ201" i="56"/>
  <c r="CM201" i="56"/>
  <c r="CI201" i="56"/>
  <c r="CE201" i="56"/>
  <c r="CS201" i="56"/>
  <c r="CO201" i="56"/>
  <c r="CK201" i="56"/>
  <c r="CG201" i="56"/>
  <c r="CD201" i="56"/>
  <c r="CL201" i="56"/>
  <c r="CS203" i="56"/>
  <c r="CO203" i="56"/>
  <c r="CK203" i="56"/>
  <c r="CG203" i="56"/>
  <c r="CQ203" i="56"/>
  <c r="CM203" i="56"/>
  <c r="CI203" i="56"/>
  <c r="CE203" i="56"/>
  <c r="CJ203" i="56"/>
  <c r="CR203" i="56"/>
  <c r="CP208" i="56"/>
  <c r="CL208" i="56"/>
  <c r="CH208" i="56"/>
  <c r="CD208" i="56"/>
  <c r="CR208" i="56"/>
  <c r="CN208" i="56"/>
  <c r="CJ208" i="56"/>
  <c r="CF208" i="56"/>
  <c r="CK208" i="56"/>
  <c r="CS208" i="56"/>
  <c r="CQ213" i="56"/>
  <c r="CM213" i="56"/>
  <c r="CI213" i="56"/>
  <c r="CE213" i="56"/>
  <c r="CP213" i="56"/>
  <c r="CL213" i="56"/>
  <c r="CH213" i="56"/>
  <c r="CD213" i="56"/>
  <c r="CS213" i="56"/>
  <c r="CO213" i="56"/>
  <c r="CK213" i="56"/>
  <c r="CG213" i="56"/>
  <c r="CF213" i="56"/>
  <c r="CQ217" i="56"/>
  <c r="CM217" i="56"/>
  <c r="CI217" i="56"/>
  <c r="CE217" i="56"/>
  <c r="CP217" i="56"/>
  <c r="CL217" i="56"/>
  <c r="CH217" i="56"/>
  <c r="CD217" i="56"/>
  <c r="CS217" i="56"/>
  <c r="CO217" i="56"/>
  <c r="CK217" i="56"/>
  <c r="CG217" i="56"/>
  <c r="CF217" i="56"/>
  <c r="CQ221" i="56"/>
  <c r="CM221" i="56"/>
  <c r="CI221" i="56"/>
  <c r="CE221" i="56"/>
  <c r="CP221" i="56"/>
  <c r="CL221" i="56"/>
  <c r="CH221" i="56"/>
  <c r="CD221" i="56"/>
  <c r="CS221" i="56"/>
  <c r="CO221" i="56"/>
  <c r="CK221" i="56"/>
  <c r="CG221" i="56"/>
  <c r="CF221" i="56"/>
  <c r="CQ225" i="56"/>
  <c r="CM225" i="56"/>
  <c r="CI225" i="56"/>
  <c r="CE225" i="56"/>
  <c r="CP225" i="56"/>
  <c r="CL225" i="56"/>
  <c r="CH225" i="56"/>
  <c r="CD225" i="56"/>
  <c r="CS225" i="56"/>
  <c r="CO225" i="56"/>
  <c r="CK225" i="56"/>
  <c r="CG225" i="56"/>
  <c r="CF225" i="56"/>
  <c r="CQ229" i="56"/>
  <c r="CM229" i="56"/>
  <c r="CI229" i="56"/>
  <c r="CE229" i="56"/>
  <c r="CP229" i="56"/>
  <c r="CL229" i="56"/>
  <c r="CH229" i="56"/>
  <c r="CD229" i="56"/>
  <c r="CS229" i="56"/>
  <c r="CO229" i="56"/>
  <c r="CK229" i="56"/>
  <c r="CG229" i="56"/>
  <c r="CF229" i="56"/>
  <c r="CQ233" i="56"/>
  <c r="CM233" i="56"/>
  <c r="CI233" i="56"/>
  <c r="CE233" i="56"/>
  <c r="CP233" i="56"/>
  <c r="CL233" i="56"/>
  <c r="CH233" i="56"/>
  <c r="CD233" i="56"/>
  <c r="CS233" i="56"/>
  <c r="CO233" i="56"/>
  <c r="CK233" i="56"/>
  <c r="CG233" i="56"/>
  <c r="CF233" i="56"/>
  <c r="CQ237" i="56"/>
  <c r="CM237" i="56"/>
  <c r="CI237" i="56"/>
  <c r="CE237" i="56"/>
  <c r="CP237" i="56"/>
  <c r="CL237" i="56"/>
  <c r="CH237" i="56"/>
  <c r="CD237" i="56"/>
  <c r="CS237" i="56"/>
  <c r="CO237" i="56"/>
  <c r="CK237" i="56"/>
  <c r="CG237" i="56"/>
  <c r="CF237" i="56"/>
  <c r="CP252" i="56"/>
  <c r="CL252" i="56"/>
  <c r="CH252" i="56"/>
  <c r="CD252" i="56"/>
  <c r="CS252" i="56"/>
  <c r="CN252" i="56"/>
  <c r="CI252" i="56"/>
  <c r="CR252" i="56"/>
  <c r="CM252" i="56"/>
  <c r="CG252" i="56"/>
  <c r="CQ252" i="56"/>
  <c r="CK252" i="56"/>
  <c r="CF252" i="56"/>
  <c r="CP268" i="56"/>
  <c r="CL268" i="56"/>
  <c r="CH268" i="56"/>
  <c r="CD268" i="56"/>
  <c r="CS268" i="56"/>
  <c r="CN268" i="56"/>
  <c r="CI268" i="56"/>
  <c r="CR268" i="56"/>
  <c r="CM268" i="56"/>
  <c r="CG268" i="56"/>
  <c r="CQ268" i="56"/>
  <c r="CK268" i="56"/>
  <c r="CF268" i="56"/>
  <c r="CR296" i="56"/>
  <c r="CN296" i="56"/>
  <c r="CJ296" i="56"/>
  <c r="CF296" i="56"/>
  <c r="CP296" i="56"/>
  <c r="CL296" i="56"/>
  <c r="CH296" i="56"/>
  <c r="CD296" i="56"/>
  <c r="CQ296" i="56"/>
  <c r="CI296" i="56"/>
  <c r="CO296" i="56"/>
  <c r="CG296" i="56"/>
  <c r="CM296" i="56"/>
  <c r="CE296" i="56"/>
  <c r="CR316" i="56"/>
  <c r="CN316" i="56"/>
  <c r="CJ316" i="56"/>
  <c r="CF316" i="56"/>
  <c r="CQ316" i="56"/>
  <c r="CM316" i="56"/>
  <c r="CI316" i="56"/>
  <c r="CE316" i="56"/>
  <c r="CP316" i="56"/>
  <c r="CL316" i="56"/>
  <c r="CH316" i="56"/>
  <c r="CD316" i="56"/>
  <c r="CO316" i="56"/>
  <c r="CK316" i="56"/>
  <c r="CG316" i="56"/>
  <c r="CR336" i="56"/>
  <c r="CN336" i="56"/>
  <c r="CJ336" i="56"/>
  <c r="CF336" i="56"/>
  <c r="CQ336" i="56"/>
  <c r="CM336" i="56"/>
  <c r="CI336" i="56"/>
  <c r="CE336" i="56"/>
  <c r="CP336" i="56"/>
  <c r="CL336" i="56"/>
  <c r="CH336" i="56"/>
  <c r="CD336" i="56"/>
  <c r="CO336" i="56"/>
  <c r="CK336" i="56"/>
  <c r="CG336" i="56"/>
  <c r="CQ355" i="56"/>
  <c r="CM355" i="56"/>
  <c r="CI355" i="56"/>
  <c r="CE355" i="56"/>
  <c r="CS355" i="56"/>
  <c r="CN355" i="56"/>
  <c r="CH355" i="56"/>
  <c r="CR355" i="56"/>
  <c r="CL355" i="56"/>
  <c r="CG355" i="56"/>
  <c r="CP355" i="56"/>
  <c r="CK355" i="56"/>
  <c r="CF355" i="56"/>
  <c r="CO355" i="56"/>
  <c r="CJ355" i="56"/>
  <c r="CD355" i="56"/>
  <c r="CR362" i="56"/>
  <c r="CN362" i="56"/>
  <c r="CJ362" i="56"/>
  <c r="CF362" i="56"/>
  <c r="CP362" i="56"/>
  <c r="CL362" i="56"/>
  <c r="CH362" i="56"/>
  <c r="CD362" i="56"/>
  <c r="CQ362" i="56"/>
  <c r="CI362" i="56"/>
  <c r="CO362" i="56"/>
  <c r="CG362" i="56"/>
  <c r="CM362" i="56"/>
  <c r="CE362" i="56"/>
  <c r="CS362" i="56"/>
  <c r="CK362" i="56"/>
  <c r="CR378" i="56"/>
  <c r="CN378" i="56"/>
  <c r="CJ378" i="56"/>
  <c r="CF378" i="56"/>
  <c r="CQ378" i="56"/>
  <c r="CM378" i="56"/>
  <c r="CI378" i="56"/>
  <c r="CE378" i="56"/>
  <c r="CP378" i="56"/>
  <c r="CL378" i="56"/>
  <c r="CH378" i="56"/>
  <c r="CD378" i="56"/>
  <c r="CO378" i="56"/>
  <c r="CK378" i="56"/>
  <c r="CG378" i="56"/>
  <c r="CS378" i="56"/>
  <c r="CQ406" i="56"/>
  <c r="CM406" i="56"/>
  <c r="CI406" i="56"/>
  <c r="CE406" i="56"/>
  <c r="CS406" i="56"/>
  <c r="CN406" i="56"/>
  <c r="CH406" i="56"/>
  <c r="CR406" i="56"/>
  <c r="CL406" i="56"/>
  <c r="CG406" i="56"/>
  <c r="CP406" i="56"/>
  <c r="CK406" i="56"/>
  <c r="CF406" i="56"/>
  <c r="CO406" i="56"/>
  <c r="CJ406" i="56"/>
  <c r="CD406" i="56"/>
  <c r="CF79" i="56"/>
  <c r="CJ79" i="56"/>
  <c r="CN79" i="56"/>
  <c r="CR79" i="56"/>
  <c r="CE130" i="56"/>
  <c r="CI130" i="56"/>
  <c r="CM130" i="56"/>
  <c r="CQ130" i="56"/>
  <c r="CE134" i="56"/>
  <c r="CI134" i="56"/>
  <c r="CM134" i="56"/>
  <c r="CQ134" i="56"/>
  <c r="CE138" i="56"/>
  <c r="CI138" i="56"/>
  <c r="CM138" i="56"/>
  <c r="CQ138" i="56"/>
  <c r="CE142" i="56"/>
  <c r="CI142" i="56"/>
  <c r="CM142" i="56"/>
  <c r="CQ142" i="56"/>
  <c r="CE146" i="56"/>
  <c r="CI146" i="56"/>
  <c r="CM146" i="56"/>
  <c r="CQ146" i="56"/>
  <c r="CE150" i="56"/>
  <c r="CI150" i="56"/>
  <c r="CM150" i="56"/>
  <c r="CQ150" i="56"/>
  <c r="CE154" i="56"/>
  <c r="CI154" i="56"/>
  <c r="CM154" i="56"/>
  <c r="CQ154" i="56"/>
  <c r="CE158" i="56"/>
  <c r="CI158" i="56"/>
  <c r="CM158" i="56"/>
  <c r="CQ158" i="56"/>
  <c r="CE162" i="56"/>
  <c r="CI162" i="56"/>
  <c r="CM162" i="56"/>
  <c r="CQ162" i="56"/>
  <c r="CE166" i="56"/>
  <c r="CI166" i="56"/>
  <c r="CM166" i="56"/>
  <c r="CQ166" i="56"/>
  <c r="CE170" i="56"/>
  <c r="CI170" i="56"/>
  <c r="CM170" i="56"/>
  <c r="CQ170" i="56"/>
  <c r="CE174" i="56"/>
  <c r="CI174" i="56"/>
  <c r="CM174" i="56"/>
  <c r="CQ174" i="56"/>
  <c r="CD177" i="56"/>
  <c r="CH177" i="56"/>
  <c r="CL177" i="56"/>
  <c r="CP177" i="56"/>
  <c r="CE178" i="56"/>
  <c r="CI178" i="56"/>
  <c r="CM178" i="56"/>
  <c r="CQ178" i="56"/>
  <c r="CD181" i="56"/>
  <c r="CH181" i="56"/>
  <c r="CL181" i="56"/>
  <c r="CP181" i="56"/>
  <c r="CE182" i="56"/>
  <c r="CI182" i="56"/>
  <c r="CM182" i="56"/>
  <c r="CQ182" i="56"/>
  <c r="CD185" i="56"/>
  <c r="CH185" i="56"/>
  <c r="CL185" i="56"/>
  <c r="CP185" i="56"/>
  <c r="CE186" i="56"/>
  <c r="CI186" i="56"/>
  <c r="CM186" i="56"/>
  <c r="CQ186" i="56"/>
  <c r="CD189" i="56"/>
  <c r="CH189" i="56"/>
  <c r="CL189" i="56"/>
  <c r="CP189" i="56"/>
  <c r="CE190" i="56"/>
  <c r="CI190" i="56"/>
  <c r="CM190" i="56"/>
  <c r="CQ190" i="56"/>
  <c r="CD193" i="56"/>
  <c r="CH193" i="56"/>
  <c r="CL193" i="56"/>
  <c r="CP193" i="56"/>
  <c r="CE194" i="56"/>
  <c r="CK194" i="56"/>
  <c r="CP194" i="56"/>
  <c r="CS195" i="56"/>
  <c r="CO195" i="56"/>
  <c r="CK195" i="56"/>
  <c r="CG195" i="56"/>
  <c r="CH195" i="56"/>
  <c r="CM195" i="56"/>
  <c r="CR195" i="56"/>
  <c r="CE196" i="56"/>
  <c r="CJ196" i="56"/>
  <c r="CO196" i="56"/>
  <c r="CR198" i="56"/>
  <c r="CN198" i="56"/>
  <c r="CJ198" i="56"/>
  <c r="CF198" i="56"/>
  <c r="CH198" i="56"/>
  <c r="CM198" i="56"/>
  <c r="CS198" i="56"/>
  <c r="CE199" i="56"/>
  <c r="CJ199" i="56"/>
  <c r="CP199" i="56"/>
  <c r="CF201" i="56"/>
  <c r="CN201" i="56"/>
  <c r="CD203" i="56"/>
  <c r="CL203" i="56"/>
  <c r="CG204" i="56"/>
  <c r="CO204" i="56"/>
  <c r="CQ205" i="56"/>
  <c r="CM205" i="56"/>
  <c r="CI205" i="56"/>
  <c r="CE205" i="56"/>
  <c r="CS205" i="56"/>
  <c r="CO205" i="56"/>
  <c r="CK205" i="56"/>
  <c r="CG205" i="56"/>
  <c r="CD205" i="56"/>
  <c r="CL205" i="56"/>
  <c r="CG206" i="56"/>
  <c r="CO206" i="56"/>
  <c r="CS207" i="56"/>
  <c r="CO207" i="56"/>
  <c r="CK207" i="56"/>
  <c r="CG207" i="56"/>
  <c r="CQ207" i="56"/>
  <c r="CM207" i="56"/>
  <c r="CI207" i="56"/>
  <c r="CE207" i="56"/>
  <c r="CJ207" i="56"/>
  <c r="CR207" i="56"/>
  <c r="CE208" i="56"/>
  <c r="CM208" i="56"/>
  <c r="CR210" i="56"/>
  <c r="CN210" i="56"/>
  <c r="CJ210" i="56"/>
  <c r="CF210" i="56"/>
  <c r="CQ210" i="56"/>
  <c r="CM210" i="56"/>
  <c r="CI210" i="56"/>
  <c r="CE210" i="56"/>
  <c r="CP210" i="56"/>
  <c r="CL210" i="56"/>
  <c r="CH210" i="56"/>
  <c r="CD210" i="56"/>
  <c r="CS210" i="56"/>
  <c r="CH211" i="56"/>
  <c r="CJ213" i="56"/>
  <c r="CR214" i="56"/>
  <c r="CN214" i="56"/>
  <c r="CJ214" i="56"/>
  <c r="CF214" i="56"/>
  <c r="CQ214" i="56"/>
  <c r="CM214" i="56"/>
  <c r="CI214" i="56"/>
  <c r="CE214" i="56"/>
  <c r="CP214" i="56"/>
  <c r="CL214" i="56"/>
  <c r="CH214" i="56"/>
  <c r="CD214" i="56"/>
  <c r="CS214" i="56"/>
  <c r="CH215" i="56"/>
  <c r="CJ217" i="56"/>
  <c r="CR218" i="56"/>
  <c r="CN218" i="56"/>
  <c r="CJ218" i="56"/>
  <c r="CF218" i="56"/>
  <c r="CQ218" i="56"/>
  <c r="CM218" i="56"/>
  <c r="CI218" i="56"/>
  <c r="CE218" i="56"/>
  <c r="CP218" i="56"/>
  <c r="CL218" i="56"/>
  <c r="CH218" i="56"/>
  <c r="CD218" i="56"/>
  <c r="CS218" i="56"/>
  <c r="CH219" i="56"/>
  <c r="CJ221" i="56"/>
  <c r="CR222" i="56"/>
  <c r="CN222" i="56"/>
  <c r="CJ222" i="56"/>
  <c r="CF222" i="56"/>
  <c r="CQ222" i="56"/>
  <c r="CM222" i="56"/>
  <c r="CI222" i="56"/>
  <c r="CE222" i="56"/>
  <c r="CP222" i="56"/>
  <c r="CL222" i="56"/>
  <c r="CH222" i="56"/>
  <c r="CD222" i="56"/>
  <c r="CS222" i="56"/>
  <c r="CH223" i="56"/>
  <c r="CJ225" i="56"/>
  <c r="CR226" i="56"/>
  <c r="CN226" i="56"/>
  <c r="CJ226" i="56"/>
  <c r="CF226" i="56"/>
  <c r="CQ226" i="56"/>
  <c r="CM226" i="56"/>
  <c r="CI226" i="56"/>
  <c r="CE226" i="56"/>
  <c r="CP226" i="56"/>
  <c r="CL226" i="56"/>
  <c r="CH226" i="56"/>
  <c r="CD226" i="56"/>
  <c r="CS226" i="56"/>
  <c r="CH227" i="56"/>
  <c r="CJ229" i="56"/>
  <c r="CR230" i="56"/>
  <c r="CN230" i="56"/>
  <c r="CJ230" i="56"/>
  <c r="CF230" i="56"/>
  <c r="CQ230" i="56"/>
  <c r="CM230" i="56"/>
  <c r="CI230" i="56"/>
  <c r="CE230" i="56"/>
  <c r="CP230" i="56"/>
  <c r="CL230" i="56"/>
  <c r="CH230" i="56"/>
  <c r="CD230" i="56"/>
  <c r="CS230" i="56"/>
  <c r="CH231" i="56"/>
  <c r="CJ233" i="56"/>
  <c r="CR234" i="56"/>
  <c r="CN234" i="56"/>
  <c r="CJ234" i="56"/>
  <c r="CF234" i="56"/>
  <c r="CQ234" i="56"/>
  <c r="CM234" i="56"/>
  <c r="CI234" i="56"/>
  <c r="CE234" i="56"/>
  <c r="CP234" i="56"/>
  <c r="CL234" i="56"/>
  <c r="CH234" i="56"/>
  <c r="CD234" i="56"/>
  <c r="CS234" i="56"/>
  <c r="CH235" i="56"/>
  <c r="CJ237" i="56"/>
  <c r="CR238" i="56"/>
  <c r="CN238" i="56"/>
  <c r="CJ238" i="56"/>
  <c r="CF238" i="56"/>
  <c r="CQ238" i="56"/>
  <c r="CL238" i="56"/>
  <c r="CG238" i="56"/>
  <c r="CP238" i="56"/>
  <c r="CK238" i="56"/>
  <c r="CE238" i="56"/>
  <c r="CO238" i="56"/>
  <c r="CI238" i="56"/>
  <c r="CD238" i="56"/>
  <c r="CS243" i="56"/>
  <c r="CO243" i="56"/>
  <c r="CK243" i="56"/>
  <c r="CG243" i="56"/>
  <c r="CQ243" i="56"/>
  <c r="CL243" i="56"/>
  <c r="CF243" i="56"/>
  <c r="CP243" i="56"/>
  <c r="CJ243" i="56"/>
  <c r="CE243" i="56"/>
  <c r="CN243" i="56"/>
  <c r="CI243" i="56"/>
  <c r="CD243" i="56"/>
  <c r="CM246" i="56"/>
  <c r="CP248" i="56"/>
  <c r="CL248" i="56"/>
  <c r="CH248" i="56"/>
  <c r="CD248" i="56"/>
  <c r="CQ248" i="56"/>
  <c r="CK248" i="56"/>
  <c r="CF248" i="56"/>
  <c r="CO248" i="56"/>
  <c r="CJ248" i="56"/>
  <c r="CE248" i="56"/>
  <c r="CS248" i="56"/>
  <c r="CN248" i="56"/>
  <c r="CI248" i="56"/>
  <c r="CG248" i="56"/>
  <c r="CQ249" i="56"/>
  <c r="CM249" i="56"/>
  <c r="CI249" i="56"/>
  <c r="CE249" i="56"/>
  <c r="CS249" i="56"/>
  <c r="CN249" i="56"/>
  <c r="CH249" i="56"/>
  <c r="CR249" i="56"/>
  <c r="CL249" i="56"/>
  <c r="CG249" i="56"/>
  <c r="CP249" i="56"/>
  <c r="CK249" i="56"/>
  <c r="CF249" i="56"/>
  <c r="CD249" i="56"/>
  <c r="CM251" i="56"/>
  <c r="CE252" i="56"/>
  <c r="CQ253" i="56"/>
  <c r="CM253" i="56"/>
  <c r="CI253" i="56"/>
  <c r="CE253" i="56"/>
  <c r="CP253" i="56"/>
  <c r="CK253" i="56"/>
  <c r="CF253" i="56"/>
  <c r="CO253" i="56"/>
  <c r="CJ253" i="56"/>
  <c r="CD253" i="56"/>
  <c r="CS253" i="56"/>
  <c r="CN253" i="56"/>
  <c r="CH253" i="56"/>
  <c r="CG253" i="56"/>
  <c r="CR254" i="56"/>
  <c r="CN254" i="56"/>
  <c r="CJ254" i="56"/>
  <c r="CF254" i="56"/>
  <c r="CQ254" i="56"/>
  <c r="CL254" i="56"/>
  <c r="CG254" i="56"/>
  <c r="CP254" i="56"/>
  <c r="CK254" i="56"/>
  <c r="CE254" i="56"/>
  <c r="CO254" i="56"/>
  <c r="CI254" i="56"/>
  <c r="CD254" i="56"/>
  <c r="CS259" i="56"/>
  <c r="CO259" i="56"/>
  <c r="CK259" i="56"/>
  <c r="CG259" i="56"/>
  <c r="CQ259" i="56"/>
  <c r="CL259" i="56"/>
  <c r="CF259" i="56"/>
  <c r="CP259" i="56"/>
  <c r="CJ259" i="56"/>
  <c r="CE259" i="56"/>
  <c r="CN259" i="56"/>
  <c r="CI259" i="56"/>
  <c r="CD259" i="56"/>
  <c r="CM262" i="56"/>
  <c r="CP264" i="56"/>
  <c r="CL264" i="56"/>
  <c r="CH264" i="56"/>
  <c r="CD264" i="56"/>
  <c r="CQ264" i="56"/>
  <c r="CK264" i="56"/>
  <c r="CF264" i="56"/>
  <c r="CO264" i="56"/>
  <c r="CJ264" i="56"/>
  <c r="CE264" i="56"/>
  <c r="CS264" i="56"/>
  <c r="CN264" i="56"/>
  <c r="CI264" i="56"/>
  <c r="CG264" i="56"/>
  <c r="CQ265" i="56"/>
  <c r="CM265" i="56"/>
  <c r="CI265" i="56"/>
  <c r="CE265" i="56"/>
  <c r="CS265" i="56"/>
  <c r="CN265" i="56"/>
  <c r="CH265" i="56"/>
  <c r="CR265" i="56"/>
  <c r="CL265" i="56"/>
  <c r="CG265" i="56"/>
  <c r="CP265" i="56"/>
  <c r="CK265" i="56"/>
  <c r="CF265" i="56"/>
  <c r="CD265" i="56"/>
  <c r="CM267" i="56"/>
  <c r="CE268" i="56"/>
  <c r="CQ269" i="56"/>
  <c r="CM269" i="56"/>
  <c r="CI269" i="56"/>
  <c r="CE269" i="56"/>
  <c r="CP269" i="56"/>
  <c r="CK269" i="56"/>
  <c r="CF269" i="56"/>
  <c r="CO269" i="56"/>
  <c r="CJ269" i="56"/>
  <c r="CD269" i="56"/>
  <c r="CS269" i="56"/>
  <c r="CN269" i="56"/>
  <c r="CH269" i="56"/>
  <c r="CG269" i="56"/>
  <c r="CR270" i="56"/>
  <c r="CN270" i="56"/>
  <c r="CJ270" i="56"/>
  <c r="CF270" i="56"/>
  <c r="CQ270" i="56"/>
  <c r="CL270" i="56"/>
  <c r="CG270" i="56"/>
  <c r="CP270" i="56"/>
  <c r="CK270" i="56"/>
  <c r="CE270" i="56"/>
  <c r="CO270" i="56"/>
  <c r="CI270" i="56"/>
  <c r="CD270" i="56"/>
  <c r="CS275" i="56"/>
  <c r="CO275" i="56"/>
  <c r="CK275" i="56"/>
  <c r="CG275" i="56"/>
  <c r="CQ275" i="56"/>
  <c r="CL275" i="56"/>
  <c r="CF275" i="56"/>
  <c r="CP275" i="56"/>
  <c r="CJ275" i="56"/>
  <c r="CE275" i="56"/>
  <c r="CN275" i="56"/>
  <c r="CI275" i="56"/>
  <c r="CD275" i="56"/>
  <c r="CM278" i="56"/>
  <c r="CP280" i="56"/>
  <c r="CL280" i="56"/>
  <c r="CH280" i="56"/>
  <c r="CD280" i="56"/>
  <c r="CQ280" i="56"/>
  <c r="CK280" i="56"/>
  <c r="CF280" i="56"/>
  <c r="CO280" i="56"/>
  <c r="CJ280" i="56"/>
  <c r="CE280" i="56"/>
  <c r="CS280" i="56"/>
  <c r="CN280" i="56"/>
  <c r="CI280" i="56"/>
  <c r="CG280" i="56"/>
  <c r="CQ281" i="56"/>
  <c r="CM281" i="56"/>
  <c r="CI281" i="56"/>
  <c r="CE281" i="56"/>
  <c r="CS281" i="56"/>
  <c r="CN281" i="56"/>
  <c r="CH281" i="56"/>
  <c r="CR281" i="56"/>
  <c r="CL281" i="56"/>
  <c r="CG281" i="56"/>
  <c r="CP281" i="56"/>
  <c r="CK281" i="56"/>
  <c r="CF281" i="56"/>
  <c r="CD281" i="56"/>
  <c r="CK296" i="56"/>
  <c r="CR312" i="56"/>
  <c r="CN312" i="56"/>
  <c r="CJ312" i="56"/>
  <c r="CF312" i="56"/>
  <c r="CQ312" i="56"/>
  <c r="CM312" i="56"/>
  <c r="CI312" i="56"/>
  <c r="CE312" i="56"/>
  <c r="CP312" i="56"/>
  <c r="CL312" i="56"/>
  <c r="CH312" i="56"/>
  <c r="CD312" i="56"/>
  <c r="CO312" i="56"/>
  <c r="CK312" i="56"/>
  <c r="CG312" i="56"/>
  <c r="CS316" i="56"/>
  <c r="CS336" i="56"/>
  <c r="CR340" i="56"/>
  <c r="CN340" i="56"/>
  <c r="CJ340" i="56"/>
  <c r="CF340" i="56"/>
  <c r="CQ340" i="56"/>
  <c r="CM340" i="56"/>
  <c r="CI340" i="56"/>
  <c r="CE340" i="56"/>
  <c r="CP340" i="56"/>
  <c r="CL340" i="56"/>
  <c r="CH340" i="56"/>
  <c r="CD340" i="56"/>
  <c r="CO340" i="56"/>
  <c r="CK340" i="56"/>
  <c r="CG340" i="56"/>
  <c r="CG79" i="56"/>
  <c r="CK79" i="56"/>
  <c r="CO79" i="56"/>
  <c r="CF130" i="56"/>
  <c r="CJ130" i="56"/>
  <c r="CN130" i="56"/>
  <c r="CR130" i="56"/>
  <c r="CF134" i="56"/>
  <c r="CJ134" i="56"/>
  <c r="CN134" i="56"/>
  <c r="CR134" i="56"/>
  <c r="CF138" i="56"/>
  <c r="CJ138" i="56"/>
  <c r="CN138" i="56"/>
  <c r="CR138" i="56"/>
  <c r="CF142" i="56"/>
  <c r="CJ142" i="56"/>
  <c r="CN142" i="56"/>
  <c r="CR142" i="56"/>
  <c r="CF146" i="56"/>
  <c r="CJ146" i="56"/>
  <c r="CN146" i="56"/>
  <c r="CR146" i="56"/>
  <c r="CF150" i="56"/>
  <c r="CJ150" i="56"/>
  <c r="CN150" i="56"/>
  <c r="CR150" i="56"/>
  <c r="CF154" i="56"/>
  <c r="CJ154" i="56"/>
  <c r="CN154" i="56"/>
  <c r="CR154" i="56"/>
  <c r="CF158" i="56"/>
  <c r="CJ158" i="56"/>
  <c r="CN158" i="56"/>
  <c r="CR158" i="56"/>
  <c r="CF162" i="56"/>
  <c r="CJ162" i="56"/>
  <c r="CN162" i="56"/>
  <c r="CR162" i="56"/>
  <c r="CF166" i="56"/>
  <c r="CJ166" i="56"/>
  <c r="CN166" i="56"/>
  <c r="CR166" i="56"/>
  <c r="CF170" i="56"/>
  <c r="CJ170" i="56"/>
  <c r="CN170" i="56"/>
  <c r="CR170" i="56"/>
  <c r="CF174" i="56"/>
  <c r="CJ174" i="56"/>
  <c r="CN174" i="56"/>
  <c r="CR174" i="56"/>
  <c r="CE177" i="56"/>
  <c r="CI177" i="56"/>
  <c r="CM177" i="56"/>
  <c r="CQ177" i="56"/>
  <c r="CF178" i="56"/>
  <c r="CJ178" i="56"/>
  <c r="CN178" i="56"/>
  <c r="CR178" i="56"/>
  <c r="CE181" i="56"/>
  <c r="CI181" i="56"/>
  <c r="CM181" i="56"/>
  <c r="CQ181" i="56"/>
  <c r="CF182" i="56"/>
  <c r="CJ182" i="56"/>
  <c r="CN182" i="56"/>
  <c r="CR182" i="56"/>
  <c r="CE185" i="56"/>
  <c r="CI185" i="56"/>
  <c r="CM185" i="56"/>
  <c r="CQ185" i="56"/>
  <c r="CF186" i="56"/>
  <c r="CJ186" i="56"/>
  <c r="CN186" i="56"/>
  <c r="CR186" i="56"/>
  <c r="CE189" i="56"/>
  <c r="CI189" i="56"/>
  <c r="CM189" i="56"/>
  <c r="CQ189" i="56"/>
  <c r="CF190" i="56"/>
  <c r="CJ190" i="56"/>
  <c r="CN190" i="56"/>
  <c r="CR190" i="56"/>
  <c r="CE193" i="56"/>
  <c r="CI193" i="56"/>
  <c r="CM193" i="56"/>
  <c r="CQ193" i="56"/>
  <c r="CG194" i="56"/>
  <c r="CL194" i="56"/>
  <c r="CD195" i="56"/>
  <c r="CI195" i="56"/>
  <c r="CN195" i="56"/>
  <c r="CF196" i="56"/>
  <c r="CK196" i="56"/>
  <c r="CQ196" i="56"/>
  <c r="CD198" i="56"/>
  <c r="CI198" i="56"/>
  <c r="CO198" i="56"/>
  <c r="CF199" i="56"/>
  <c r="CL199" i="56"/>
  <c r="CH201" i="56"/>
  <c r="CP201" i="56"/>
  <c r="CR202" i="56"/>
  <c r="CN202" i="56"/>
  <c r="CJ202" i="56"/>
  <c r="CF202" i="56"/>
  <c r="CP202" i="56"/>
  <c r="CL202" i="56"/>
  <c r="CH202" i="56"/>
  <c r="CD202" i="56"/>
  <c r="CK202" i="56"/>
  <c r="CS202" i="56"/>
  <c r="CF203" i="56"/>
  <c r="CN203" i="56"/>
  <c r="CI204" i="56"/>
  <c r="CF205" i="56"/>
  <c r="CN205" i="56"/>
  <c r="CI206" i="56"/>
  <c r="CG208" i="56"/>
  <c r="CO208" i="56"/>
  <c r="CQ209" i="56"/>
  <c r="CM209" i="56"/>
  <c r="CI209" i="56"/>
  <c r="CE209" i="56"/>
  <c r="CP209" i="56"/>
  <c r="CL209" i="56"/>
  <c r="CS209" i="56"/>
  <c r="CO209" i="56"/>
  <c r="CK209" i="56"/>
  <c r="CG209" i="56"/>
  <c r="CD209" i="56"/>
  <c r="CN209" i="56"/>
  <c r="CN213" i="56"/>
  <c r="CN217" i="56"/>
  <c r="CN221" i="56"/>
  <c r="CN225" i="56"/>
  <c r="CN229" i="56"/>
  <c r="CN233" i="56"/>
  <c r="CN237" i="56"/>
  <c r="CP244" i="56"/>
  <c r="CL244" i="56"/>
  <c r="CH244" i="56"/>
  <c r="CD244" i="56"/>
  <c r="CS244" i="56"/>
  <c r="CN244" i="56"/>
  <c r="CI244" i="56"/>
  <c r="CR244" i="56"/>
  <c r="CM244" i="56"/>
  <c r="CG244" i="56"/>
  <c r="CQ244" i="56"/>
  <c r="CK244" i="56"/>
  <c r="CF244" i="56"/>
  <c r="CM248" i="56"/>
  <c r="CJ249" i="56"/>
  <c r="CJ252" i="56"/>
  <c r="CL253" i="56"/>
  <c r="CH254" i="56"/>
  <c r="CH259" i="56"/>
  <c r="CP260" i="56"/>
  <c r="CL260" i="56"/>
  <c r="CH260" i="56"/>
  <c r="CD260" i="56"/>
  <c r="CS260" i="56"/>
  <c r="CN260" i="56"/>
  <c r="CI260" i="56"/>
  <c r="CR260" i="56"/>
  <c r="CM260" i="56"/>
  <c r="CG260" i="56"/>
  <c r="CQ260" i="56"/>
  <c r="CK260" i="56"/>
  <c r="CF260" i="56"/>
  <c r="CM264" i="56"/>
  <c r="CJ265" i="56"/>
  <c r="CJ268" i="56"/>
  <c r="CL269" i="56"/>
  <c r="CH270" i="56"/>
  <c r="CH275" i="56"/>
  <c r="CP276" i="56"/>
  <c r="CL276" i="56"/>
  <c r="CH276" i="56"/>
  <c r="CD276" i="56"/>
  <c r="CS276" i="56"/>
  <c r="CN276" i="56"/>
  <c r="CI276" i="56"/>
  <c r="CR276" i="56"/>
  <c r="CM276" i="56"/>
  <c r="CG276" i="56"/>
  <c r="CQ276" i="56"/>
  <c r="CK276" i="56"/>
  <c r="CF276" i="56"/>
  <c r="CM280" i="56"/>
  <c r="CJ281" i="56"/>
  <c r="CS296" i="56"/>
  <c r="CR324" i="56"/>
  <c r="CN324" i="56"/>
  <c r="CJ324" i="56"/>
  <c r="CF324" i="56"/>
  <c r="CQ324" i="56"/>
  <c r="CM324" i="56"/>
  <c r="CI324" i="56"/>
  <c r="CE324" i="56"/>
  <c r="CP324" i="56"/>
  <c r="CL324" i="56"/>
  <c r="CH324" i="56"/>
  <c r="CD324" i="56"/>
  <c r="CO324" i="56"/>
  <c r="CK324" i="56"/>
  <c r="CG324" i="56"/>
  <c r="CR328" i="56"/>
  <c r="CN328" i="56"/>
  <c r="CJ328" i="56"/>
  <c r="CF328" i="56"/>
  <c r="CQ328" i="56"/>
  <c r="CM328" i="56"/>
  <c r="CI328" i="56"/>
  <c r="CE328" i="56"/>
  <c r="CP328" i="56"/>
  <c r="CL328" i="56"/>
  <c r="CH328" i="56"/>
  <c r="CD328" i="56"/>
  <c r="CO328" i="56"/>
  <c r="CK328" i="56"/>
  <c r="CG328" i="56"/>
  <c r="CR344" i="56"/>
  <c r="CN344" i="56"/>
  <c r="CJ344" i="56"/>
  <c r="CF344" i="56"/>
  <c r="CQ344" i="56"/>
  <c r="CM344" i="56"/>
  <c r="CI344" i="56"/>
  <c r="CE344" i="56"/>
  <c r="CP344" i="56"/>
  <c r="CL344" i="56"/>
  <c r="CH344" i="56"/>
  <c r="CD344" i="56"/>
  <c r="CO344" i="56"/>
  <c r="CK344" i="56"/>
  <c r="CG344" i="56"/>
  <c r="CG130" i="56"/>
  <c r="CK130" i="56"/>
  <c r="CO130" i="56"/>
  <c r="CG134" i="56"/>
  <c r="CK134" i="56"/>
  <c r="CO134" i="56"/>
  <c r="CG138" i="56"/>
  <c r="CK138" i="56"/>
  <c r="CO138" i="56"/>
  <c r="CG142" i="56"/>
  <c r="CK142" i="56"/>
  <c r="CO142" i="56"/>
  <c r="CG146" i="56"/>
  <c r="CK146" i="56"/>
  <c r="CO146" i="56"/>
  <c r="CG150" i="56"/>
  <c r="CK150" i="56"/>
  <c r="CO150" i="56"/>
  <c r="CG154" i="56"/>
  <c r="CK154" i="56"/>
  <c r="CO154" i="56"/>
  <c r="CG158" i="56"/>
  <c r="CK158" i="56"/>
  <c r="CO158" i="56"/>
  <c r="CG162" i="56"/>
  <c r="CK162" i="56"/>
  <c r="CO162" i="56"/>
  <c r="CG166" i="56"/>
  <c r="CK166" i="56"/>
  <c r="CO166" i="56"/>
  <c r="CG170" i="56"/>
  <c r="CK170" i="56"/>
  <c r="CO170" i="56"/>
  <c r="CG174" i="56"/>
  <c r="CK174" i="56"/>
  <c r="CO174" i="56"/>
  <c r="CF177" i="56"/>
  <c r="CJ177" i="56"/>
  <c r="CN177" i="56"/>
  <c r="CG178" i="56"/>
  <c r="CK178" i="56"/>
  <c r="CO178" i="56"/>
  <c r="CF181" i="56"/>
  <c r="CJ181" i="56"/>
  <c r="CN181" i="56"/>
  <c r="CG182" i="56"/>
  <c r="CK182" i="56"/>
  <c r="CO182" i="56"/>
  <c r="CF185" i="56"/>
  <c r="CJ185" i="56"/>
  <c r="CN185" i="56"/>
  <c r="CG186" i="56"/>
  <c r="CK186" i="56"/>
  <c r="CO186" i="56"/>
  <c r="CF189" i="56"/>
  <c r="CJ189" i="56"/>
  <c r="CN189" i="56"/>
  <c r="CG190" i="56"/>
  <c r="CK190" i="56"/>
  <c r="CO190" i="56"/>
  <c r="CF193" i="56"/>
  <c r="CJ193" i="56"/>
  <c r="CN193" i="56"/>
  <c r="CR194" i="56"/>
  <c r="CN194" i="56"/>
  <c r="CJ194" i="56"/>
  <c r="CF194" i="56"/>
  <c r="CH194" i="56"/>
  <c r="CM194" i="56"/>
  <c r="CS194" i="56"/>
  <c r="CG196" i="56"/>
  <c r="CM196" i="56"/>
  <c r="CR196" i="56"/>
  <c r="CS199" i="56"/>
  <c r="CO199" i="56"/>
  <c r="CK199" i="56"/>
  <c r="CG199" i="56"/>
  <c r="CH199" i="56"/>
  <c r="CM199" i="56"/>
  <c r="CR199" i="56"/>
  <c r="CJ201" i="56"/>
  <c r="CR201" i="56"/>
  <c r="CH203" i="56"/>
  <c r="CP203" i="56"/>
  <c r="CP204" i="56"/>
  <c r="CL204" i="56"/>
  <c r="CH204" i="56"/>
  <c r="CD204" i="56"/>
  <c r="CR204" i="56"/>
  <c r="CN204" i="56"/>
  <c r="CJ204" i="56"/>
  <c r="CF204" i="56"/>
  <c r="CK204" i="56"/>
  <c r="CS204" i="56"/>
  <c r="CR206" i="56"/>
  <c r="CN206" i="56"/>
  <c r="CJ206" i="56"/>
  <c r="CF206" i="56"/>
  <c r="CP206" i="56"/>
  <c r="CL206" i="56"/>
  <c r="CH206" i="56"/>
  <c r="CD206" i="56"/>
  <c r="CK206" i="56"/>
  <c r="CS206" i="56"/>
  <c r="CI208" i="56"/>
  <c r="CQ208" i="56"/>
  <c r="CS211" i="56"/>
  <c r="CO211" i="56"/>
  <c r="CK211" i="56"/>
  <c r="CG211" i="56"/>
  <c r="CR211" i="56"/>
  <c r="CN211" i="56"/>
  <c r="CJ211" i="56"/>
  <c r="CF211" i="56"/>
  <c r="CQ211" i="56"/>
  <c r="CM211" i="56"/>
  <c r="CI211" i="56"/>
  <c r="CE211" i="56"/>
  <c r="CP211" i="56"/>
  <c r="CR213" i="56"/>
  <c r="CS215" i="56"/>
  <c r="CO215" i="56"/>
  <c r="CK215" i="56"/>
  <c r="CG215" i="56"/>
  <c r="CR215" i="56"/>
  <c r="CN215" i="56"/>
  <c r="CJ215" i="56"/>
  <c r="CF215" i="56"/>
  <c r="CQ215" i="56"/>
  <c r="CM215" i="56"/>
  <c r="CI215" i="56"/>
  <c r="CE215" i="56"/>
  <c r="CP215" i="56"/>
  <c r="CR217" i="56"/>
  <c r="CS219" i="56"/>
  <c r="CO219" i="56"/>
  <c r="CK219" i="56"/>
  <c r="CG219" i="56"/>
  <c r="CR219" i="56"/>
  <c r="CN219" i="56"/>
  <c r="CJ219" i="56"/>
  <c r="CF219" i="56"/>
  <c r="CQ219" i="56"/>
  <c r="CM219" i="56"/>
  <c r="CI219" i="56"/>
  <c r="CE219" i="56"/>
  <c r="CP219" i="56"/>
  <c r="CR221" i="56"/>
  <c r="CS223" i="56"/>
  <c r="CO223" i="56"/>
  <c r="CK223" i="56"/>
  <c r="CG223" i="56"/>
  <c r="CR223" i="56"/>
  <c r="CN223" i="56"/>
  <c r="CJ223" i="56"/>
  <c r="CF223" i="56"/>
  <c r="CQ223" i="56"/>
  <c r="CM223" i="56"/>
  <c r="CI223" i="56"/>
  <c r="CE223" i="56"/>
  <c r="CP223" i="56"/>
  <c r="CR225" i="56"/>
  <c r="CS227" i="56"/>
  <c r="CO227" i="56"/>
  <c r="CK227" i="56"/>
  <c r="CG227" i="56"/>
  <c r="CR227" i="56"/>
  <c r="CN227" i="56"/>
  <c r="CJ227" i="56"/>
  <c r="CF227" i="56"/>
  <c r="CQ227" i="56"/>
  <c r="CM227" i="56"/>
  <c r="CI227" i="56"/>
  <c r="CE227" i="56"/>
  <c r="CP227" i="56"/>
  <c r="CR229" i="56"/>
  <c r="CS231" i="56"/>
  <c r="CO231" i="56"/>
  <c r="CK231" i="56"/>
  <c r="CG231" i="56"/>
  <c r="CR231" i="56"/>
  <c r="CN231" i="56"/>
  <c r="CJ231" i="56"/>
  <c r="CF231" i="56"/>
  <c r="CQ231" i="56"/>
  <c r="CM231" i="56"/>
  <c r="CI231" i="56"/>
  <c r="CE231" i="56"/>
  <c r="CP231" i="56"/>
  <c r="CR233" i="56"/>
  <c r="CS235" i="56"/>
  <c r="CO235" i="56"/>
  <c r="CK235" i="56"/>
  <c r="CG235" i="56"/>
  <c r="CR235" i="56"/>
  <c r="CN235" i="56"/>
  <c r="CJ235" i="56"/>
  <c r="CF235" i="56"/>
  <c r="CQ235" i="56"/>
  <c r="CM235" i="56"/>
  <c r="CI235" i="56"/>
  <c r="CE235" i="56"/>
  <c r="CP235" i="56"/>
  <c r="CR237" i="56"/>
  <c r="CP240" i="56"/>
  <c r="CL240" i="56"/>
  <c r="CH240" i="56"/>
  <c r="CD240" i="56"/>
  <c r="CQ240" i="56"/>
  <c r="CK240" i="56"/>
  <c r="CF240" i="56"/>
  <c r="CO240" i="56"/>
  <c r="CJ240" i="56"/>
  <c r="CE240" i="56"/>
  <c r="CS240" i="56"/>
  <c r="CN240" i="56"/>
  <c r="CI240" i="56"/>
  <c r="CG240" i="56"/>
  <c r="CQ241" i="56"/>
  <c r="CM241" i="56"/>
  <c r="CI241" i="56"/>
  <c r="CE241" i="56"/>
  <c r="CS241" i="56"/>
  <c r="CN241" i="56"/>
  <c r="CH241" i="56"/>
  <c r="CR241" i="56"/>
  <c r="CL241" i="56"/>
  <c r="CG241" i="56"/>
  <c r="CP241" i="56"/>
  <c r="CK241" i="56"/>
  <c r="CF241" i="56"/>
  <c r="CD241" i="56"/>
  <c r="CQ245" i="56"/>
  <c r="CM245" i="56"/>
  <c r="CI245" i="56"/>
  <c r="CE245" i="56"/>
  <c r="CP245" i="56"/>
  <c r="CK245" i="56"/>
  <c r="CF245" i="56"/>
  <c r="CO245" i="56"/>
  <c r="CJ245" i="56"/>
  <c r="CD245" i="56"/>
  <c r="CS245" i="56"/>
  <c r="CN245" i="56"/>
  <c r="CH245" i="56"/>
  <c r="CG245" i="56"/>
  <c r="CR246" i="56"/>
  <c r="CN246" i="56"/>
  <c r="CJ246" i="56"/>
  <c r="CF246" i="56"/>
  <c r="CQ246" i="56"/>
  <c r="CL246" i="56"/>
  <c r="CG246" i="56"/>
  <c r="CP246" i="56"/>
  <c r="CK246" i="56"/>
  <c r="CE246" i="56"/>
  <c r="CO246" i="56"/>
  <c r="CI246" i="56"/>
  <c r="CD246" i="56"/>
  <c r="CS251" i="56"/>
  <c r="CO251" i="56"/>
  <c r="CK251" i="56"/>
  <c r="CG251" i="56"/>
  <c r="CQ251" i="56"/>
  <c r="CL251" i="56"/>
  <c r="CF251" i="56"/>
  <c r="CP251" i="56"/>
  <c r="CJ251" i="56"/>
  <c r="CE251" i="56"/>
  <c r="CN251" i="56"/>
  <c r="CI251" i="56"/>
  <c r="CD251" i="56"/>
  <c r="CO252" i="56"/>
  <c r="CP256" i="56"/>
  <c r="CL256" i="56"/>
  <c r="CH256" i="56"/>
  <c r="CD256" i="56"/>
  <c r="CQ256" i="56"/>
  <c r="CK256" i="56"/>
  <c r="CF256" i="56"/>
  <c r="CO256" i="56"/>
  <c r="CJ256" i="56"/>
  <c r="CE256" i="56"/>
  <c r="CS256" i="56"/>
  <c r="CN256" i="56"/>
  <c r="CI256" i="56"/>
  <c r="CG256" i="56"/>
  <c r="CQ257" i="56"/>
  <c r="CM257" i="56"/>
  <c r="CI257" i="56"/>
  <c r="CE257" i="56"/>
  <c r="CS257" i="56"/>
  <c r="CN257" i="56"/>
  <c r="CH257" i="56"/>
  <c r="CR257" i="56"/>
  <c r="CL257" i="56"/>
  <c r="CG257" i="56"/>
  <c r="CP257" i="56"/>
  <c r="CK257" i="56"/>
  <c r="CF257" i="56"/>
  <c r="CD257" i="56"/>
  <c r="CQ261" i="56"/>
  <c r="CM261" i="56"/>
  <c r="CI261" i="56"/>
  <c r="CE261" i="56"/>
  <c r="CP261" i="56"/>
  <c r="CK261" i="56"/>
  <c r="CF261" i="56"/>
  <c r="CO261" i="56"/>
  <c r="CJ261" i="56"/>
  <c r="CD261" i="56"/>
  <c r="CS261" i="56"/>
  <c r="CN261" i="56"/>
  <c r="CH261" i="56"/>
  <c r="CG261" i="56"/>
  <c r="CR262" i="56"/>
  <c r="CN262" i="56"/>
  <c r="CJ262" i="56"/>
  <c r="CF262" i="56"/>
  <c r="CQ262" i="56"/>
  <c r="CL262" i="56"/>
  <c r="CG262" i="56"/>
  <c r="CP262" i="56"/>
  <c r="CK262" i="56"/>
  <c r="CE262" i="56"/>
  <c r="CO262" i="56"/>
  <c r="CI262" i="56"/>
  <c r="CD262" i="56"/>
  <c r="CS267" i="56"/>
  <c r="CO267" i="56"/>
  <c r="CK267" i="56"/>
  <c r="CG267" i="56"/>
  <c r="CQ267" i="56"/>
  <c r="CL267" i="56"/>
  <c r="CF267" i="56"/>
  <c r="CP267" i="56"/>
  <c r="CJ267" i="56"/>
  <c r="CE267" i="56"/>
  <c r="CN267" i="56"/>
  <c r="CI267" i="56"/>
  <c r="CD267" i="56"/>
  <c r="CO268" i="56"/>
  <c r="CP272" i="56"/>
  <c r="CL272" i="56"/>
  <c r="CH272" i="56"/>
  <c r="CD272" i="56"/>
  <c r="CQ272" i="56"/>
  <c r="CK272" i="56"/>
  <c r="CF272" i="56"/>
  <c r="CO272" i="56"/>
  <c r="CJ272" i="56"/>
  <c r="CE272" i="56"/>
  <c r="CS272" i="56"/>
  <c r="CN272" i="56"/>
  <c r="CI272" i="56"/>
  <c r="CG272" i="56"/>
  <c r="CQ273" i="56"/>
  <c r="CM273" i="56"/>
  <c r="CI273" i="56"/>
  <c r="CE273" i="56"/>
  <c r="CS273" i="56"/>
  <c r="CN273" i="56"/>
  <c r="CH273" i="56"/>
  <c r="CR273" i="56"/>
  <c r="CL273" i="56"/>
  <c r="CG273" i="56"/>
  <c r="CP273" i="56"/>
  <c r="CK273" i="56"/>
  <c r="CF273" i="56"/>
  <c r="CD273" i="56"/>
  <c r="CQ277" i="56"/>
  <c r="CM277" i="56"/>
  <c r="CI277" i="56"/>
  <c r="CE277" i="56"/>
  <c r="CP277" i="56"/>
  <c r="CK277" i="56"/>
  <c r="CF277" i="56"/>
  <c r="CO277" i="56"/>
  <c r="CJ277" i="56"/>
  <c r="CD277" i="56"/>
  <c r="CS277" i="56"/>
  <c r="CN277" i="56"/>
  <c r="CH277" i="56"/>
  <c r="CG277" i="56"/>
  <c r="CR278" i="56"/>
  <c r="CN278" i="56"/>
  <c r="CJ278" i="56"/>
  <c r="CF278" i="56"/>
  <c r="CQ278" i="56"/>
  <c r="CL278" i="56"/>
  <c r="CG278" i="56"/>
  <c r="CP278" i="56"/>
  <c r="CK278" i="56"/>
  <c r="CE278" i="56"/>
  <c r="CO278" i="56"/>
  <c r="CI278" i="56"/>
  <c r="CD278" i="56"/>
  <c r="CQ283" i="56"/>
  <c r="CM283" i="56"/>
  <c r="CS283" i="56"/>
  <c r="CO283" i="56"/>
  <c r="CK283" i="56"/>
  <c r="CG283" i="56"/>
  <c r="CL283" i="56"/>
  <c r="CF283" i="56"/>
  <c r="CR283" i="56"/>
  <c r="CJ283" i="56"/>
  <c r="CE283" i="56"/>
  <c r="CP283" i="56"/>
  <c r="CI283" i="56"/>
  <c r="CD283" i="56"/>
  <c r="CS289" i="56"/>
  <c r="CO289" i="56"/>
  <c r="CK289" i="56"/>
  <c r="CG289" i="56"/>
  <c r="CQ289" i="56"/>
  <c r="CM289" i="56"/>
  <c r="CI289" i="56"/>
  <c r="CE289" i="56"/>
  <c r="CR289" i="56"/>
  <c r="CJ289" i="56"/>
  <c r="CP289" i="56"/>
  <c r="CH289" i="56"/>
  <c r="CN289" i="56"/>
  <c r="CF289" i="56"/>
  <c r="CD289" i="56"/>
  <c r="CQ291" i="56"/>
  <c r="CM291" i="56"/>
  <c r="CI291" i="56"/>
  <c r="CE291" i="56"/>
  <c r="CS291" i="56"/>
  <c r="CO291" i="56"/>
  <c r="CK291" i="56"/>
  <c r="CG291" i="56"/>
  <c r="CP291" i="56"/>
  <c r="CH291" i="56"/>
  <c r="CN291" i="56"/>
  <c r="CF291" i="56"/>
  <c r="CL291" i="56"/>
  <c r="CD291" i="56"/>
  <c r="CP298" i="56"/>
  <c r="CL298" i="56"/>
  <c r="CH298" i="56"/>
  <c r="CD298" i="56"/>
  <c r="CR298" i="56"/>
  <c r="CN298" i="56"/>
  <c r="CJ298" i="56"/>
  <c r="CF298" i="56"/>
  <c r="CQ298" i="56"/>
  <c r="CI298" i="56"/>
  <c r="CO298" i="56"/>
  <c r="CG298" i="56"/>
  <c r="CM298" i="56"/>
  <c r="CE298" i="56"/>
  <c r="CS305" i="56"/>
  <c r="CO305" i="56"/>
  <c r="CK305" i="56"/>
  <c r="CG305" i="56"/>
  <c r="CQ305" i="56"/>
  <c r="CM305" i="56"/>
  <c r="CI305" i="56"/>
  <c r="CE305" i="56"/>
  <c r="CR305" i="56"/>
  <c r="CJ305" i="56"/>
  <c r="CP305" i="56"/>
  <c r="CH305" i="56"/>
  <c r="CN305" i="56"/>
  <c r="CF305" i="56"/>
  <c r="CD305" i="56"/>
  <c r="CQ307" i="56"/>
  <c r="CM307" i="56"/>
  <c r="CI307" i="56"/>
  <c r="CE307" i="56"/>
  <c r="CS307" i="56"/>
  <c r="CO307" i="56"/>
  <c r="CK307" i="56"/>
  <c r="CG307" i="56"/>
  <c r="CP307" i="56"/>
  <c r="CH307" i="56"/>
  <c r="CN307" i="56"/>
  <c r="CF307" i="56"/>
  <c r="CL307" i="56"/>
  <c r="CD307" i="56"/>
  <c r="CR320" i="56"/>
  <c r="CN320" i="56"/>
  <c r="CJ320" i="56"/>
  <c r="CF320" i="56"/>
  <c r="CQ320" i="56"/>
  <c r="CM320" i="56"/>
  <c r="CI320" i="56"/>
  <c r="CE320" i="56"/>
  <c r="CP320" i="56"/>
  <c r="CL320" i="56"/>
  <c r="CH320" i="56"/>
  <c r="CD320" i="56"/>
  <c r="CO320" i="56"/>
  <c r="CK320" i="56"/>
  <c r="CG320" i="56"/>
  <c r="CR332" i="56"/>
  <c r="CN332" i="56"/>
  <c r="CJ332" i="56"/>
  <c r="CF332" i="56"/>
  <c r="CQ332" i="56"/>
  <c r="CM332" i="56"/>
  <c r="CI332" i="56"/>
  <c r="CE332" i="56"/>
  <c r="CP332" i="56"/>
  <c r="CL332" i="56"/>
  <c r="CH332" i="56"/>
  <c r="CD332" i="56"/>
  <c r="CO332" i="56"/>
  <c r="CK332" i="56"/>
  <c r="CG332" i="56"/>
  <c r="CS344" i="56"/>
  <c r="CS349" i="56"/>
  <c r="CO349" i="56"/>
  <c r="CK349" i="56"/>
  <c r="CG349" i="56"/>
  <c r="CQ349" i="56"/>
  <c r="CL349" i="56"/>
  <c r="CF349" i="56"/>
  <c r="CP349" i="56"/>
  <c r="CJ349" i="56"/>
  <c r="CE349" i="56"/>
  <c r="CN349" i="56"/>
  <c r="CI349" i="56"/>
  <c r="CD349" i="56"/>
  <c r="CR349" i="56"/>
  <c r="CM349" i="56"/>
  <c r="CH349" i="56"/>
  <c r="CR390" i="56"/>
  <c r="CN390" i="56"/>
  <c r="CJ390" i="56"/>
  <c r="CF390" i="56"/>
  <c r="CQ390" i="56"/>
  <c r="CM390" i="56"/>
  <c r="CI390" i="56"/>
  <c r="CE390" i="56"/>
  <c r="CP390" i="56"/>
  <c r="CL390" i="56"/>
  <c r="CH390" i="56"/>
  <c r="CD390" i="56"/>
  <c r="CO390" i="56"/>
  <c r="CK390" i="56"/>
  <c r="CG390" i="56"/>
  <c r="CS390" i="56"/>
  <c r="CF212" i="56"/>
  <c r="CJ212" i="56"/>
  <c r="CN212" i="56"/>
  <c r="CR212" i="56"/>
  <c r="CF216" i="56"/>
  <c r="CJ216" i="56"/>
  <c r="CN216" i="56"/>
  <c r="CR216" i="56"/>
  <c r="CF220" i="56"/>
  <c r="CJ220" i="56"/>
  <c r="CN220" i="56"/>
  <c r="CR220" i="56"/>
  <c r="CF224" i="56"/>
  <c r="CJ224" i="56"/>
  <c r="CN224" i="56"/>
  <c r="CR224" i="56"/>
  <c r="CF228" i="56"/>
  <c r="CJ228" i="56"/>
  <c r="CN228" i="56"/>
  <c r="CR228" i="56"/>
  <c r="CF232" i="56"/>
  <c r="CJ232" i="56"/>
  <c r="CN232" i="56"/>
  <c r="CR232" i="56"/>
  <c r="CF236" i="56"/>
  <c r="CJ236" i="56"/>
  <c r="CN236" i="56"/>
  <c r="CR236" i="56"/>
  <c r="CF239" i="56"/>
  <c r="CL239" i="56"/>
  <c r="CG242" i="56"/>
  <c r="CL242" i="56"/>
  <c r="CF247" i="56"/>
  <c r="CL247" i="56"/>
  <c r="CG250" i="56"/>
  <c r="CL250" i="56"/>
  <c r="CF255" i="56"/>
  <c r="CL255" i="56"/>
  <c r="CG258" i="56"/>
  <c r="CL258" i="56"/>
  <c r="CF263" i="56"/>
  <c r="CL263" i="56"/>
  <c r="CG266" i="56"/>
  <c r="CL266" i="56"/>
  <c r="CF271" i="56"/>
  <c r="CL271" i="56"/>
  <c r="CG274" i="56"/>
  <c r="CL274" i="56"/>
  <c r="CF279" i="56"/>
  <c r="CL279" i="56"/>
  <c r="CG282" i="56"/>
  <c r="CL282" i="56"/>
  <c r="CR284" i="56"/>
  <c r="CN284" i="56"/>
  <c r="CJ284" i="56"/>
  <c r="CF284" i="56"/>
  <c r="CP284" i="56"/>
  <c r="CL284" i="56"/>
  <c r="CH284" i="56"/>
  <c r="CD284" i="56"/>
  <c r="CK284" i="56"/>
  <c r="CS284" i="56"/>
  <c r="CP286" i="56"/>
  <c r="CL286" i="56"/>
  <c r="CH286" i="56"/>
  <c r="CD286" i="56"/>
  <c r="CR286" i="56"/>
  <c r="CN286" i="56"/>
  <c r="CJ286" i="56"/>
  <c r="CF286" i="56"/>
  <c r="CK286" i="56"/>
  <c r="CS286" i="56"/>
  <c r="CI288" i="56"/>
  <c r="CI290" i="56"/>
  <c r="CS293" i="56"/>
  <c r="CO293" i="56"/>
  <c r="CK293" i="56"/>
  <c r="CG293" i="56"/>
  <c r="CQ293" i="56"/>
  <c r="CM293" i="56"/>
  <c r="CI293" i="56"/>
  <c r="CE293" i="56"/>
  <c r="CD293" i="56"/>
  <c r="CL293" i="56"/>
  <c r="CQ295" i="56"/>
  <c r="CM295" i="56"/>
  <c r="CI295" i="56"/>
  <c r="CE295" i="56"/>
  <c r="CS295" i="56"/>
  <c r="CO295" i="56"/>
  <c r="CK295" i="56"/>
  <c r="CG295" i="56"/>
  <c r="CJ295" i="56"/>
  <c r="CR295" i="56"/>
  <c r="CJ297" i="56"/>
  <c r="CH299" i="56"/>
  <c r="CR300" i="56"/>
  <c r="CN300" i="56"/>
  <c r="CJ300" i="56"/>
  <c r="CF300" i="56"/>
  <c r="CP300" i="56"/>
  <c r="CL300" i="56"/>
  <c r="CH300" i="56"/>
  <c r="CD300" i="56"/>
  <c r="CK300" i="56"/>
  <c r="CS300" i="56"/>
  <c r="CP302" i="56"/>
  <c r="CL302" i="56"/>
  <c r="CH302" i="56"/>
  <c r="CD302" i="56"/>
  <c r="CR302" i="56"/>
  <c r="CN302" i="56"/>
  <c r="CJ302" i="56"/>
  <c r="CF302" i="56"/>
  <c r="CK302" i="56"/>
  <c r="CS302" i="56"/>
  <c r="CI304" i="56"/>
  <c r="CI306" i="56"/>
  <c r="CS309" i="56"/>
  <c r="CO309" i="56"/>
  <c r="CK309" i="56"/>
  <c r="CG309" i="56"/>
  <c r="CR309" i="56"/>
  <c r="CN309" i="56"/>
  <c r="CJ309" i="56"/>
  <c r="CQ309" i="56"/>
  <c r="CM309" i="56"/>
  <c r="CI309" i="56"/>
  <c r="CE309" i="56"/>
  <c r="CD309" i="56"/>
  <c r="CP309" i="56"/>
  <c r="CP350" i="56"/>
  <c r="CL350" i="56"/>
  <c r="CH350" i="56"/>
  <c r="CD350" i="56"/>
  <c r="CS350" i="56"/>
  <c r="CN350" i="56"/>
  <c r="CI350" i="56"/>
  <c r="CR350" i="56"/>
  <c r="CM350" i="56"/>
  <c r="CG350" i="56"/>
  <c r="CQ350" i="56"/>
  <c r="CK350" i="56"/>
  <c r="CF350" i="56"/>
  <c r="CE350" i="56"/>
  <c r="CQ351" i="56"/>
  <c r="CM351" i="56"/>
  <c r="CI351" i="56"/>
  <c r="CE351" i="56"/>
  <c r="CP351" i="56"/>
  <c r="CK351" i="56"/>
  <c r="CF351" i="56"/>
  <c r="CO351" i="56"/>
  <c r="CJ351" i="56"/>
  <c r="CD351" i="56"/>
  <c r="CS351" i="56"/>
  <c r="CN351" i="56"/>
  <c r="CH351" i="56"/>
  <c r="CG351" i="56"/>
  <c r="CR352" i="56"/>
  <c r="CN352" i="56"/>
  <c r="CJ352" i="56"/>
  <c r="CF352" i="56"/>
  <c r="CQ352" i="56"/>
  <c r="CL352" i="56"/>
  <c r="CG352" i="56"/>
  <c r="CP352" i="56"/>
  <c r="CK352" i="56"/>
  <c r="CE352" i="56"/>
  <c r="CO352" i="56"/>
  <c r="CI352" i="56"/>
  <c r="CD352" i="56"/>
  <c r="CQ357" i="56"/>
  <c r="CM357" i="56"/>
  <c r="CI357" i="56"/>
  <c r="CE357" i="56"/>
  <c r="CS357" i="56"/>
  <c r="CO357" i="56"/>
  <c r="CK357" i="56"/>
  <c r="CG357" i="56"/>
  <c r="CP357" i="56"/>
  <c r="CH357" i="56"/>
  <c r="CN357" i="56"/>
  <c r="CF357" i="56"/>
  <c r="CL357" i="56"/>
  <c r="CD357" i="56"/>
  <c r="CR374" i="56"/>
  <c r="CN374" i="56"/>
  <c r="CJ374" i="56"/>
  <c r="CF374" i="56"/>
  <c r="CQ374" i="56"/>
  <c r="CM374" i="56"/>
  <c r="CI374" i="56"/>
  <c r="CE374" i="56"/>
  <c r="CP374" i="56"/>
  <c r="CL374" i="56"/>
  <c r="CH374" i="56"/>
  <c r="CD374" i="56"/>
  <c r="CO374" i="56"/>
  <c r="CK374" i="56"/>
  <c r="CG374" i="56"/>
  <c r="CR394" i="56"/>
  <c r="CN394" i="56"/>
  <c r="CJ394" i="56"/>
  <c r="CF394" i="56"/>
  <c r="CQ394" i="56"/>
  <c r="CM394" i="56"/>
  <c r="CI394" i="56"/>
  <c r="CE394" i="56"/>
  <c r="CP394" i="56"/>
  <c r="CL394" i="56"/>
  <c r="CH394" i="56"/>
  <c r="CD394" i="56"/>
  <c r="CO394" i="56"/>
  <c r="CK394" i="56"/>
  <c r="CG394" i="56"/>
  <c r="CG212" i="56"/>
  <c r="CK212" i="56"/>
  <c r="CO212" i="56"/>
  <c r="CS212" i="56"/>
  <c r="CG216" i="56"/>
  <c r="CK216" i="56"/>
  <c r="CO216" i="56"/>
  <c r="CS216" i="56"/>
  <c r="CG220" i="56"/>
  <c r="CK220" i="56"/>
  <c r="CO220" i="56"/>
  <c r="CS220" i="56"/>
  <c r="CG224" i="56"/>
  <c r="CK224" i="56"/>
  <c r="CO224" i="56"/>
  <c r="CS224" i="56"/>
  <c r="CG228" i="56"/>
  <c r="CK228" i="56"/>
  <c r="CO228" i="56"/>
  <c r="CS228" i="56"/>
  <c r="CG232" i="56"/>
  <c r="CK232" i="56"/>
  <c r="CO232" i="56"/>
  <c r="CS232" i="56"/>
  <c r="CG236" i="56"/>
  <c r="CK236" i="56"/>
  <c r="CO236" i="56"/>
  <c r="CS236" i="56"/>
  <c r="CS239" i="56"/>
  <c r="CO239" i="56"/>
  <c r="CK239" i="56"/>
  <c r="CG239" i="56"/>
  <c r="CH239" i="56"/>
  <c r="CM239" i="56"/>
  <c r="CR239" i="56"/>
  <c r="CR242" i="56"/>
  <c r="CN242" i="56"/>
  <c r="CJ242" i="56"/>
  <c r="CF242" i="56"/>
  <c r="CH242" i="56"/>
  <c r="CM242" i="56"/>
  <c r="CS242" i="56"/>
  <c r="CS247" i="56"/>
  <c r="CO247" i="56"/>
  <c r="CK247" i="56"/>
  <c r="CG247" i="56"/>
  <c r="CH247" i="56"/>
  <c r="CM247" i="56"/>
  <c r="CR247" i="56"/>
  <c r="CR250" i="56"/>
  <c r="CN250" i="56"/>
  <c r="CJ250" i="56"/>
  <c r="CF250" i="56"/>
  <c r="CH250" i="56"/>
  <c r="CM250" i="56"/>
  <c r="CS250" i="56"/>
  <c r="CS255" i="56"/>
  <c r="CO255" i="56"/>
  <c r="CK255" i="56"/>
  <c r="CG255" i="56"/>
  <c r="CH255" i="56"/>
  <c r="CM255" i="56"/>
  <c r="CR255" i="56"/>
  <c r="CR258" i="56"/>
  <c r="CN258" i="56"/>
  <c r="CJ258" i="56"/>
  <c r="CF258" i="56"/>
  <c r="CH258" i="56"/>
  <c r="CM258" i="56"/>
  <c r="CS258" i="56"/>
  <c r="CS263" i="56"/>
  <c r="CO263" i="56"/>
  <c r="CK263" i="56"/>
  <c r="CG263" i="56"/>
  <c r="CH263" i="56"/>
  <c r="CM263" i="56"/>
  <c r="CR263" i="56"/>
  <c r="CR266" i="56"/>
  <c r="CN266" i="56"/>
  <c r="CJ266" i="56"/>
  <c r="CF266" i="56"/>
  <c r="CH266" i="56"/>
  <c r="CM266" i="56"/>
  <c r="CS266" i="56"/>
  <c r="CS271" i="56"/>
  <c r="CO271" i="56"/>
  <c r="CK271" i="56"/>
  <c r="CG271" i="56"/>
  <c r="CH271" i="56"/>
  <c r="CM271" i="56"/>
  <c r="CR271" i="56"/>
  <c r="CR274" i="56"/>
  <c r="CN274" i="56"/>
  <c r="CJ274" i="56"/>
  <c r="CF274" i="56"/>
  <c r="CH274" i="56"/>
  <c r="CM274" i="56"/>
  <c r="CS274" i="56"/>
  <c r="CS279" i="56"/>
  <c r="CO279" i="56"/>
  <c r="CK279" i="56"/>
  <c r="CG279" i="56"/>
  <c r="CH279" i="56"/>
  <c r="CM279" i="56"/>
  <c r="CR279" i="56"/>
  <c r="CR282" i="56"/>
  <c r="CN282" i="56"/>
  <c r="CJ282" i="56"/>
  <c r="CF282" i="56"/>
  <c r="CH282" i="56"/>
  <c r="CM282" i="56"/>
  <c r="CS282" i="56"/>
  <c r="CR288" i="56"/>
  <c r="CN288" i="56"/>
  <c r="CJ288" i="56"/>
  <c r="CF288" i="56"/>
  <c r="CP288" i="56"/>
  <c r="CL288" i="56"/>
  <c r="CH288" i="56"/>
  <c r="CD288" i="56"/>
  <c r="CK288" i="56"/>
  <c r="CS288" i="56"/>
  <c r="CP290" i="56"/>
  <c r="CL290" i="56"/>
  <c r="CH290" i="56"/>
  <c r="CD290" i="56"/>
  <c r="CR290" i="56"/>
  <c r="CN290" i="56"/>
  <c r="CJ290" i="56"/>
  <c r="CF290" i="56"/>
  <c r="CK290" i="56"/>
  <c r="CS290" i="56"/>
  <c r="CS297" i="56"/>
  <c r="CO297" i="56"/>
  <c r="CK297" i="56"/>
  <c r="CG297" i="56"/>
  <c r="CQ297" i="56"/>
  <c r="CM297" i="56"/>
  <c r="CI297" i="56"/>
  <c r="CE297" i="56"/>
  <c r="CD297" i="56"/>
  <c r="CL297" i="56"/>
  <c r="CQ299" i="56"/>
  <c r="CM299" i="56"/>
  <c r="CI299" i="56"/>
  <c r="CE299" i="56"/>
  <c r="CS299" i="56"/>
  <c r="CO299" i="56"/>
  <c r="CK299" i="56"/>
  <c r="CG299" i="56"/>
  <c r="CJ299" i="56"/>
  <c r="CR299" i="56"/>
  <c r="CR304" i="56"/>
  <c r="CN304" i="56"/>
  <c r="CJ304" i="56"/>
  <c r="CF304" i="56"/>
  <c r="CP304" i="56"/>
  <c r="CL304" i="56"/>
  <c r="CH304" i="56"/>
  <c r="CD304" i="56"/>
  <c r="CK304" i="56"/>
  <c r="CS304" i="56"/>
  <c r="CP306" i="56"/>
  <c r="CL306" i="56"/>
  <c r="CH306" i="56"/>
  <c r="CD306" i="56"/>
  <c r="CR306" i="56"/>
  <c r="CN306" i="56"/>
  <c r="CJ306" i="56"/>
  <c r="CF306" i="56"/>
  <c r="CK306" i="56"/>
  <c r="CS306" i="56"/>
  <c r="CQ311" i="56"/>
  <c r="CM311" i="56"/>
  <c r="CI311" i="56"/>
  <c r="CE311" i="56"/>
  <c r="CP311" i="56"/>
  <c r="CL311" i="56"/>
  <c r="CH311" i="56"/>
  <c r="CD311" i="56"/>
  <c r="CS311" i="56"/>
  <c r="CO311" i="56"/>
  <c r="CK311" i="56"/>
  <c r="CG311" i="56"/>
  <c r="CR311" i="56"/>
  <c r="CS313" i="56"/>
  <c r="CO313" i="56"/>
  <c r="CK313" i="56"/>
  <c r="CG313" i="56"/>
  <c r="CR313" i="56"/>
  <c r="CN313" i="56"/>
  <c r="CJ313" i="56"/>
  <c r="CF313" i="56"/>
  <c r="CQ313" i="56"/>
  <c r="CM313" i="56"/>
  <c r="CI313" i="56"/>
  <c r="CE313" i="56"/>
  <c r="CD313" i="56"/>
  <c r="CQ315" i="56"/>
  <c r="CM315" i="56"/>
  <c r="CI315" i="56"/>
  <c r="CE315" i="56"/>
  <c r="CP315" i="56"/>
  <c r="CL315" i="56"/>
  <c r="CH315" i="56"/>
  <c r="CD315" i="56"/>
  <c r="CS315" i="56"/>
  <c r="CO315" i="56"/>
  <c r="CK315" i="56"/>
  <c r="CG315" i="56"/>
  <c r="CR315" i="56"/>
  <c r="CS317" i="56"/>
  <c r="CO317" i="56"/>
  <c r="CK317" i="56"/>
  <c r="CG317" i="56"/>
  <c r="CR317" i="56"/>
  <c r="CN317" i="56"/>
  <c r="CJ317" i="56"/>
  <c r="CF317" i="56"/>
  <c r="CQ317" i="56"/>
  <c r="CM317" i="56"/>
  <c r="CI317" i="56"/>
  <c r="CE317" i="56"/>
  <c r="CD317" i="56"/>
  <c r="CQ319" i="56"/>
  <c r="CM319" i="56"/>
  <c r="CI319" i="56"/>
  <c r="CE319" i="56"/>
  <c r="CP319" i="56"/>
  <c r="CL319" i="56"/>
  <c r="CH319" i="56"/>
  <c r="CD319" i="56"/>
  <c r="CS319" i="56"/>
  <c r="CO319" i="56"/>
  <c r="CK319" i="56"/>
  <c r="CG319" i="56"/>
  <c r="CR319" i="56"/>
  <c r="CS321" i="56"/>
  <c r="CO321" i="56"/>
  <c r="CK321" i="56"/>
  <c r="CG321" i="56"/>
  <c r="CR321" i="56"/>
  <c r="CN321" i="56"/>
  <c r="CJ321" i="56"/>
  <c r="CF321" i="56"/>
  <c r="CQ321" i="56"/>
  <c r="CM321" i="56"/>
  <c r="CI321" i="56"/>
  <c r="CE321" i="56"/>
  <c r="CD321" i="56"/>
  <c r="CQ323" i="56"/>
  <c r="CM323" i="56"/>
  <c r="CI323" i="56"/>
  <c r="CE323" i="56"/>
  <c r="CP323" i="56"/>
  <c r="CL323" i="56"/>
  <c r="CH323" i="56"/>
  <c r="CD323" i="56"/>
  <c r="CS323" i="56"/>
  <c r="CO323" i="56"/>
  <c r="CK323" i="56"/>
  <c r="CG323" i="56"/>
  <c r="CR323" i="56"/>
  <c r="CS325" i="56"/>
  <c r="CO325" i="56"/>
  <c r="CK325" i="56"/>
  <c r="CG325" i="56"/>
  <c r="CR325" i="56"/>
  <c r="CN325" i="56"/>
  <c r="CJ325" i="56"/>
  <c r="CF325" i="56"/>
  <c r="CQ325" i="56"/>
  <c r="CM325" i="56"/>
  <c r="CI325" i="56"/>
  <c r="CE325" i="56"/>
  <c r="CD325" i="56"/>
  <c r="CQ327" i="56"/>
  <c r="CM327" i="56"/>
  <c r="CI327" i="56"/>
  <c r="CE327" i="56"/>
  <c r="CP327" i="56"/>
  <c r="CL327" i="56"/>
  <c r="CH327" i="56"/>
  <c r="CD327" i="56"/>
  <c r="CS327" i="56"/>
  <c r="CO327" i="56"/>
  <c r="CK327" i="56"/>
  <c r="CG327" i="56"/>
  <c r="CR327" i="56"/>
  <c r="CS329" i="56"/>
  <c r="CO329" i="56"/>
  <c r="CK329" i="56"/>
  <c r="CG329" i="56"/>
  <c r="CR329" i="56"/>
  <c r="CN329" i="56"/>
  <c r="CJ329" i="56"/>
  <c r="CF329" i="56"/>
  <c r="CQ329" i="56"/>
  <c r="CM329" i="56"/>
  <c r="CI329" i="56"/>
  <c r="CE329" i="56"/>
  <c r="CD329" i="56"/>
  <c r="CQ331" i="56"/>
  <c r="CM331" i="56"/>
  <c r="CI331" i="56"/>
  <c r="CE331" i="56"/>
  <c r="CP331" i="56"/>
  <c r="CL331" i="56"/>
  <c r="CH331" i="56"/>
  <c r="CD331" i="56"/>
  <c r="CS331" i="56"/>
  <c r="CO331" i="56"/>
  <c r="CK331" i="56"/>
  <c r="CG331" i="56"/>
  <c r="CR331" i="56"/>
  <c r="CS333" i="56"/>
  <c r="CO333" i="56"/>
  <c r="CK333" i="56"/>
  <c r="CG333" i="56"/>
  <c r="CR333" i="56"/>
  <c r="CN333" i="56"/>
  <c r="CJ333" i="56"/>
  <c r="CF333" i="56"/>
  <c r="CQ333" i="56"/>
  <c r="CM333" i="56"/>
  <c r="CI333" i="56"/>
  <c r="CE333" i="56"/>
  <c r="CD333" i="56"/>
  <c r="CQ335" i="56"/>
  <c r="CM335" i="56"/>
  <c r="CI335" i="56"/>
  <c r="CE335" i="56"/>
  <c r="CP335" i="56"/>
  <c r="CL335" i="56"/>
  <c r="CH335" i="56"/>
  <c r="CD335" i="56"/>
  <c r="CS335" i="56"/>
  <c r="CO335" i="56"/>
  <c r="CK335" i="56"/>
  <c r="CG335" i="56"/>
  <c r="CR335" i="56"/>
  <c r="CS337" i="56"/>
  <c r="CO337" i="56"/>
  <c r="CK337" i="56"/>
  <c r="CG337" i="56"/>
  <c r="CR337" i="56"/>
  <c r="CN337" i="56"/>
  <c r="CJ337" i="56"/>
  <c r="CF337" i="56"/>
  <c r="CQ337" i="56"/>
  <c r="CM337" i="56"/>
  <c r="CI337" i="56"/>
  <c r="CE337" i="56"/>
  <c r="CD337" i="56"/>
  <c r="CQ339" i="56"/>
  <c r="CM339" i="56"/>
  <c r="CI339" i="56"/>
  <c r="CE339" i="56"/>
  <c r="CP339" i="56"/>
  <c r="CL339" i="56"/>
  <c r="CH339" i="56"/>
  <c r="CD339" i="56"/>
  <c r="CS339" i="56"/>
  <c r="CO339" i="56"/>
  <c r="CK339" i="56"/>
  <c r="CG339" i="56"/>
  <c r="CR339" i="56"/>
  <c r="CS341" i="56"/>
  <c r="CO341" i="56"/>
  <c r="CK341" i="56"/>
  <c r="CG341" i="56"/>
  <c r="CR341" i="56"/>
  <c r="CN341" i="56"/>
  <c r="CJ341" i="56"/>
  <c r="CF341" i="56"/>
  <c r="CQ341" i="56"/>
  <c r="CM341" i="56"/>
  <c r="CI341" i="56"/>
  <c r="CE341" i="56"/>
  <c r="CD341" i="56"/>
  <c r="CQ343" i="56"/>
  <c r="CM343" i="56"/>
  <c r="CI343" i="56"/>
  <c r="CE343" i="56"/>
  <c r="CP343" i="56"/>
  <c r="CL343" i="56"/>
  <c r="CH343" i="56"/>
  <c r="CD343" i="56"/>
  <c r="CS343" i="56"/>
  <c r="CO343" i="56"/>
  <c r="CK343" i="56"/>
  <c r="CG343" i="56"/>
  <c r="CR343" i="56"/>
  <c r="CS345" i="56"/>
  <c r="CO345" i="56"/>
  <c r="CK345" i="56"/>
  <c r="CG345" i="56"/>
  <c r="CR345" i="56"/>
  <c r="CN345" i="56"/>
  <c r="CJ345" i="56"/>
  <c r="CF345" i="56"/>
  <c r="CQ345" i="56"/>
  <c r="CM345" i="56"/>
  <c r="CI345" i="56"/>
  <c r="CE345" i="56"/>
  <c r="CD345" i="56"/>
  <c r="CQ347" i="56"/>
  <c r="CM347" i="56"/>
  <c r="CI347" i="56"/>
  <c r="CE347" i="56"/>
  <c r="CS347" i="56"/>
  <c r="CN347" i="56"/>
  <c r="CH347" i="56"/>
  <c r="CR347" i="56"/>
  <c r="CL347" i="56"/>
  <c r="CG347" i="56"/>
  <c r="CP347" i="56"/>
  <c r="CK347" i="56"/>
  <c r="CF347" i="56"/>
  <c r="CD347" i="56"/>
  <c r="CJ350" i="56"/>
  <c r="CL351" i="56"/>
  <c r="CH352" i="56"/>
  <c r="CJ357" i="56"/>
  <c r="CR370" i="56"/>
  <c r="CN370" i="56"/>
  <c r="CJ370" i="56"/>
  <c r="CF370" i="56"/>
  <c r="CQ370" i="56"/>
  <c r="CM370" i="56"/>
  <c r="CI370" i="56"/>
  <c r="CE370" i="56"/>
  <c r="CP370" i="56"/>
  <c r="CL370" i="56"/>
  <c r="CH370" i="56"/>
  <c r="CD370" i="56"/>
  <c r="CO370" i="56"/>
  <c r="CK370" i="56"/>
  <c r="CG370" i="56"/>
  <c r="CS374" i="56"/>
  <c r="CS394" i="56"/>
  <c r="CR398" i="56"/>
  <c r="CN398" i="56"/>
  <c r="CJ398" i="56"/>
  <c r="CF398" i="56"/>
  <c r="CQ398" i="56"/>
  <c r="CM398" i="56"/>
  <c r="CI398" i="56"/>
  <c r="CE398" i="56"/>
  <c r="CP398" i="56"/>
  <c r="CL398" i="56"/>
  <c r="CH398" i="56"/>
  <c r="CD398" i="56"/>
  <c r="CO398" i="56"/>
  <c r="CK398" i="56"/>
  <c r="CG398" i="56"/>
  <c r="CD212" i="56"/>
  <c r="CH212" i="56"/>
  <c r="CL212" i="56"/>
  <c r="CD216" i="56"/>
  <c r="CH216" i="56"/>
  <c r="CL216" i="56"/>
  <c r="CD220" i="56"/>
  <c r="CH220" i="56"/>
  <c r="CL220" i="56"/>
  <c r="CD224" i="56"/>
  <c r="CH224" i="56"/>
  <c r="CL224" i="56"/>
  <c r="CD228" i="56"/>
  <c r="CH228" i="56"/>
  <c r="CL228" i="56"/>
  <c r="CD232" i="56"/>
  <c r="CH232" i="56"/>
  <c r="CL232" i="56"/>
  <c r="CD236" i="56"/>
  <c r="CH236" i="56"/>
  <c r="CL236" i="56"/>
  <c r="CD239" i="56"/>
  <c r="CI239" i="56"/>
  <c r="CN239" i="56"/>
  <c r="CD242" i="56"/>
  <c r="CI242" i="56"/>
  <c r="CO242" i="56"/>
  <c r="CD247" i="56"/>
  <c r="CI247" i="56"/>
  <c r="CN247" i="56"/>
  <c r="CD250" i="56"/>
  <c r="CI250" i="56"/>
  <c r="CO250" i="56"/>
  <c r="CD255" i="56"/>
  <c r="CI255" i="56"/>
  <c r="CN255" i="56"/>
  <c r="CD258" i="56"/>
  <c r="CI258" i="56"/>
  <c r="CO258" i="56"/>
  <c r="CD263" i="56"/>
  <c r="CI263" i="56"/>
  <c r="CN263" i="56"/>
  <c r="CD266" i="56"/>
  <c r="CI266" i="56"/>
  <c r="CO266" i="56"/>
  <c r="CD271" i="56"/>
  <c r="CI271" i="56"/>
  <c r="CN271" i="56"/>
  <c r="CD274" i="56"/>
  <c r="CI274" i="56"/>
  <c r="CO274" i="56"/>
  <c r="CD279" i="56"/>
  <c r="CI279" i="56"/>
  <c r="CN279" i="56"/>
  <c r="CD282" i="56"/>
  <c r="CI282" i="56"/>
  <c r="CO282" i="56"/>
  <c r="CG284" i="56"/>
  <c r="CO284" i="56"/>
  <c r="CS285" i="56"/>
  <c r="CO285" i="56"/>
  <c r="CK285" i="56"/>
  <c r="CG285" i="56"/>
  <c r="CQ285" i="56"/>
  <c r="CM285" i="56"/>
  <c r="CI285" i="56"/>
  <c r="CE285" i="56"/>
  <c r="CD285" i="56"/>
  <c r="CL285" i="56"/>
  <c r="CG286" i="56"/>
  <c r="CO286" i="56"/>
  <c r="CQ287" i="56"/>
  <c r="CM287" i="56"/>
  <c r="CI287" i="56"/>
  <c r="CE287" i="56"/>
  <c r="CS287" i="56"/>
  <c r="CO287" i="56"/>
  <c r="CK287" i="56"/>
  <c r="CG287" i="56"/>
  <c r="CJ287" i="56"/>
  <c r="CR287" i="56"/>
  <c r="CE288" i="56"/>
  <c r="CM288" i="56"/>
  <c r="CE290" i="56"/>
  <c r="CM290" i="56"/>
  <c r="CR292" i="56"/>
  <c r="CN292" i="56"/>
  <c r="CJ292" i="56"/>
  <c r="CF292" i="56"/>
  <c r="CP292" i="56"/>
  <c r="CL292" i="56"/>
  <c r="CH292" i="56"/>
  <c r="CD292" i="56"/>
  <c r="CK292" i="56"/>
  <c r="CS292" i="56"/>
  <c r="CH293" i="56"/>
  <c r="CP293" i="56"/>
  <c r="CP294" i="56"/>
  <c r="CL294" i="56"/>
  <c r="CH294" i="56"/>
  <c r="CD294" i="56"/>
  <c r="CR294" i="56"/>
  <c r="CN294" i="56"/>
  <c r="CJ294" i="56"/>
  <c r="CF294" i="56"/>
  <c r="CK294" i="56"/>
  <c r="CS294" i="56"/>
  <c r="CF295" i="56"/>
  <c r="CN295" i="56"/>
  <c r="CF297" i="56"/>
  <c r="CN297" i="56"/>
  <c r="CD299" i="56"/>
  <c r="CL299" i="56"/>
  <c r="CG300" i="56"/>
  <c r="CO300" i="56"/>
  <c r="CS301" i="56"/>
  <c r="CO301" i="56"/>
  <c r="CK301" i="56"/>
  <c r="CG301" i="56"/>
  <c r="CQ301" i="56"/>
  <c r="CM301" i="56"/>
  <c r="CI301" i="56"/>
  <c r="CE301" i="56"/>
  <c r="CD301" i="56"/>
  <c r="CL301" i="56"/>
  <c r="CG302" i="56"/>
  <c r="CO302" i="56"/>
  <c r="CQ303" i="56"/>
  <c r="CM303" i="56"/>
  <c r="CI303" i="56"/>
  <c r="CE303" i="56"/>
  <c r="CS303" i="56"/>
  <c r="CO303" i="56"/>
  <c r="CK303" i="56"/>
  <c r="CG303" i="56"/>
  <c r="CJ303" i="56"/>
  <c r="CR303" i="56"/>
  <c r="CE304" i="56"/>
  <c r="CM304" i="56"/>
  <c r="CE306" i="56"/>
  <c r="CM306" i="56"/>
  <c r="CR308" i="56"/>
  <c r="CN308" i="56"/>
  <c r="CJ308" i="56"/>
  <c r="CF308" i="56"/>
  <c r="CP308" i="56"/>
  <c r="CL308" i="56"/>
  <c r="CH308" i="56"/>
  <c r="CD308" i="56"/>
  <c r="CK308" i="56"/>
  <c r="CS308" i="56"/>
  <c r="CH309" i="56"/>
  <c r="CF311" i="56"/>
  <c r="CH313" i="56"/>
  <c r="CF315" i="56"/>
  <c r="CH317" i="56"/>
  <c r="CF319" i="56"/>
  <c r="CH321" i="56"/>
  <c r="CF323" i="56"/>
  <c r="CH325" i="56"/>
  <c r="CF327" i="56"/>
  <c r="CH329" i="56"/>
  <c r="CF331" i="56"/>
  <c r="CH333" i="56"/>
  <c r="CF335" i="56"/>
  <c r="CH337" i="56"/>
  <c r="CF339" i="56"/>
  <c r="CH341" i="56"/>
  <c r="CF343" i="56"/>
  <c r="CH345" i="56"/>
  <c r="CJ347" i="56"/>
  <c r="CO350" i="56"/>
  <c r="CR351" i="56"/>
  <c r="CM352" i="56"/>
  <c r="CP354" i="56"/>
  <c r="CL354" i="56"/>
  <c r="CH354" i="56"/>
  <c r="CD354" i="56"/>
  <c r="CQ354" i="56"/>
  <c r="CK354" i="56"/>
  <c r="CF354" i="56"/>
  <c r="CO354" i="56"/>
  <c r="CJ354" i="56"/>
  <c r="CE354" i="56"/>
  <c r="CS354" i="56"/>
  <c r="CN354" i="56"/>
  <c r="CI354" i="56"/>
  <c r="CR357" i="56"/>
  <c r="CP364" i="56"/>
  <c r="CL364" i="56"/>
  <c r="CH364" i="56"/>
  <c r="CD364" i="56"/>
  <c r="CR364" i="56"/>
  <c r="CN364" i="56"/>
  <c r="CJ364" i="56"/>
  <c r="CF364" i="56"/>
  <c r="CQ364" i="56"/>
  <c r="CI364" i="56"/>
  <c r="CO364" i="56"/>
  <c r="CG364" i="56"/>
  <c r="CM364" i="56"/>
  <c r="CE364" i="56"/>
  <c r="CR366" i="56"/>
  <c r="CN366" i="56"/>
  <c r="CJ366" i="56"/>
  <c r="CF366" i="56"/>
  <c r="CQ366" i="56"/>
  <c r="CM366" i="56"/>
  <c r="CI366" i="56"/>
  <c r="CE366" i="56"/>
  <c r="CP366" i="56"/>
  <c r="CL366" i="56"/>
  <c r="CH366" i="56"/>
  <c r="CD366" i="56"/>
  <c r="CO366" i="56"/>
  <c r="CK366" i="56"/>
  <c r="CG366" i="56"/>
  <c r="CS370" i="56"/>
  <c r="CR382" i="56"/>
  <c r="CN382" i="56"/>
  <c r="CJ382" i="56"/>
  <c r="CF382" i="56"/>
  <c r="CQ382" i="56"/>
  <c r="CM382" i="56"/>
  <c r="CI382" i="56"/>
  <c r="CE382" i="56"/>
  <c r="CP382" i="56"/>
  <c r="CL382" i="56"/>
  <c r="CH382" i="56"/>
  <c r="CD382" i="56"/>
  <c r="CO382" i="56"/>
  <c r="CK382" i="56"/>
  <c r="CG382" i="56"/>
  <c r="CR386" i="56"/>
  <c r="CN386" i="56"/>
  <c r="CJ386" i="56"/>
  <c r="CF386" i="56"/>
  <c r="CQ386" i="56"/>
  <c r="CM386" i="56"/>
  <c r="CI386" i="56"/>
  <c r="CE386" i="56"/>
  <c r="CP386" i="56"/>
  <c r="CL386" i="56"/>
  <c r="CH386" i="56"/>
  <c r="CD386" i="56"/>
  <c r="CO386" i="56"/>
  <c r="CK386" i="56"/>
  <c r="CG386" i="56"/>
  <c r="CS398" i="56"/>
  <c r="CR402" i="56"/>
  <c r="CN402" i="56"/>
  <c r="CJ402" i="56"/>
  <c r="CF402" i="56"/>
  <c r="CQ402" i="56"/>
  <c r="CM402" i="56"/>
  <c r="CI402" i="56"/>
  <c r="CE402" i="56"/>
  <c r="CP402" i="56"/>
  <c r="CL402" i="56"/>
  <c r="CH402" i="56"/>
  <c r="CD402" i="56"/>
  <c r="CO402" i="56"/>
  <c r="CK402" i="56"/>
  <c r="CG402" i="56"/>
  <c r="CF310" i="56"/>
  <c r="CJ310" i="56"/>
  <c r="CN310" i="56"/>
  <c r="CR310" i="56"/>
  <c r="CF314" i="56"/>
  <c r="CJ314" i="56"/>
  <c r="CN314" i="56"/>
  <c r="CR314" i="56"/>
  <c r="CF318" i="56"/>
  <c r="CJ318" i="56"/>
  <c r="CN318" i="56"/>
  <c r="CR318" i="56"/>
  <c r="CF322" i="56"/>
  <c r="CJ322" i="56"/>
  <c r="CN322" i="56"/>
  <c r="CR322" i="56"/>
  <c r="CF326" i="56"/>
  <c r="CJ326" i="56"/>
  <c r="CN326" i="56"/>
  <c r="CR326" i="56"/>
  <c r="CF330" i="56"/>
  <c r="CJ330" i="56"/>
  <c r="CN330" i="56"/>
  <c r="CR330" i="56"/>
  <c r="CF334" i="56"/>
  <c r="CJ334" i="56"/>
  <c r="CN334" i="56"/>
  <c r="CR334" i="56"/>
  <c r="CF338" i="56"/>
  <c r="CJ338" i="56"/>
  <c r="CN338" i="56"/>
  <c r="CR338" i="56"/>
  <c r="CF342" i="56"/>
  <c r="CJ342" i="56"/>
  <c r="CN342" i="56"/>
  <c r="CR342" i="56"/>
  <c r="CF346" i="56"/>
  <c r="CJ346" i="56"/>
  <c r="CN346" i="56"/>
  <c r="CS346" i="56"/>
  <c r="CG348" i="56"/>
  <c r="CL348" i="56"/>
  <c r="CF353" i="56"/>
  <c r="CL353" i="56"/>
  <c r="CI356" i="56"/>
  <c r="CG358" i="56"/>
  <c r="CS359" i="56"/>
  <c r="CO359" i="56"/>
  <c r="CK359" i="56"/>
  <c r="CG359" i="56"/>
  <c r="CQ359" i="56"/>
  <c r="CM359" i="56"/>
  <c r="CI359" i="56"/>
  <c r="CE359" i="56"/>
  <c r="CD359" i="56"/>
  <c r="CL359" i="56"/>
  <c r="CG360" i="56"/>
  <c r="CQ361" i="56"/>
  <c r="CM361" i="56"/>
  <c r="CI361" i="56"/>
  <c r="CE361" i="56"/>
  <c r="CS361" i="56"/>
  <c r="CO361" i="56"/>
  <c r="CK361" i="56"/>
  <c r="CG361" i="56"/>
  <c r="CJ361" i="56"/>
  <c r="CR361" i="56"/>
  <c r="CJ363" i="56"/>
  <c r="CH365" i="56"/>
  <c r="CQ483" i="56"/>
  <c r="CM483" i="56"/>
  <c r="CI483" i="56"/>
  <c r="CE483" i="56"/>
  <c r="CS483" i="56"/>
  <c r="CN483" i="56"/>
  <c r="CH483" i="56"/>
  <c r="CR483" i="56"/>
  <c r="CL483" i="56"/>
  <c r="CG483" i="56"/>
  <c r="CP483" i="56"/>
  <c r="CK483" i="56"/>
  <c r="CF483" i="56"/>
  <c r="CO483" i="56"/>
  <c r="CJ483" i="56"/>
  <c r="CD483" i="56"/>
  <c r="CG310" i="56"/>
  <c r="CK310" i="56"/>
  <c r="CO310" i="56"/>
  <c r="CS310" i="56"/>
  <c r="CG314" i="56"/>
  <c r="CK314" i="56"/>
  <c r="CO314" i="56"/>
  <c r="CS314" i="56"/>
  <c r="CG318" i="56"/>
  <c r="CK318" i="56"/>
  <c r="CO318" i="56"/>
  <c r="CS318" i="56"/>
  <c r="CG322" i="56"/>
  <c r="CK322" i="56"/>
  <c r="CO322" i="56"/>
  <c r="CS322" i="56"/>
  <c r="CG326" i="56"/>
  <c r="CK326" i="56"/>
  <c r="CO326" i="56"/>
  <c r="CS326" i="56"/>
  <c r="CG330" i="56"/>
  <c r="CK330" i="56"/>
  <c r="CO330" i="56"/>
  <c r="CS330" i="56"/>
  <c r="CG334" i="56"/>
  <c r="CK334" i="56"/>
  <c r="CO334" i="56"/>
  <c r="CS334" i="56"/>
  <c r="CG338" i="56"/>
  <c r="CK338" i="56"/>
  <c r="CO338" i="56"/>
  <c r="CS338" i="56"/>
  <c r="CG342" i="56"/>
  <c r="CK342" i="56"/>
  <c r="CO342" i="56"/>
  <c r="CS342" i="56"/>
  <c r="CG346" i="56"/>
  <c r="CK346" i="56"/>
  <c r="CO346" i="56"/>
  <c r="CR348" i="56"/>
  <c r="CN348" i="56"/>
  <c r="CJ348" i="56"/>
  <c r="CF348" i="56"/>
  <c r="CH348" i="56"/>
  <c r="CM348" i="56"/>
  <c r="CS348" i="56"/>
  <c r="CS353" i="56"/>
  <c r="CO353" i="56"/>
  <c r="CK353" i="56"/>
  <c r="CG353" i="56"/>
  <c r="CH353" i="56"/>
  <c r="CM353" i="56"/>
  <c r="CR353" i="56"/>
  <c r="CP356" i="56"/>
  <c r="CL356" i="56"/>
  <c r="CH356" i="56"/>
  <c r="CD356" i="56"/>
  <c r="CR356" i="56"/>
  <c r="CN356" i="56"/>
  <c r="CJ356" i="56"/>
  <c r="CF356" i="56"/>
  <c r="CK356" i="56"/>
  <c r="CS356" i="56"/>
  <c r="CS363" i="56"/>
  <c r="CO363" i="56"/>
  <c r="CK363" i="56"/>
  <c r="CG363" i="56"/>
  <c r="CQ363" i="56"/>
  <c r="CM363" i="56"/>
  <c r="CI363" i="56"/>
  <c r="CE363" i="56"/>
  <c r="CD363" i="56"/>
  <c r="CL363" i="56"/>
  <c r="CQ365" i="56"/>
  <c r="CM365" i="56"/>
  <c r="CI365" i="56"/>
  <c r="CE365" i="56"/>
  <c r="CS365" i="56"/>
  <c r="CO365" i="56"/>
  <c r="CK365" i="56"/>
  <c r="CG365" i="56"/>
  <c r="CJ365" i="56"/>
  <c r="CR365" i="56"/>
  <c r="CS367" i="56"/>
  <c r="CO367" i="56"/>
  <c r="CK367" i="56"/>
  <c r="CG367" i="56"/>
  <c r="CR367" i="56"/>
  <c r="CN367" i="56"/>
  <c r="CJ367" i="56"/>
  <c r="CF367" i="56"/>
  <c r="CQ367" i="56"/>
  <c r="CM367" i="56"/>
  <c r="CI367" i="56"/>
  <c r="CE367" i="56"/>
  <c r="CD367" i="56"/>
  <c r="CQ369" i="56"/>
  <c r="CM369" i="56"/>
  <c r="CI369" i="56"/>
  <c r="CE369" i="56"/>
  <c r="CP369" i="56"/>
  <c r="CL369" i="56"/>
  <c r="CH369" i="56"/>
  <c r="CD369" i="56"/>
  <c r="CS369" i="56"/>
  <c r="CO369" i="56"/>
  <c r="CK369" i="56"/>
  <c r="CG369" i="56"/>
  <c r="CR369" i="56"/>
  <c r="CS371" i="56"/>
  <c r="CO371" i="56"/>
  <c r="CK371" i="56"/>
  <c r="CG371" i="56"/>
  <c r="CR371" i="56"/>
  <c r="CN371" i="56"/>
  <c r="CJ371" i="56"/>
  <c r="CF371" i="56"/>
  <c r="CQ371" i="56"/>
  <c r="CM371" i="56"/>
  <c r="CI371" i="56"/>
  <c r="CE371" i="56"/>
  <c r="CD371" i="56"/>
  <c r="CQ373" i="56"/>
  <c r="CM373" i="56"/>
  <c r="CI373" i="56"/>
  <c r="CE373" i="56"/>
  <c r="CP373" i="56"/>
  <c r="CL373" i="56"/>
  <c r="CH373" i="56"/>
  <c r="CD373" i="56"/>
  <c r="CS373" i="56"/>
  <c r="CO373" i="56"/>
  <c r="CK373" i="56"/>
  <c r="CG373" i="56"/>
  <c r="CR373" i="56"/>
  <c r="CS375" i="56"/>
  <c r="CO375" i="56"/>
  <c r="CK375" i="56"/>
  <c r="CG375" i="56"/>
  <c r="CR375" i="56"/>
  <c r="CN375" i="56"/>
  <c r="CJ375" i="56"/>
  <c r="CF375" i="56"/>
  <c r="CQ375" i="56"/>
  <c r="CM375" i="56"/>
  <c r="CI375" i="56"/>
  <c r="CE375" i="56"/>
  <c r="CD375" i="56"/>
  <c r="CQ377" i="56"/>
  <c r="CM377" i="56"/>
  <c r="CI377" i="56"/>
  <c r="CE377" i="56"/>
  <c r="CP377" i="56"/>
  <c r="CL377" i="56"/>
  <c r="CH377" i="56"/>
  <c r="CD377" i="56"/>
  <c r="CS377" i="56"/>
  <c r="CO377" i="56"/>
  <c r="CK377" i="56"/>
  <c r="CG377" i="56"/>
  <c r="CR377" i="56"/>
  <c r="CS379" i="56"/>
  <c r="CO379" i="56"/>
  <c r="CK379" i="56"/>
  <c r="CG379" i="56"/>
  <c r="CR379" i="56"/>
  <c r="CN379" i="56"/>
  <c r="CJ379" i="56"/>
  <c r="CF379" i="56"/>
  <c r="CQ379" i="56"/>
  <c r="CM379" i="56"/>
  <c r="CI379" i="56"/>
  <c r="CE379" i="56"/>
  <c r="CD379" i="56"/>
  <c r="CQ381" i="56"/>
  <c r="CM381" i="56"/>
  <c r="CI381" i="56"/>
  <c r="CE381" i="56"/>
  <c r="CP381" i="56"/>
  <c r="CL381" i="56"/>
  <c r="CH381" i="56"/>
  <c r="CD381" i="56"/>
  <c r="CS381" i="56"/>
  <c r="CO381" i="56"/>
  <c r="CK381" i="56"/>
  <c r="CG381" i="56"/>
  <c r="CR381" i="56"/>
  <c r="CS383" i="56"/>
  <c r="CO383" i="56"/>
  <c r="CK383" i="56"/>
  <c r="CG383" i="56"/>
  <c r="CR383" i="56"/>
  <c r="CN383" i="56"/>
  <c r="CJ383" i="56"/>
  <c r="CF383" i="56"/>
  <c r="CQ383" i="56"/>
  <c r="CM383" i="56"/>
  <c r="CI383" i="56"/>
  <c r="CE383" i="56"/>
  <c r="CD383" i="56"/>
  <c r="CQ385" i="56"/>
  <c r="CM385" i="56"/>
  <c r="CI385" i="56"/>
  <c r="CE385" i="56"/>
  <c r="CP385" i="56"/>
  <c r="CL385" i="56"/>
  <c r="CH385" i="56"/>
  <c r="CD385" i="56"/>
  <c r="CS385" i="56"/>
  <c r="CO385" i="56"/>
  <c r="CK385" i="56"/>
  <c r="CG385" i="56"/>
  <c r="CR385" i="56"/>
  <c r="CS387" i="56"/>
  <c r="CO387" i="56"/>
  <c r="CK387" i="56"/>
  <c r="CG387" i="56"/>
  <c r="CR387" i="56"/>
  <c r="CN387" i="56"/>
  <c r="CJ387" i="56"/>
  <c r="CF387" i="56"/>
  <c r="CQ387" i="56"/>
  <c r="CM387" i="56"/>
  <c r="CI387" i="56"/>
  <c r="CE387" i="56"/>
  <c r="CD387" i="56"/>
  <c r="CQ389" i="56"/>
  <c r="CM389" i="56"/>
  <c r="CI389" i="56"/>
  <c r="CE389" i="56"/>
  <c r="CP389" i="56"/>
  <c r="CL389" i="56"/>
  <c r="CH389" i="56"/>
  <c r="CD389" i="56"/>
  <c r="CS389" i="56"/>
  <c r="CO389" i="56"/>
  <c r="CK389" i="56"/>
  <c r="CG389" i="56"/>
  <c r="CR389" i="56"/>
  <c r="CS391" i="56"/>
  <c r="CO391" i="56"/>
  <c r="CK391" i="56"/>
  <c r="CG391" i="56"/>
  <c r="CR391" i="56"/>
  <c r="CN391" i="56"/>
  <c r="CJ391" i="56"/>
  <c r="CF391" i="56"/>
  <c r="CQ391" i="56"/>
  <c r="CM391" i="56"/>
  <c r="CI391" i="56"/>
  <c r="CE391" i="56"/>
  <c r="CD391" i="56"/>
  <c r="CQ393" i="56"/>
  <c r="CM393" i="56"/>
  <c r="CI393" i="56"/>
  <c r="CE393" i="56"/>
  <c r="CP393" i="56"/>
  <c r="CL393" i="56"/>
  <c r="CH393" i="56"/>
  <c r="CD393" i="56"/>
  <c r="CS393" i="56"/>
  <c r="CO393" i="56"/>
  <c r="CK393" i="56"/>
  <c r="CG393" i="56"/>
  <c r="CR393" i="56"/>
  <c r="CS395" i="56"/>
  <c r="CO395" i="56"/>
  <c r="CK395" i="56"/>
  <c r="CG395" i="56"/>
  <c r="CR395" i="56"/>
  <c r="CN395" i="56"/>
  <c r="CJ395" i="56"/>
  <c r="CF395" i="56"/>
  <c r="CQ395" i="56"/>
  <c r="CM395" i="56"/>
  <c r="CI395" i="56"/>
  <c r="CE395" i="56"/>
  <c r="CD395" i="56"/>
  <c r="CQ397" i="56"/>
  <c r="CM397" i="56"/>
  <c r="CI397" i="56"/>
  <c r="CE397" i="56"/>
  <c r="CP397" i="56"/>
  <c r="CL397" i="56"/>
  <c r="CH397" i="56"/>
  <c r="CD397" i="56"/>
  <c r="CS397" i="56"/>
  <c r="CO397" i="56"/>
  <c r="CK397" i="56"/>
  <c r="CG397" i="56"/>
  <c r="CR397" i="56"/>
  <c r="CS399" i="56"/>
  <c r="CO399" i="56"/>
  <c r="CK399" i="56"/>
  <c r="CG399" i="56"/>
  <c r="CR399" i="56"/>
  <c r="CN399" i="56"/>
  <c r="CJ399" i="56"/>
  <c r="CF399" i="56"/>
  <c r="CQ399" i="56"/>
  <c r="CM399" i="56"/>
  <c r="CI399" i="56"/>
  <c r="CE399" i="56"/>
  <c r="CD399" i="56"/>
  <c r="CQ401" i="56"/>
  <c r="CM401" i="56"/>
  <c r="CI401" i="56"/>
  <c r="CE401" i="56"/>
  <c r="CP401" i="56"/>
  <c r="CL401" i="56"/>
  <c r="CH401" i="56"/>
  <c r="CD401" i="56"/>
  <c r="CS401" i="56"/>
  <c r="CO401" i="56"/>
  <c r="CK401" i="56"/>
  <c r="CG401" i="56"/>
  <c r="CR401" i="56"/>
  <c r="CS403" i="56"/>
  <c r="CO403" i="56"/>
  <c r="CK403" i="56"/>
  <c r="CG403" i="56"/>
  <c r="CR403" i="56"/>
  <c r="CN403" i="56"/>
  <c r="CJ403" i="56"/>
  <c r="CF403" i="56"/>
  <c r="CQ403" i="56"/>
  <c r="CM403" i="56"/>
  <c r="CI403" i="56"/>
  <c r="CE403" i="56"/>
  <c r="CD403" i="56"/>
  <c r="CQ405" i="56"/>
  <c r="CM405" i="56"/>
  <c r="CI405" i="56"/>
  <c r="CE405" i="56"/>
  <c r="CP405" i="56"/>
  <c r="CL405" i="56"/>
  <c r="CH405" i="56"/>
  <c r="CD405" i="56"/>
  <c r="CS405" i="56"/>
  <c r="CO405" i="56"/>
  <c r="CK405" i="56"/>
  <c r="CG405" i="56"/>
  <c r="CR405" i="56"/>
  <c r="CS408" i="56"/>
  <c r="CO408" i="56"/>
  <c r="CK408" i="56"/>
  <c r="CG408" i="56"/>
  <c r="CQ408" i="56"/>
  <c r="CL408" i="56"/>
  <c r="CF408" i="56"/>
  <c r="CP408" i="56"/>
  <c r="CJ408" i="56"/>
  <c r="CE408" i="56"/>
  <c r="CN408" i="56"/>
  <c r="CI408" i="56"/>
  <c r="CD408" i="56"/>
  <c r="CS418" i="56"/>
  <c r="CO418" i="56"/>
  <c r="CK418" i="56"/>
  <c r="CG418" i="56"/>
  <c r="CQ418" i="56"/>
  <c r="CM418" i="56"/>
  <c r="CI418" i="56"/>
  <c r="CE418" i="56"/>
  <c r="CR418" i="56"/>
  <c r="CJ418" i="56"/>
  <c r="CP418" i="56"/>
  <c r="CH418" i="56"/>
  <c r="CN418" i="56"/>
  <c r="CF418" i="56"/>
  <c r="CD418" i="56"/>
  <c r="CQ420" i="56"/>
  <c r="CM420" i="56"/>
  <c r="CI420" i="56"/>
  <c r="CE420" i="56"/>
  <c r="CS420" i="56"/>
  <c r="CO420" i="56"/>
  <c r="CK420" i="56"/>
  <c r="CG420" i="56"/>
  <c r="CP420" i="56"/>
  <c r="CH420" i="56"/>
  <c r="CN420" i="56"/>
  <c r="CF420" i="56"/>
  <c r="CL420" i="56"/>
  <c r="CD420" i="56"/>
  <c r="CD310" i="56"/>
  <c r="CH310" i="56"/>
  <c r="CL310" i="56"/>
  <c r="CD314" i="56"/>
  <c r="CH314" i="56"/>
  <c r="CL314" i="56"/>
  <c r="CD318" i="56"/>
  <c r="CH318" i="56"/>
  <c r="CL318" i="56"/>
  <c r="CD322" i="56"/>
  <c r="CH322" i="56"/>
  <c r="CL322" i="56"/>
  <c r="CD326" i="56"/>
  <c r="CH326" i="56"/>
  <c r="CL326" i="56"/>
  <c r="CD330" i="56"/>
  <c r="CH330" i="56"/>
  <c r="CL330" i="56"/>
  <c r="CD334" i="56"/>
  <c r="CH334" i="56"/>
  <c r="CL334" i="56"/>
  <c r="CD338" i="56"/>
  <c r="CH338" i="56"/>
  <c r="CL338" i="56"/>
  <c r="CD342" i="56"/>
  <c r="CH342" i="56"/>
  <c r="CL342" i="56"/>
  <c r="CD346" i="56"/>
  <c r="CH346" i="56"/>
  <c r="CL346" i="56"/>
  <c r="CQ346" i="56"/>
  <c r="CD348" i="56"/>
  <c r="CI348" i="56"/>
  <c r="CO348" i="56"/>
  <c r="CD353" i="56"/>
  <c r="CI353" i="56"/>
  <c r="CN353" i="56"/>
  <c r="CE356" i="56"/>
  <c r="CM356" i="56"/>
  <c r="CR358" i="56"/>
  <c r="CN358" i="56"/>
  <c r="CJ358" i="56"/>
  <c r="CF358" i="56"/>
  <c r="CP358" i="56"/>
  <c r="CL358" i="56"/>
  <c r="CH358" i="56"/>
  <c r="CD358" i="56"/>
  <c r="CK358" i="56"/>
  <c r="CS358" i="56"/>
  <c r="CP360" i="56"/>
  <c r="CL360" i="56"/>
  <c r="CH360" i="56"/>
  <c r="CD360" i="56"/>
  <c r="CR360" i="56"/>
  <c r="CN360" i="56"/>
  <c r="CJ360" i="56"/>
  <c r="CF360" i="56"/>
  <c r="CK360" i="56"/>
  <c r="CS360" i="56"/>
  <c r="CF363" i="56"/>
  <c r="CN363" i="56"/>
  <c r="CD365" i="56"/>
  <c r="CL365" i="56"/>
  <c r="CH367" i="56"/>
  <c r="CF369" i="56"/>
  <c r="CH371" i="56"/>
  <c r="CF373" i="56"/>
  <c r="CH375" i="56"/>
  <c r="CF377" i="56"/>
  <c r="CH379" i="56"/>
  <c r="CF381" i="56"/>
  <c r="CH383" i="56"/>
  <c r="CP409" i="56"/>
  <c r="CL409" i="56"/>
  <c r="CH409" i="56"/>
  <c r="CD409" i="56"/>
  <c r="CS409" i="56"/>
  <c r="CN409" i="56"/>
  <c r="CI409" i="56"/>
  <c r="CR409" i="56"/>
  <c r="CM409" i="56"/>
  <c r="CG409" i="56"/>
  <c r="CQ409" i="56"/>
  <c r="CK409" i="56"/>
  <c r="CF409" i="56"/>
  <c r="CE409" i="56"/>
  <c r="CQ410" i="56"/>
  <c r="CM410" i="56"/>
  <c r="CI410" i="56"/>
  <c r="CE410" i="56"/>
  <c r="CP410" i="56"/>
  <c r="CK410" i="56"/>
  <c r="CF410" i="56"/>
  <c r="CO410" i="56"/>
  <c r="CJ410" i="56"/>
  <c r="CD410" i="56"/>
  <c r="CS410" i="56"/>
  <c r="CN410" i="56"/>
  <c r="CH410" i="56"/>
  <c r="CG410" i="56"/>
  <c r="CR411" i="56"/>
  <c r="CN411" i="56"/>
  <c r="CJ411" i="56"/>
  <c r="CF411" i="56"/>
  <c r="CQ411" i="56"/>
  <c r="CL411" i="56"/>
  <c r="CG411" i="56"/>
  <c r="CP411" i="56"/>
  <c r="CK411" i="56"/>
  <c r="CE411" i="56"/>
  <c r="CO411" i="56"/>
  <c r="CI411" i="56"/>
  <c r="CD411" i="56"/>
  <c r="CL418" i="56"/>
  <c r="CJ420" i="56"/>
  <c r="CF368" i="56"/>
  <c r="CJ368" i="56"/>
  <c r="CN368" i="56"/>
  <c r="CR368" i="56"/>
  <c r="CF372" i="56"/>
  <c r="CJ372" i="56"/>
  <c r="CN372" i="56"/>
  <c r="CR372" i="56"/>
  <c r="CF376" i="56"/>
  <c r="CJ376" i="56"/>
  <c r="CN376" i="56"/>
  <c r="CR376" i="56"/>
  <c r="CF380" i="56"/>
  <c r="CJ380" i="56"/>
  <c r="CN380" i="56"/>
  <c r="CR380" i="56"/>
  <c r="CF384" i="56"/>
  <c r="CJ384" i="56"/>
  <c r="CN384" i="56"/>
  <c r="CR384" i="56"/>
  <c r="CF388" i="56"/>
  <c r="CJ388" i="56"/>
  <c r="CN388" i="56"/>
  <c r="CR388" i="56"/>
  <c r="CF392" i="56"/>
  <c r="CJ392" i="56"/>
  <c r="CN392" i="56"/>
  <c r="CR392" i="56"/>
  <c r="CF396" i="56"/>
  <c r="CJ396" i="56"/>
  <c r="CN396" i="56"/>
  <c r="CR396" i="56"/>
  <c r="CF400" i="56"/>
  <c r="CJ400" i="56"/>
  <c r="CN400" i="56"/>
  <c r="CR400" i="56"/>
  <c r="CF404" i="56"/>
  <c r="CJ404" i="56"/>
  <c r="CN404" i="56"/>
  <c r="CR404" i="56"/>
  <c r="CG407" i="56"/>
  <c r="CL407" i="56"/>
  <c r="CH412" i="56"/>
  <c r="CR413" i="56"/>
  <c r="CN413" i="56"/>
  <c r="CJ413" i="56"/>
  <c r="CF413" i="56"/>
  <c r="CP413" i="56"/>
  <c r="CL413" i="56"/>
  <c r="CH413" i="56"/>
  <c r="CD413" i="56"/>
  <c r="CK413" i="56"/>
  <c r="CS413" i="56"/>
  <c r="CH414" i="56"/>
  <c r="CP415" i="56"/>
  <c r="CL415" i="56"/>
  <c r="CH415" i="56"/>
  <c r="CD415" i="56"/>
  <c r="CR415" i="56"/>
  <c r="CN415" i="56"/>
  <c r="CJ415" i="56"/>
  <c r="CF415" i="56"/>
  <c r="CK415" i="56"/>
  <c r="CS415" i="56"/>
  <c r="CF416" i="56"/>
  <c r="CI417" i="56"/>
  <c r="CI419" i="56"/>
  <c r="CG421" i="56"/>
  <c r="CS422" i="56"/>
  <c r="CO422" i="56"/>
  <c r="CK422" i="56"/>
  <c r="CG422" i="56"/>
  <c r="CR422" i="56"/>
  <c r="CN422" i="56"/>
  <c r="CQ422" i="56"/>
  <c r="CM422" i="56"/>
  <c r="CI422" i="56"/>
  <c r="CE422" i="56"/>
  <c r="CD422" i="56"/>
  <c r="CL422" i="56"/>
  <c r="CR425" i="56"/>
  <c r="CN425" i="56"/>
  <c r="CJ425" i="56"/>
  <c r="CF425" i="56"/>
  <c r="CQ425" i="56"/>
  <c r="CM425" i="56"/>
  <c r="CI425" i="56"/>
  <c r="CE425" i="56"/>
  <c r="CP425" i="56"/>
  <c r="CL425" i="56"/>
  <c r="CH425" i="56"/>
  <c r="CD425" i="56"/>
  <c r="CS425" i="56"/>
  <c r="CR429" i="56"/>
  <c r="CN429" i="56"/>
  <c r="CJ429" i="56"/>
  <c r="CF429" i="56"/>
  <c r="CQ429" i="56"/>
  <c r="CM429" i="56"/>
  <c r="CI429" i="56"/>
  <c r="CE429" i="56"/>
  <c r="CP429" i="56"/>
  <c r="CL429" i="56"/>
  <c r="CH429" i="56"/>
  <c r="CD429" i="56"/>
  <c r="CS429" i="56"/>
  <c r="CR433" i="56"/>
  <c r="CN433" i="56"/>
  <c r="CJ433" i="56"/>
  <c r="CF433" i="56"/>
  <c r="CQ433" i="56"/>
  <c r="CM433" i="56"/>
  <c r="CI433" i="56"/>
  <c r="CE433" i="56"/>
  <c r="CP433" i="56"/>
  <c r="CL433" i="56"/>
  <c r="CH433" i="56"/>
  <c r="CD433" i="56"/>
  <c r="CS433" i="56"/>
  <c r="CR437" i="56"/>
  <c r="CN437" i="56"/>
  <c r="CJ437" i="56"/>
  <c r="CF437" i="56"/>
  <c r="CQ437" i="56"/>
  <c r="CM437" i="56"/>
  <c r="CI437" i="56"/>
  <c r="CE437" i="56"/>
  <c r="CP437" i="56"/>
  <c r="CL437" i="56"/>
  <c r="CH437" i="56"/>
  <c r="CD437" i="56"/>
  <c r="CS437" i="56"/>
  <c r="CR441" i="56"/>
  <c r="CN441" i="56"/>
  <c r="CJ441" i="56"/>
  <c r="CF441" i="56"/>
  <c r="CQ441" i="56"/>
  <c r="CM441" i="56"/>
  <c r="CI441" i="56"/>
  <c r="CE441" i="56"/>
  <c r="CP441" i="56"/>
  <c r="CL441" i="56"/>
  <c r="CH441" i="56"/>
  <c r="CD441" i="56"/>
  <c r="CS441" i="56"/>
  <c r="CR445" i="56"/>
  <c r="CN445" i="56"/>
  <c r="CJ445" i="56"/>
  <c r="CF445" i="56"/>
  <c r="CQ445" i="56"/>
  <c r="CM445" i="56"/>
  <c r="CI445" i="56"/>
  <c r="CE445" i="56"/>
  <c r="CP445" i="56"/>
  <c r="CL445" i="56"/>
  <c r="CH445" i="56"/>
  <c r="CD445" i="56"/>
  <c r="CS445" i="56"/>
  <c r="CR449" i="56"/>
  <c r="CN449" i="56"/>
  <c r="CJ449" i="56"/>
  <c r="CF449" i="56"/>
  <c r="CQ449" i="56"/>
  <c r="CM449" i="56"/>
  <c r="CI449" i="56"/>
  <c r="CE449" i="56"/>
  <c r="CP449" i="56"/>
  <c r="CL449" i="56"/>
  <c r="CH449" i="56"/>
  <c r="CD449" i="56"/>
  <c r="CS449" i="56"/>
  <c r="CR453" i="56"/>
  <c r="CN453" i="56"/>
  <c r="CJ453" i="56"/>
  <c r="CF453" i="56"/>
  <c r="CQ453" i="56"/>
  <c r="CM453" i="56"/>
  <c r="CI453" i="56"/>
  <c r="CE453" i="56"/>
  <c r="CP453" i="56"/>
  <c r="CL453" i="56"/>
  <c r="CH453" i="56"/>
  <c r="CD453" i="56"/>
  <c r="CS453" i="56"/>
  <c r="CQ458" i="56"/>
  <c r="CM458" i="56"/>
  <c r="CI458" i="56"/>
  <c r="CE458" i="56"/>
  <c r="CS458" i="56"/>
  <c r="CO458" i="56"/>
  <c r="CK458" i="56"/>
  <c r="CG458" i="56"/>
  <c r="CR458" i="56"/>
  <c r="CJ458" i="56"/>
  <c r="CP458" i="56"/>
  <c r="CH458" i="56"/>
  <c r="CN458" i="56"/>
  <c r="CF458" i="56"/>
  <c r="CD458" i="56"/>
  <c r="CS460" i="56"/>
  <c r="CO460" i="56"/>
  <c r="CK460" i="56"/>
  <c r="CG460" i="56"/>
  <c r="CQ460" i="56"/>
  <c r="CM460" i="56"/>
  <c r="CI460" i="56"/>
  <c r="CE460" i="56"/>
  <c r="CP460" i="56"/>
  <c r="CH460" i="56"/>
  <c r="CN460" i="56"/>
  <c r="CF460" i="56"/>
  <c r="CL460" i="56"/>
  <c r="CD460" i="56"/>
  <c r="CR488" i="56"/>
  <c r="CN488" i="56"/>
  <c r="CJ488" i="56"/>
  <c r="CF488" i="56"/>
  <c r="CQ488" i="56"/>
  <c r="CL488" i="56"/>
  <c r="CG488" i="56"/>
  <c r="CP488" i="56"/>
  <c r="CK488" i="56"/>
  <c r="CE488" i="56"/>
  <c r="CO488" i="56"/>
  <c r="CI488" i="56"/>
  <c r="CD488" i="56"/>
  <c r="CS488" i="56"/>
  <c r="CM488" i="56"/>
  <c r="CH488" i="56"/>
  <c r="CG368" i="56"/>
  <c r="CK368" i="56"/>
  <c r="CO368" i="56"/>
  <c r="CS368" i="56"/>
  <c r="CG372" i="56"/>
  <c r="CK372" i="56"/>
  <c r="CO372" i="56"/>
  <c r="CS372" i="56"/>
  <c r="CG376" i="56"/>
  <c r="CK376" i="56"/>
  <c r="CO376" i="56"/>
  <c r="CS376" i="56"/>
  <c r="CG380" i="56"/>
  <c r="CK380" i="56"/>
  <c r="CO380" i="56"/>
  <c r="CS380" i="56"/>
  <c r="CG384" i="56"/>
  <c r="CK384" i="56"/>
  <c r="CO384" i="56"/>
  <c r="CS384" i="56"/>
  <c r="CG388" i="56"/>
  <c r="CK388" i="56"/>
  <c r="CO388" i="56"/>
  <c r="CS388" i="56"/>
  <c r="CG392" i="56"/>
  <c r="CK392" i="56"/>
  <c r="CO392" i="56"/>
  <c r="CS392" i="56"/>
  <c r="CG396" i="56"/>
  <c r="CK396" i="56"/>
  <c r="CO396" i="56"/>
  <c r="CS396" i="56"/>
  <c r="CG400" i="56"/>
  <c r="CK400" i="56"/>
  <c r="CO400" i="56"/>
  <c r="CS400" i="56"/>
  <c r="CG404" i="56"/>
  <c r="CK404" i="56"/>
  <c r="CO404" i="56"/>
  <c r="CS404" i="56"/>
  <c r="CR407" i="56"/>
  <c r="CN407" i="56"/>
  <c r="CJ407" i="56"/>
  <c r="CF407" i="56"/>
  <c r="CH407" i="56"/>
  <c r="CM407" i="56"/>
  <c r="CS407" i="56"/>
  <c r="CQ412" i="56"/>
  <c r="CM412" i="56"/>
  <c r="CI412" i="56"/>
  <c r="CE412" i="56"/>
  <c r="CS412" i="56"/>
  <c r="CO412" i="56"/>
  <c r="CK412" i="56"/>
  <c r="CG412" i="56"/>
  <c r="CJ412" i="56"/>
  <c r="CR412" i="56"/>
  <c r="CR417" i="56"/>
  <c r="CN417" i="56"/>
  <c r="CJ417" i="56"/>
  <c r="CF417" i="56"/>
  <c r="CP417" i="56"/>
  <c r="CL417" i="56"/>
  <c r="CH417" i="56"/>
  <c r="CD417" i="56"/>
  <c r="CK417" i="56"/>
  <c r="CS417" i="56"/>
  <c r="CP419" i="56"/>
  <c r="CL419" i="56"/>
  <c r="CH419" i="56"/>
  <c r="CD419" i="56"/>
  <c r="CR419" i="56"/>
  <c r="CN419" i="56"/>
  <c r="CJ419" i="56"/>
  <c r="CF419" i="56"/>
  <c r="CK419" i="56"/>
  <c r="CS419" i="56"/>
  <c r="CP482" i="56"/>
  <c r="CL482" i="56"/>
  <c r="CH482" i="56"/>
  <c r="CD482" i="56"/>
  <c r="CQ482" i="56"/>
  <c r="CK482" i="56"/>
  <c r="CF482" i="56"/>
  <c r="CO482" i="56"/>
  <c r="CJ482" i="56"/>
  <c r="CE482" i="56"/>
  <c r="CS482" i="56"/>
  <c r="CN482" i="56"/>
  <c r="CI482" i="56"/>
  <c r="CR482" i="56"/>
  <c r="CM482" i="56"/>
  <c r="CG482" i="56"/>
  <c r="CS493" i="56"/>
  <c r="CO493" i="56"/>
  <c r="CK493" i="56"/>
  <c r="CG493" i="56"/>
  <c r="CQ493" i="56"/>
  <c r="CL493" i="56"/>
  <c r="CF493" i="56"/>
  <c r="CP493" i="56"/>
  <c r="CJ493" i="56"/>
  <c r="CE493" i="56"/>
  <c r="CN493" i="56"/>
  <c r="CI493" i="56"/>
  <c r="CD493" i="56"/>
  <c r="CR493" i="56"/>
  <c r="CM493" i="56"/>
  <c r="CH493" i="56"/>
  <c r="CR495" i="56"/>
  <c r="CN495" i="56"/>
  <c r="CJ495" i="56"/>
  <c r="CF495" i="56"/>
  <c r="CQ495" i="56"/>
  <c r="CM495" i="56"/>
  <c r="CI495" i="56"/>
  <c r="CE495" i="56"/>
  <c r="CP495" i="56"/>
  <c r="CH495" i="56"/>
  <c r="CO495" i="56"/>
  <c r="CG495" i="56"/>
  <c r="CL495" i="56"/>
  <c r="CD495" i="56"/>
  <c r="CS495" i="56"/>
  <c r="CK495" i="56"/>
  <c r="CD368" i="56"/>
  <c r="CH368" i="56"/>
  <c r="CL368" i="56"/>
  <c r="CD372" i="56"/>
  <c r="CH372" i="56"/>
  <c r="CL372" i="56"/>
  <c r="CD376" i="56"/>
  <c r="CH376" i="56"/>
  <c r="CL376" i="56"/>
  <c r="CD380" i="56"/>
  <c r="CH380" i="56"/>
  <c r="CL380" i="56"/>
  <c r="CD384" i="56"/>
  <c r="CH384" i="56"/>
  <c r="CL384" i="56"/>
  <c r="CD388" i="56"/>
  <c r="CH388" i="56"/>
  <c r="CL388" i="56"/>
  <c r="CD392" i="56"/>
  <c r="CH392" i="56"/>
  <c r="CL392" i="56"/>
  <c r="CD396" i="56"/>
  <c r="CH396" i="56"/>
  <c r="CL396" i="56"/>
  <c r="CD400" i="56"/>
  <c r="CH400" i="56"/>
  <c r="CL400" i="56"/>
  <c r="CD404" i="56"/>
  <c r="CH404" i="56"/>
  <c r="CL404" i="56"/>
  <c r="CD407" i="56"/>
  <c r="CI407" i="56"/>
  <c r="CO407" i="56"/>
  <c r="CD412" i="56"/>
  <c r="CL412" i="56"/>
  <c r="CS414" i="56"/>
  <c r="CO414" i="56"/>
  <c r="CK414" i="56"/>
  <c r="CG414" i="56"/>
  <c r="CQ414" i="56"/>
  <c r="CM414" i="56"/>
  <c r="CI414" i="56"/>
  <c r="CE414" i="56"/>
  <c r="CD414" i="56"/>
  <c r="CL414" i="56"/>
  <c r="CQ416" i="56"/>
  <c r="CM416" i="56"/>
  <c r="CI416" i="56"/>
  <c r="CE416" i="56"/>
  <c r="CS416" i="56"/>
  <c r="CO416" i="56"/>
  <c r="CK416" i="56"/>
  <c r="CG416" i="56"/>
  <c r="CJ416" i="56"/>
  <c r="CR416" i="56"/>
  <c r="CE417" i="56"/>
  <c r="CM417" i="56"/>
  <c r="CE419" i="56"/>
  <c r="CM419" i="56"/>
  <c r="CR421" i="56"/>
  <c r="CN421" i="56"/>
  <c r="CJ421" i="56"/>
  <c r="CF421" i="56"/>
  <c r="CP421" i="56"/>
  <c r="CL421" i="56"/>
  <c r="CH421" i="56"/>
  <c r="CD421" i="56"/>
  <c r="CK421" i="56"/>
  <c r="CS421" i="56"/>
  <c r="CQ424" i="56"/>
  <c r="CM424" i="56"/>
  <c r="CI424" i="56"/>
  <c r="CE424" i="56"/>
  <c r="CP424" i="56"/>
  <c r="CL424" i="56"/>
  <c r="CH424" i="56"/>
  <c r="CD424" i="56"/>
  <c r="CS424" i="56"/>
  <c r="CO424" i="56"/>
  <c r="CK424" i="56"/>
  <c r="CG424" i="56"/>
  <c r="CR424" i="56"/>
  <c r="CS426" i="56"/>
  <c r="CO426" i="56"/>
  <c r="CK426" i="56"/>
  <c r="CG426" i="56"/>
  <c r="CR426" i="56"/>
  <c r="CN426" i="56"/>
  <c r="CJ426" i="56"/>
  <c r="CF426" i="56"/>
  <c r="CQ426" i="56"/>
  <c r="CM426" i="56"/>
  <c r="CI426" i="56"/>
  <c r="CE426" i="56"/>
  <c r="CD426" i="56"/>
  <c r="CQ428" i="56"/>
  <c r="CM428" i="56"/>
  <c r="CI428" i="56"/>
  <c r="CE428" i="56"/>
  <c r="CP428" i="56"/>
  <c r="CL428" i="56"/>
  <c r="CH428" i="56"/>
  <c r="CD428" i="56"/>
  <c r="CS428" i="56"/>
  <c r="CO428" i="56"/>
  <c r="CK428" i="56"/>
  <c r="CG428" i="56"/>
  <c r="CR428" i="56"/>
  <c r="CS430" i="56"/>
  <c r="CO430" i="56"/>
  <c r="CK430" i="56"/>
  <c r="CG430" i="56"/>
  <c r="CR430" i="56"/>
  <c r="CN430" i="56"/>
  <c r="CJ430" i="56"/>
  <c r="CF430" i="56"/>
  <c r="CQ430" i="56"/>
  <c r="CM430" i="56"/>
  <c r="CI430" i="56"/>
  <c r="CE430" i="56"/>
  <c r="CD430" i="56"/>
  <c r="CQ432" i="56"/>
  <c r="CM432" i="56"/>
  <c r="CI432" i="56"/>
  <c r="CE432" i="56"/>
  <c r="CP432" i="56"/>
  <c r="CL432" i="56"/>
  <c r="CH432" i="56"/>
  <c r="CD432" i="56"/>
  <c r="CS432" i="56"/>
  <c r="CO432" i="56"/>
  <c r="CK432" i="56"/>
  <c r="CG432" i="56"/>
  <c r="CR432" i="56"/>
  <c r="CS434" i="56"/>
  <c r="CO434" i="56"/>
  <c r="CK434" i="56"/>
  <c r="CG434" i="56"/>
  <c r="CR434" i="56"/>
  <c r="CN434" i="56"/>
  <c r="CJ434" i="56"/>
  <c r="CF434" i="56"/>
  <c r="CQ434" i="56"/>
  <c r="CM434" i="56"/>
  <c r="CI434" i="56"/>
  <c r="CE434" i="56"/>
  <c r="CD434" i="56"/>
  <c r="CQ436" i="56"/>
  <c r="CM436" i="56"/>
  <c r="CI436" i="56"/>
  <c r="CE436" i="56"/>
  <c r="CP436" i="56"/>
  <c r="CL436" i="56"/>
  <c r="CH436" i="56"/>
  <c r="CD436" i="56"/>
  <c r="CS436" i="56"/>
  <c r="CO436" i="56"/>
  <c r="CK436" i="56"/>
  <c r="CG436" i="56"/>
  <c r="CR436" i="56"/>
  <c r="CS438" i="56"/>
  <c r="CO438" i="56"/>
  <c r="CK438" i="56"/>
  <c r="CG438" i="56"/>
  <c r="CR438" i="56"/>
  <c r="CN438" i="56"/>
  <c r="CJ438" i="56"/>
  <c r="CF438" i="56"/>
  <c r="CQ438" i="56"/>
  <c r="CM438" i="56"/>
  <c r="CI438" i="56"/>
  <c r="CE438" i="56"/>
  <c r="CD438" i="56"/>
  <c r="CQ440" i="56"/>
  <c r="CM440" i="56"/>
  <c r="CI440" i="56"/>
  <c r="CE440" i="56"/>
  <c r="CP440" i="56"/>
  <c r="CL440" i="56"/>
  <c r="CH440" i="56"/>
  <c r="CD440" i="56"/>
  <c r="CS440" i="56"/>
  <c r="CO440" i="56"/>
  <c r="CK440" i="56"/>
  <c r="CG440" i="56"/>
  <c r="CR440" i="56"/>
  <c r="CS442" i="56"/>
  <c r="CO442" i="56"/>
  <c r="CK442" i="56"/>
  <c r="CG442" i="56"/>
  <c r="CR442" i="56"/>
  <c r="CN442" i="56"/>
  <c r="CJ442" i="56"/>
  <c r="CF442" i="56"/>
  <c r="CQ442" i="56"/>
  <c r="CM442" i="56"/>
  <c r="CI442" i="56"/>
  <c r="CE442" i="56"/>
  <c r="CD442" i="56"/>
  <c r="CQ444" i="56"/>
  <c r="CM444" i="56"/>
  <c r="CI444" i="56"/>
  <c r="CE444" i="56"/>
  <c r="CP444" i="56"/>
  <c r="CL444" i="56"/>
  <c r="CH444" i="56"/>
  <c r="CD444" i="56"/>
  <c r="CS444" i="56"/>
  <c r="CO444" i="56"/>
  <c r="CK444" i="56"/>
  <c r="CG444" i="56"/>
  <c r="CR444" i="56"/>
  <c r="CS446" i="56"/>
  <c r="CO446" i="56"/>
  <c r="CK446" i="56"/>
  <c r="CG446" i="56"/>
  <c r="CR446" i="56"/>
  <c r="CN446" i="56"/>
  <c r="CJ446" i="56"/>
  <c r="CF446" i="56"/>
  <c r="CQ446" i="56"/>
  <c r="CM446" i="56"/>
  <c r="CI446" i="56"/>
  <c r="CE446" i="56"/>
  <c r="CD446" i="56"/>
  <c r="CQ448" i="56"/>
  <c r="CM448" i="56"/>
  <c r="CI448" i="56"/>
  <c r="CE448" i="56"/>
  <c r="CP448" i="56"/>
  <c r="CL448" i="56"/>
  <c r="CH448" i="56"/>
  <c r="CD448" i="56"/>
  <c r="CS448" i="56"/>
  <c r="CO448" i="56"/>
  <c r="CK448" i="56"/>
  <c r="CG448" i="56"/>
  <c r="CR448" i="56"/>
  <c r="CS450" i="56"/>
  <c r="CO450" i="56"/>
  <c r="CK450" i="56"/>
  <c r="CG450" i="56"/>
  <c r="CR450" i="56"/>
  <c r="CN450" i="56"/>
  <c r="CJ450" i="56"/>
  <c r="CF450" i="56"/>
  <c r="CQ450" i="56"/>
  <c r="CM450" i="56"/>
  <c r="CI450" i="56"/>
  <c r="CE450" i="56"/>
  <c r="CD450" i="56"/>
  <c r="CQ452" i="56"/>
  <c r="CM452" i="56"/>
  <c r="CI452" i="56"/>
  <c r="CE452" i="56"/>
  <c r="CP452" i="56"/>
  <c r="CL452" i="56"/>
  <c r="CH452" i="56"/>
  <c r="CD452" i="56"/>
  <c r="CS452" i="56"/>
  <c r="CO452" i="56"/>
  <c r="CK452" i="56"/>
  <c r="CG452" i="56"/>
  <c r="CR452" i="56"/>
  <c r="CS454" i="56"/>
  <c r="CO454" i="56"/>
  <c r="CK454" i="56"/>
  <c r="CG454" i="56"/>
  <c r="CR454" i="56"/>
  <c r="CN454" i="56"/>
  <c r="CJ454" i="56"/>
  <c r="CF454" i="56"/>
  <c r="CQ454" i="56"/>
  <c r="CM454" i="56"/>
  <c r="CI454" i="56"/>
  <c r="CE454" i="56"/>
  <c r="CD454" i="56"/>
  <c r="CS456" i="56"/>
  <c r="CO456" i="56"/>
  <c r="CR456" i="56"/>
  <c r="CM456" i="56"/>
  <c r="CI456" i="56"/>
  <c r="CE456" i="56"/>
  <c r="CQ456" i="56"/>
  <c r="CL456" i="56"/>
  <c r="CH456" i="56"/>
  <c r="CD456" i="56"/>
  <c r="CP456" i="56"/>
  <c r="CK456" i="56"/>
  <c r="CG456" i="56"/>
  <c r="CR460" i="56"/>
  <c r="CQ487" i="56"/>
  <c r="CM487" i="56"/>
  <c r="CI487" i="56"/>
  <c r="CE487" i="56"/>
  <c r="CP487" i="56"/>
  <c r="CK487" i="56"/>
  <c r="CF487" i="56"/>
  <c r="CO487" i="56"/>
  <c r="CJ487" i="56"/>
  <c r="CD487" i="56"/>
  <c r="CS487" i="56"/>
  <c r="CN487" i="56"/>
  <c r="CH487" i="56"/>
  <c r="CR487" i="56"/>
  <c r="CL487" i="56"/>
  <c r="CG487" i="56"/>
  <c r="CR502" i="56"/>
  <c r="CN502" i="56"/>
  <c r="CJ502" i="56"/>
  <c r="CF502" i="56"/>
  <c r="CQ502" i="56"/>
  <c r="CM502" i="56"/>
  <c r="CI502" i="56"/>
  <c r="CE502" i="56"/>
  <c r="CP502" i="56"/>
  <c r="CL502" i="56"/>
  <c r="CH502" i="56"/>
  <c r="CD502" i="56"/>
  <c r="CO502" i="56"/>
  <c r="CK502" i="56"/>
  <c r="CG502" i="56"/>
  <c r="CS502" i="56"/>
  <c r="CF423" i="56"/>
  <c r="CJ423" i="56"/>
  <c r="CN423" i="56"/>
  <c r="CR423" i="56"/>
  <c r="CF427" i="56"/>
  <c r="CJ427" i="56"/>
  <c r="CN427" i="56"/>
  <c r="CR427" i="56"/>
  <c r="CF431" i="56"/>
  <c r="CJ431" i="56"/>
  <c r="CN431" i="56"/>
  <c r="CR431" i="56"/>
  <c r="CF435" i="56"/>
  <c r="CJ435" i="56"/>
  <c r="CN435" i="56"/>
  <c r="CR435" i="56"/>
  <c r="CF439" i="56"/>
  <c r="CJ439" i="56"/>
  <c r="CN439" i="56"/>
  <c r="CR439" i="56"/>
  <c r="CF443" i="56"/>
  <c r="CJ443" i="56"/>
  <c r="CN443" i="56"/>
  <c r="CR443" i="56"/>
  <c r="CF447" i="56"/>
  <c r="CJ447" i="56"/>
  <c r="CN447" i="56"/>
  <c r="CR447" i="56"/>
  <c r="CF451" i="56"/>
  <c r="CJ451" i="56"/>
  <c r="CN451" i="56"/>
  <c r="CR451" i="56"/>
  <c r="CF455" i="56"/>
  <c r="CJ455" i="56"/>
  <c r="CN455" i="56"/>
  <c r="CR455" i="56"/>
  <c r="CI457" i="56"/>
  <c r="CI459" i="56"/>
  <c r="CG461" i="56"/>
  <c r="CQ462" i="56"/>
  <c r="CM462" i="56"/>
  <c r="CI462" i="56"/>
  <c r="CE462" i="56"/>
  <c r="CS462" i="56"/>
  <c r="CO462" i="56"/>
  <c r="CK462" i="56"/>
  <c r="CG462" i="56"/>
  <c r="CD462" i="56"/>
  <c r="CL462" i="56"/>
  <c r="CG463" i="56"/>
  <c r="CS464" i="56"/>
  <c r="CO464" i="56"/>
  <c r="CK464" i="56"/>
  <c r="CG464" i="56"/>
  <c r="CR464" i="56"/>
  <c r="CN464" i="56"/>
  <c r="CJ464" i="56"/>
  <c r="CF464" i="56"/>
  <c r="CQ464" i="56"/>
  <c r="CM464" i="56"/>
  <c r="CI464" i="56"/>
  <c r="CE464" i="56"/>
  <c r="CP464" i="56"/>
  <c r="CS468" i="56"/>
  <c r="CO468" i="56"/>
  <c r="CK468" i="56"/>
  <c r="CG468" i="56"/>
  <c r="CR468" i="56"/>
  <c r="CN468" i="56"/>
  <c r="CJ468" i="56"/>
  <c r="CF468" i="56"/>
  <c r="CQ468" i="56"/>
  <c r="CM468" i="56"/>
  <c r="CI468" i="56"/>
  <c r="CE468" i="56"/>
  <c r="CP468" i="56"/>
  <c r="CS472" i="56"/>
  <c r="CO472" i="56"/>
  <c r="CK472" i="56"/>
  <c r="CG472" i="56"/>
  <c r="CR472" i="56"/>
  <c r="CN472" i="56"/>
  <c r="CJ472" i="56"/>
  <c r="CF472" i="56"/>
  <c r="CQ472" i="56"/>
  <c r="CM472" i="56"/>
  <c r="CI472" i="56"/>
  <c r="CE472" i="56"/>
  <c r="CP472" i="56"/>
  <c r="CS476" i="56"/>
  <c r="CO476" i="56"/>
  <c r="CK476" i="56"/>
  <c r="CG476" i="56"/>
  <c r="CR476" i="56"/>
  <c r="CN476" i="56"/>
  <c r="CJ476" i="56"/>
  <c r="CF476" i="56"/>
  <c r="CQ476" i="56"/>
  <c r="CM476" i="56"/>
  <c r="CI476" i="56"/>
  <c r="CE476" i="56"/>
  <c r="CP476" i="56"/>
  <c r="CR480" i="56"/>
  <c r="CN480" i="56"/>
  <c r="CJ480" i="56"/>
  <c r="CQ480" i="56"/>
  <c r="CL480" i="56"/>
  <c r="CG480" i="56"/>
  <c r="CP480" i="56"/>
  <c r="CK480" i="56"/>
  <c r="CF480" i="56"/>
  <c r="CO480" i="56"/>
  <c r="CI480" i="56"/>
  <c r="CE480" i="56"/>
  <c r="CS480" i="56"/>
  <c r="CQ494" i="56"/>
  <c r="CM494" i="56"/>
  <c r="CI494" i="56"/>
  <c r="CE494" i="56"/>
  <c r="CP494" i="56"/>
  <c r="CL494" i="56"/>
  <c r="CH494" i="56"/>
  <c r="CD494" i="56"/>
  <c r="CN494" i="56"/>
  <c r="CF494" i="56"/>
  <c r="CS494" i="56"/>
  <c r="CK494" i="56"/>
  <c r="CR494" i="56"/>
  <c r="CJ494" i="56"/>
  <c r="CG494" i="56"/>
  <c r="CQ498" i="56"/>
  <c r="CM498" i="56"/>
  <c r="CI498" i="56"/>
  <c r="CE498" i="56"/>
  <c r="CP498" i="56"/>
  <c r="CL498" i="56"/>
  <c r="CH498" i="56"/>
  <c r="CD498" i="56"/>
  <c r="CS498" i="56"/>
  <c r="CK498" i="56"/>
  <c r="CR498" i="56"/>
  <c r="CJ498" i="56"/>
  <c r="CO498" i="56"/>
  <c r="CG498" i="56"/>
  <c r="CF498" i="56"/>
  <c r="CS523" i="56"/>
  <c r="CO523" i="56"/>
  <c r="CK523" i="56"/>
  <c r="CG523" i="56"/>
  <c r="CR523" i="56"/>
  <c r="CN523" i="56"/>
  <c r="CJ523" i="56"/>
  <c r="CF523" i="56"/>
  <c r="CQ523" i="56"/>
  <c r="CM523" i="56"/>
  <c r="CI523" i="56"/>
  <c r="CE523" i="56"/>
  <c r="CL523" i="56"/>
  <c r="CH523" i="56"/>
  <c r="CD523" i="56"/>
  <c r="CP523" i="56"/>
  <c r="CG423" i="56"/>
  <c r="CK423" i="56"/>
  <c r="CO423" i="56"/>
  <c r="CS423" i="56"/>
  <c r="CG427" i="56"/>
  <c r="CK427" i="56"/>
  <c r="CO427" i="56"/>
  <c r="CS427" i="56"/>
  <c r="CG431" i="56"/>
  <c r="CK431" i="56"/>
  <c r="CO431" i="56"/>
  <c r="CS431" i="56"/>
  <c r="CG435" i="56"/>
  <c r="CK435" i="56"/>
  <c r="CO435" i="56"/>
  <c r="CS435" i="56"/>
  <c r="CG439" i="56"/>
  <c r="CK439" i="56"/>
  <c r="CO439" i="56"/>
  <c r="CS439" i="56"/>
  <c r="CG443" i="56"/>
  <c r="CK443" i="56"/>
  <c r="CO443" i="56"/>
  <c r="CS443" i="56"/>
  <c r="CG447" i="56"/>
  <c r="CK447" i="56"/>
  <c r="CO447" i="56"/>
  <c r="CS447" i="56"/>
  <c r="CG451" i="56"/>
  <c r="CK451" i="56"/>
  <c r="CO451" i="56"/>
  <c r="CS451" i="56"/>
  <c r="CG455" i="56"/>
  <c r="CK455" i="56"/>
  <c r="CO455" i="56"/>
  <c r="CS455" i="56"/>
  <c r="CP457" i="56"/>
  <c r="CL457" i="56"/>
  <c r="CH457" i="56"/>
  <c r="CD457" i="56"/>
  <c r="CR457" i="56"/>
  <c r="CN457" i="56"/>
  <c r="CJ457" i="56"/>
  <c r="CF457" i="56"/>
  <c r="CK457" i="56"/>
  <c r="CS457" i="56"/>
  <c r="CR459" i="56"/>
  <c r="CN459" i="56"/>
  <c r="CJ459" i="56"/>
  <c r="CF459" i="56"/>
  <c r="CP459" i="56"/>
  <c r="CL459" i="56"/>
  <c r="CH459" i="56"/>
  <c r="CD459" i="56"/>
  <c r="CK459" i="56"/>
  <c r="CS459" i="56"/>
  <c r="CQ466" i="56"/>
  <c r="CM466" i="56"/>
  <c r="CI466" i="56"/>
  <c r="CE466" i="56"/>
  <c r="CP466" i="56"/>
  <c r="CL466" i="56"/>
  <c r="CH466" i="56"/>
  <c r="CD466" i="56"/>
  <c r="CS466" i="56"/>
  <c r="CO466" i="56"/>
  <c r="CK466" i="56"/>
  <c r="CG466" i="56"/>
  <c r="CF466" i="56"/>
  <c r="CQ470" i="56"/>
  <c r="CM470" i="56"/>
  <c r="CI470" i="56"/>
  <c r="CE470" i="56"/>
  <c r="CP470" i="56"/>
  <c r="CL470" i="56"/>
  <c r="CH470" i="56"/>
  <c r="CD470" i="56"/>
  <c r="CS470" i="56"/>
  <c r="CO470" i="56"/>
  <c r="CK470" i="56"/>
  <c r="CG470" i="56"/>
  <c r="CF470" i="56"/>
  <c r="CQ474" i="56"/>
  <c r="CM474" i="56"/>
  <c r="CI474" i="56"/>
  <c r="CE474" i="56"/>
  <c r="CP474" i="56"/>
  <c r="CL474" i="56"/>
  <c r="CH474" i="56"/>
  <c r="CD474" i="56"/>
  <c r="CS474" i="56"/>
  <c r="CO474" i="56"/>
  <c r="CK474" i="56"/>
  <c r="CG474" i="56"/>
  <c r="CF474" i="56"/>
  <c r="CQ478" i="56"/>
  <c r="CM478" i="56"/>
  <c r="CI478" i="56"/>
  <c r="CE478" i="56"/>
  <c r="CP478" i="56"/>
  <c r="CL478" i="56"/>
  <c r="CH478" i="56"/>
  <c r="CD478" i="56"/>
  <c r="CS478" i="56"/>
  <c r="CO478" i="56"/>
  <c r="CK478" i="56"/>
  <c r="CG478" i="56"/>
  <c r="CF478" i="56"/>
  <c r="CS485" i="56"/>
  <c r="CO485" i="56"/>
  <c r="CK485" i="56"/>
  <c r="CG485" i="56"/>
  <c r="CQ485" i="56"/>
  <c r="CL485" i="56"/>
  <c r="CF485" i="56"/>
  <c r="CP485" i="56"/>
  <c r="CJ485" i="56"/>
  <c r="CE485" i="56"/>
  <c r="CN485" i="56"/>
  <c r="CI485" i="56"/>
  <c r="CD485" i="56"/>
  <c r="CP490" i="56"/>
  <c r="CL490" i="56"/>
  <c r="CH490" i="56"/>
  <c r="CD490" i="56"/>
  <c r="CQ490" i="56"/>
  <c r="CK490" i="56"/>
  <c r="CF490" i="56"/>
  <c r="CO490" i="56"/>
  <c r="CJ490" i="56"/>
  <c r="CE490" i="56"/>
  <c r="CS490" i="56"/>
  <c r="CN490" i="56"/>
  <c r="CI490" i="56"/>
  <c r="CG490" i="56"/>
  <c r="CQ491" i="56"/>
  <c r="CM491" i="56"/>
  <c r="CI491" i="56"/>
  <c r="CE491" i="56"/>
  <c r="CS491" i="56"/>
  <c r="CN491" i="56"/>
  <c r="CH491" i="56"/>
  <c r="CR491" i="56"/>
  <c r="CL491" i="56"/>
  <c r="CG491" i="56"/>
  <c r="CP491" i="56"/>
  <c r="CK491" i="56"/>
  <c r="CF491" i="56"/>
  <c r="CD491" i="56"/>
  <c r="CQ509" i="56"/>
  <c r="CM509" i="56"/>
  <c r="CI509" i="56"/>
  <c r="CE509" i="56"/>
  <c r="CP509" i="56"/>
  <c r="CL509" i="56"/>
  <c r="CH509" i="56"/>
  <c r="CD509" i="56"/>
  <c r="CS509" i="56"/>
  <c r="CO509" i="56"/>
  <c r="CK509" i="56"/>
  <c r="CG509" i="56"/>
  <c r="CN509" i="56"/>
  <c r="CJ509" i="56"/>
  <c r="CF509" i="56"/>
  <c r="CQ521" i="56"/>
  <c r="CM521" i="56"/>
  <c r="CI521" i="56"/>
  <c r="CE521" i="56"/>
  <c r="CS521" i="56"/>
  <c r="CO521" i="56"/>
  <c r="CK521" i="56"/>
  <c r="CG521" i="56"/>
  <c r="CR521" i="56"/>
  <c r="CJ521" i="56"/>
  <c r="CP521" i="56"/>
  <c r="CH521" i="56"/>
  <c r="CN521" i="56"/>
  <c r="CF521" i="56"/>
  <c r="CL521" i="56"/>
  <c r="CD521" i="56"/>
  <c r="CD423" i="56"/>
  <c r="CH423" i="56"/>
  <c r="CL423" i="56"/>
  <c r="CD427" i="56"/>
  <c r="CH427" i="56"/>
  <c r="CL427" i="56"/>
  <c r="CD431" i="56"/>
  <c r="CH431" i="56"/>
  <c r="CL431" i="56"/>
  <c r="CD435" i="56"/>
  <c r="CH435" i="56"/>
  <c r="CL435" i="56"/>
  <c r="CD439" i="56"/>
  <c r="CH439" i="56"/>
  <c r="CL439" i="56"/>
  <c r="CD443" i="56"/>
  <c r="CH443" i="56"/>
  <c r="CL443" i="56"/>
  <c r="CD447" i="56"/>
  <c r="CH447" i="56"/>
  <c r="CL447" i="56"/>
  <c r="CD451" i="56"/>
  <c r="CH451" i="56"/>
  <c r="CL451" i="56"/>
  <c r="CD455" i="56"/>
  <c r="CH455" i="56"/>
  <c r="CL455" i="56"/>
  <c r="CE457" i="56"/>
  <c r="CM457" i="56"/>
  <c r="CE459" i="56"/>
  <c r="CM459" i="56"/>
  <c r="CP461" i="56"/>
  <c r="CL461" i="56"/>
  <c r="CH461" i="56"/>
  <c r="CD461" i="56"/>
  <c r="CR461" i="56"/>
  <c r="CN461" i="56"/>
  <c r="CJ461" i="56"/>
  <c r="CF461" i="56"/>
  <c r="CK461" i="56"/>
  <c r="CS461" i="56"/>
  <c r="CR463" i="56"/>
  <c r="CN463" i="56"/>
  <c r="CJ463" i="56"/>
  <c r="CF463" i="56"/>
  <c r="CP463" i="56"/>
  <c r="CL463" i="56"/>
  <c r="CH463" i="56"/>
  <c r="CD463" i="56"/>
  <c r="CK463" i="56"/>
  <c r="CS463" i="56"/>
  <c r="CJ466" i="56"/>
  <c r="CR467" i="56"/>
  <c r="CN467" i="56"/>
  <c r="CJ467" i="56"/>
  <c r="CF467" i="56"/>
  <c r="CQ467" i="56"/>
  <c r="CM467" i="56"/>
  <c r="CI467" i="56"/>
  <c r="CE467" i="56"/>
  <c r="CP467" i="56"/>
  <c r="CL467" i="56"/>
  <c r="CH467" i="56"/>
  <c r="CD467" i="56"/>
  <c r="CS467" i="56"/>
  <c r="CJ470" i="56"/>
  <c r="CR471" i="56"/>
  <c r="CN471" i="56"/>
  <c r="CJ471" i="56"/>
  <c r="CF471" i="56"/>
  <c r="CQ471" i="56"/>
  <c r="CM471" i="56"/>
  <c r="CI471" i="56"/>
  <c r="CE471" i="56"/>
  <c r="CP471" i="56"/>
  <c r="CL471" i="56"/>
  <c r="CH471" i="56"/>
  <c r="CD471" i="56"/>
  <c r="CS471" i="56"/>
  <c r="CJ474" i="56"/>
  <c r="CR475" i="56"/>
  <c r="CN475" i="56"/>
  <c r="CJ475" i="56"/>
  <c r="CF475" i="56"/>
  <c r="CQ475" i="56"/>
  <c r="CM475" i="56"/>
  <c r="CI475" i="56"/>
  <c r="CE475" i="56"/>
  <c r="CP475" i="56"/>
  <c r="CL475" i="56"/>
  <c r="CH475" i="56"/>
  <c r="CD475" i="56"/>
  <c r="CS475" i="56"/>
  <c r="CJ478" i="56"/>
  <c r="CR479" i="56"/>
  <c r="CN479" i="56"/>
  <c r="CJ479" i="56"/>
  <c r="CF479" i="56"/>
  <c r="CQ479" i="56"/>
  <c r="CM479" i="56"/>
  <c r="CI479" i="56"/>
  <c r="CE479" i="56"/>
  <c r="CP479" i="56"/>
  <c r="CL479" i="56"/>
  <c r="CH479" i="56"/>
  <c r="CD479" i="56"/>
  <c r="CS479" i="56"/>
  <c r="CH485" i="56"/>
  <c r="CP486" i="56"/>
  <c r="CL486" i="56"/>
  <c r="CH486" i="56"/>
  <c r="CD486" i="56"/>
  <c r="CS486" i="56"/>
  <c r="CN486" i="56"/>
  <c r="CI486" i="56"/>
  <c r="CR486" i="56"/>
  <c r="CM486" i="56"/>
  <c r="CG486" i="56"/>
  <c r="CQ486" i="56"/>
  <c r="CK486" i="56"/>
  <c r="CF486" i="56"/>
  <c r="CM490" i="56"/>
  <c r="CJ491" i="56"/>
  <c r="CR509" i="56"/>
  <c r="CF465" i="56"/>
  <c r="CJ465" i="56"/>
  <c r="CN465" i="56"/>
  <c r="CR465" i="56"/>
  <c r="CF469" i="56"/>
  <c r="CJ469" i="56"/>
  <c r="CN469" i="56"/>
  <c r="CR469" i="56"/>
  <c r="CF473" i="56"/>
  <c r="CJ473" i="56"/>
  <c r="CN473" i="56"/>
  <c r="CR473" i="56"/>
  <c r="CF477" i="56"/>
  <c r="CJ477" i="56"/>
  <c r="CN477" i="56"/>
  <c r="CR477" i="56"/>
  <c r="CF481" i="56"/>
  <c r="CL481" i="56"/>
  <c r="CG484" i="56"/>
  <c r="CL484" i="56"/>
  <c r="CF489" i="56"/>
  <c r="CL489" i="56"/>
  <c r="CG492" i="56"/>
  <c r="CL492" i="56"/>
  <c r="CP497" i="56"/>
  <c r="CL497" i="56"/>
  <c r="CH497" i="56"/>
  <c r="CD497" i="56"/>
  <c r="CS497" i="56"/>
  <c r="CO497" i="56"/>
  <c r="CK497" i="56"/>
  <c r="CG497" i="56"/>
  <c r="CJ497" i="56"/>
  <c r="CR497" i="56"/>
  <c r="CR506" i="56"/>
  <c r="CN506" i="56"/>
  <c r="CJ506" i="56"/>
  <c r="CF506" i="56"/>
  <c r="CQ506" i="56"/>
  <c r="CM506" i="56"/>
  <c r="CI506" i="56"/>
  <c r="CE506" i="56"/>
  <c r="CP506" i="56"/>
  <c r="CL506" i="56"/>
  <c r="CH506" i="56"/>
  <c r="CD506" i="56"/>
  <c r="CS506" i="56"/>
  <c r="CR536" i="56"/>
  <c r="CN536" i="56"/>
  <c r="CJ536" i="56"/>
  <c r="CF536" i="56"/>
  <c r="CQ536" i="56"/>
  <c r="CM536" i="56"/>
  <c r="CI536" i="56"/>
  <c r="CE536" i="56"/>
  <c r="CP536" i="56"/>
  <c r="CL536" i="56"/>
  <c r="CH536" i="56"/>
  <c r="CD536" i="56"/>
  <c r="CO536" i="56"/>
  <c r="CK536" i="56"/>
  <c r="CG536" i="56"/>
  <c r="CS536" i="56"/>
  <c r="CG465" i="56"/>
  <c r="CK465" i="56"/>
  <c r="CO465" i="56"/>
  <c r="CS465" i="56"/>
  <c r="CG469" i="56"/>
  <c r="CK469" i="56"/>
  <c r="CO469" i="56"/>
  <c r="CS469" i="56"/>
  <c r="CG473" i="56"/>
  <c r="CK473" i="56"/>
  <c r="CO473" i="56"/>
  <c r="CS473" i="56"/>
  <c r="CG477" i="56"/>
  <c r="CK477" i="56"/>
  <c r="CO477" i="56"/>
  <c r="CS477" i="56"/>
  <c r="CS481" i="56"/>
  <c r="CO481" i="56"/>
  <c r="CK481" i="56"/>
  <c r="CG481" i="56"/>
  <c r="CH481" i="56"/>
  <c r="CM481" i="56"/>
  <c r="CR481" i="56"/>
  <c r="CR484" i="56"/>
  <c r="CN484" i="56"/>
  <c r="CJ484" i="56"/>
  <c r="CF484" i="56"/>
  <c r="CH484" i="56"/>
  <c r="CM484" i="56"/>
  <c r="CS484" i="56"/>
  <c r="CS489" i="56"/>
  <c r="CO489" i="56"/>
  <c r="CK489" i="56"/>
  <c r="CG489" i="56"/>
  <c r="CH489" i="56"/>
  <c r="CM489" i="56"/>
  <c r="CR489" i="56"/>
  <c r="CR492" i="56"/>
  <c r="CN492" i="56"/>
  <c r="CJ492" i="56"/>
  <c r="CF492" i="56"/>
  <c r="CH492" i="56"/>
  <c r="CM492" i="56"/>
  <c r="CS492" i="56"/>
  <c r="CQ501" i="56"/>
  <c r="CM501" i="56"/>
  <c r="CI501" i="56"/>
  <c r="CE501" i="56"/>
  <c r="CP501" i="56"/>
  <c r="CL501" i="56"/>
  <c r="CH501" i="56"/>
  <c r="CD501" i="56"/>
  <c r="CS501" i="56"/>
  <c r="CO501" i="56"/>
  <c r="CK501" i="56"/>
  <c r="CG501" i="56"/>
  <c r="CR501" i="56"/>
  <c r="CR510" i="56"/>
  <c r="CS510" i="56"/>
  <c r="CN510" i="56"/>
  <c r="CJ510" i="56"/>
  <c r="CF510" i="56"/>
  <c r="CQ510" i="56"/>
  <c r="CM510" i="56"/>
  <c r="CI510" i="56"/>
  <c r="CE510" i="56"/>
  <c r="CP510" i="56"/>
  <c r="CL510" i="56"/>
  <c r="CH510" i="56"/>
  <c r="CD510" i="56"/>
  <c r="CP512" i="56"/>
  <c r="CL512" i="56"/>
  <c r="CH512" i="56"/>
  <c r="CD512" i="56"/>
  <c r="CR512" i="56"/>
  <c r="CM512" i="56"/>
  <c r="CG512" i="56"/>
  <c r="CQ512" i="56"/>
  <c r="CK512" i="56"/>
  <c r="CF512" i="56"/>
  <c r="CO512" i="56"/>
  <c r="CJ512" i="56"/>
  <c r="CE512" i="56"/>
  <c r="CR514" i="56"/>
  <c r="CN514" i="56"/>
  <c r="CJ514" i="56"/>
  <c r="CF514" i="56"/>
  <c r="CP514" i="56"/>
  <c r="CL514" i="56"/>
  <c r="CH514" i="56"/>
  <c r="CD514" i="56"/>
  <c r="CQ514" i="56"/>
  <c r="CI514" i="56"/>
  <c r="CO514" i="56"/>
  <c r="CG514" i="56"/>
  <c r="CM514" i="56"/>
  <c r="CE514" i="56"/>
  <c r="CD465" i="56"/>
  <c r="CH465" i="56"/>
  <c r="CL465" i="56"/>
  <c r="CD469" i="56"/>
  <c r="CH469" i="56"/>
  <c r="CL469" i="56"/>
  <c r="CD473" i="56"/>
  <c r="CH473" i="56"/>
  <c r="CL473" i="56"/>
  <c r="CD477" i="56"/>
  <c r="CH477" i="56"/>
  <c r="CL477" i="56"/>
  <c r="CD481" i="56"/>
  <c r="CI481" i="56"/>
  <c r="CN481" i="56"/>
  <c r="CD484" i="56"/>
  <c r="CI484" i="56"/>
  <c r="CO484" i="56"/>
  <c r="CD489" i="56"/>
  <c r="CI489" i="56"/>
  <c r="CN489" i="56"/>
  <c r="CD492" i="56"/>
  <c r="CI492" i="56"/>
  <c r="CO492" i="56"/>
  <c r="CF497" i="56"/>
  <c r="CN497" i="56"/>
  <c r="CF501" i="56"/>
  <c r="CQ505" i="56"/>
  <c r="CM505" i="56"/>
  <c r="CI505" i="56"/>
  <c r="CE505" i="56"/>
  <c r="CP505" i="56"/>
  <c r="CL505" i="56"/>
  <c r="CH505" i="56"/>
  <c r="CD505" i="56"/>
  <c r="CS505" i="56"/>
  <c r="CO505" i="56"/>
  <c r="CK505" i="56"/>
  <c r="CG505" i="56"/>
  <c r="CR505" i="56"/>
  <c r="CK506" i="56"/>
  <c r="CG510" i="56"/>
  <c r="CI512" i="56"/>
  <c r="CK514" i="56"/>
  <c r="CF496" i="56"/>
  <c r="CJ496" i="56"/>
  <c r="CN496" i="56"/>
  <c r="CR496" i="56"/>
  <c r="CE499" i="56"/>
  <c r="CI499" i="56"/>
  <c r="CM499" i="56"/>
  <c r="CQ499" i="56"/>
  <c r="CF500" i="56"/>
  <c r="CJ500" i="56"/>
  <c r="CN500" i="56"/>
  <c r="CR500" i="56"/>
  <c r="CE503" i="56"/>
  <c r="CI503" i="56"/>
  <c r="CM503" i="56"/>
  <c r="CQ503" i="56"/>
  <c r="CF504" i="56"/>
  <c r="CJ504" i="56"/>
  <c r="CN504" i="56"/>
  <c r="CR504" i="56"/>
  <c r="CE507" i="56"/>
  <c r="CI507" i="56"/>
  <c r="CM507" i="56"/>
  <c r="CQ507" i="56"/>
  <c r="CF508" i="56"/>
  <c r="CJ508" i="56"/>
  <c r="CN508" i="56"/>
  <c r="CR508" i="56"/>
  <c r="CS511" i="56"/>
  <c r="CO511" i="56"/>
  <c r="CK511" i="56"/>
  <c r="CG511" i="56"/>
  <c r="CH511" i="56"/>
  <c r="CM511" i="56"/>
  <c r="CR511" i="56"/>
  <c r="CJ513" i="56"/>
  <c r="CH515" i="56"/>
  <c r="CP516" i="56"/>
  <c r="CL516" i="56"/>
  <c r="CH516" i="56"/>
  <c r="CD516" i="56"/>
  <c r="CR516" i="56"/>
  <c r="CN516" i="56"/>
  <c r="CJ516" i="56"/>
  <c r="CF516" i="56"/>
  <c r="CK516" i="56"/>
  <c r="CS516" i="56"/>
  <c r="CH517" i="56"/>
  <c r="CP517" i="56"/>
  <c r="CR518" i="56"/>
  <c r="CN518" i="56"/>
  <c r="CJ518" i="56"/>
  <c r="CF518" i="56"/>
  <c r="CP518" i="56"/>
  <c r="CL518" i="56"/>
  <c r="CH518" i="56"/>
  <c r="CD518" i="56"/>
  <c r="CK518" i="56"/>
  <c r="CS518" i="56"/>
  <c r="CF519" i="56"/>
  <c r="CI520" i="56"/>
  <c r="CI522" i="56"/>
  <c r="CQ525" i="56"/>
  <c r="CM525" i="56"/>
  <c r="CI525" i="56"/>
  <c r="CE525" i="56"/>
  <c r="CP525" i="56"/>
  <c r="CL525" i="56"/>
  <c r="CH525" i="56"/>
  <c r="CD525" i="56"/>
  <c r="CS525" i="56"/>
  <c r="CO525" i="56"/>
  <c r="CK525" i="56"/>
  <c r="CG525" i="56"/>
  <c r="CF525" i="56"/>
  <c r="CR532" i="56"/>
  <c r="CN532" i="56"/>
  <c r="CJ532" i="56"/>
  <c r="CF532" i="56"/>
  <c r="CQ532" i="56"/>
  <c r="CM532" i="56"/>
  <c r="CI532" i="56"/>
  <c r="CE532" i="56"/>
  <c r="CP532" i="56"/>
  <c r="CL532" i="56"/>
  <c r="CH532" i="56"/>
  <c r="CD532" i="56"/>
  <c r="CO532" i="56"/>
  <c r="CK532" i="56"/>
  <c r="CG532" i="56"/>
  <c r="CR543" i="56"/>
  <c r="CN543" i="56"/>
  <c r="CJ543" i="56"/>
  <c r="CF543" i="56"/>
  <c r="CQ543" i="56"/>
  <c r="CM543" i="56"/>
  <c r="CI543" i="56"/>
  <c r="CE543" i="56"/>
  <c r="CP543" i="56"/>
  <c r="CH543" i="56"/>
  <c r="CO543" i="56"/>
  <c r="CG543" i="56"/>
  <c r="CL543" i="56"/>
  <c r="CD543" i="56"/>
  <c r="CS543" i="56"/>
  <c r="CK543" i="56"/>
  <c r="CG496" i="56"/>
  <c r="CK496" i="56"/>
  <c r="CO496" i="56"/>
  <c r="CF499" i="56"/>
  <c r="CJ499" i="56"/>
  <c r="CN499" i="56"/>
  <c r="CR499" i="56"/>
  <c r="CG500" i="56"/>
  <c r="CK500" i="56"/>
  <c r="CO500" i="56"/>
  <c r="CF503" i="56"/>
  <c r="CJ503" i="56"/>
  <c r="CN503" i="56"/>
  <c r="CR503" i="56"/>
  <c r="CG504" i="56"/>
  <c r="CK504" i="56"/>
  <c r="CO504" i="56"/>
  <c r="CF507" i="56"/>
  <c r="CJ507" i="56"/>
  <c r="CN507" i="56"/>
  <c r="CR507" i="56"/>
  <c r="CG508" i="56"/>
  <c r="CK508" i="56"/>
  <c r="CO508" i="56"/>
  <c r="CQ513" i="56"/>
  <c r="CM513" i="56"/>
  <c r="CI513" i="56"/>
  <c r="CE513" i="56"/>
  <c r="CS513" i="56"/>
  <c r="CO513" i="56"/>
  <c r="CK513" i="56"/>
  <c r="CG513" i="56"/>
  <c r="CD513" i="56"/>
  <c r="CL513" i="56"/>
  <c r="CS515" i="56"/>
  <c r="CO515" i="56"/>
  <c r="CK515" i="56"/>
  <c r="CG515" i="56"/>
  <c r="CQ515" i="56"/>
  <c r="CM515" i="56"/>
  <c r="CI515" i="56"/>
  <c r="CE515" i="56"/>
  <c r="CJ515" i="56"/>
  <c r="CR515" i="56"/>
  <c r="CJ517" i="56"/>
  <c r="CP520" i="56"/>
  <c r="CL520" i="56"/>
  <c r="CH520" i="56"/>
  <c r="CD520" i="56"/>
  <c r="CR520" i="56"/>
  <c r="CN520" i="56"/>
  <c r="CJ520" i="56"/>
  <c r="CF520" i="56"/>
  <c r="CK520" i="56"/>
  <c r="CS520" i="56"/>
  <c r="CR522" i="56"/>
  <c r="CN522" i="56"/>
  <c r="CJ522" i="56"/>
  <c r="CF522" i="56"/>
  <c r="CP522" i="56"/>
  <c r="CL522" i="56"/>
  <c r="CH522" i="56"/>
  <c r="CD522" i="56"/>
  <c r="CK522" i="56"/>
  <c r="CS522" i="56"/>
  <c r="CR526" i="56"/>
  <c r="CN526" i="56"/>
  <c r="CJ526" i="56"/>
  <c r="CF526" i="56"/>
  <c r="CQ526" i="56"/>
  <c r="CL526" i="56"/>
  <c r="CG526" i="56"/>
  <c r="CP526" i="56"/>
  <c r="CK526" i="56"/>
  <c r="CE526" i="56"/>
  <c r="CO526" i="56"/>
  <c r="CI526" i="56"/>
  <c r="CD526" i="56"/>
  <c r="CR528" i="56"/>
  <c r="CN528" i="56"/>
  <c r="CJ528" i="56"/>
  <c r="CF528" i="56"/>
  <c r="CQ528" i="56"/>
  <c r="CM528" i="56"/>
  <c r="CI528" i="56"/>
  <c r="CE528" i="56"/>
  <c r="CP528" i="56"/>
  <c r="CL528" i="56"/>
  <c r="CH528" i="56"/>
  <c r="CD528" i="56"/>
  <c r="CO528" i="56"/>
  <c r="CK528" i="56"/>
  <c r="CG528" i="56"/>
  <c r="CG499" i="56"/>
  <c r="CK499" i="56"/>
  <c r="CO499" i="56"/>
  <c r="CG503" i="56"/>
  <c r="CK503" i="56"/>
  <c r="CO503" i="56"/>
  <c r="CG507" i="56"/>
  <c r="CK507" i="56"/>
  <c r="CO507" i="56"/>
  <c r="CF513" i="56"/>
  <c r="CN513" i="56"/>
  <c r="CQ517" i="56"/>
  <c r="CM517" i="56"/>
  <c r="CI517" i="56"/>
  <c r="CE517" i="56"/>
  <c r="CS517" i="56"/>
  <c r="CO517" i="56"/>
  <c r="CK517" i="56"/>
  <c r="CG517" i="56"/>
  <c r="CD517" i="56"/>
  <c r="CL517" i="56"/>
  <c r="CS519" i="56"/>
  <c r="CO519" i="56"/>
  <c r="CK519" i="56"/>
  <c r="CG519" i="56"/>
  <c r="CQ519" i="56"/>
  <c r="CM519" i="56"/>
  <c r="CI519" i="56"/>
  <c r="CE519" i="56"/>
  <c r="CJ519" i="56"/>
  <c r="CR519" i="56"/>
  <c r="CE520" i="56"/>
  <c r="CM520" i="56"/>
  <c r="CE522" i="56"/>
  <c r="CM522" i="56"/>
  <c r="CH526" i="56"/>
  <c r="CS528" i="56"/>
  <c r="CR540" i="56"/>
  <c r="CN540" i="56"/>
  <c r="CJ540" i="56"/>
  <c r="CF540" i="56"/>
  <c r="CQ540" i="56"/>
  <c r="CM540" i="56"/>
  <c r="CI540" i="56"/>
  <c r="CE540" i="56"/>
  <c r="CP540" i="56"/>
  <c r="CL540" i="56"/>
  <c r="CH540" i="56"/>
  <c r="CD540" i="56"/>
  <c r="CO540" i="56"/>
  <c r="CK540" i="56"/>
  <c r="CG540" i="56"/>
  <c r="CQ545" i="56"/>
  <c r="CM545" i="56"/>
  <c r="CI545" i="56"/>
  <c r="CE545" i="56"/>
  <c r="CP545" i="56"/>
  <c r="CL545" i="56"/>
  <c r="CH545" i="56"/>
  <c r="CD545" i="56"/>
  <c r="CS545" i="56"/>
  <c r="CO545" i="56"/>
  <c r="CK545" i="56"/>
  <c r="CG545" i="56"/>
  <c r="CN545" i="56"/>
  <c r="CJ545" i="56"/>
  <c r="CF545" i="56"/>
  <c r="CR545" i="56"/>
  <c r="CF524" i="56"/>
  <c r="CJ524" i="56"/>
  <c r="CN524" i="56"/>
  <c r="CR524" i="56"/>
  <c r="CQ557" i="56"/>
  <c r="CM557" i="56"/>
  <c r="CI557" i="56"/>
  <c r="CE557" i="56"/>
  <c r="CP557" i="56"/>
  <c r="CL557" i="56"/>
  <c r="CH557" i="56"/>
  <c r="CD557" i="56"/>
  <c r="CS557" i="56"/>
  <c r="CO557" i="56"/>
  <c r="CK557" i="56"/>
  <c r="CG557" i="56"/>
  <c r="CN557" i="56"/>
  <c r="CJ557" i="56"/>
  <c r="CF557" i="56"/>
  <c r="CG524" i="56"/>
  <c r="CK524" i="56"/>
  <c r="CO524" i="56"/>
  <c r="CS524" i="56"/>
  <c r="CQ527" i="56"/>
  <c r="CM527" i="56"/>
  <c r="CI527" i="56"/>
  <c r="CE527" i="56"/>
  <c r="CP527" i="56"/>
  <c r="CL527" i="56"/>
  <c r="CH527" i="56"/>
  <c r="CD527" i="56"/>
  <c r="CS527" i="56"/>
  <c r="CO527" i="56"/>
  <c r="CK527" i="56"/>
  <c r="CG527" i="56"/>
  <c r="CR527" i="56"/>
  <c r="CS529" i="56"/>
  <c r="CO529" i="56"/>
  <c r="CK529" i="56"/>
  <c r="CG529" i="56"/>
  <c r="CR529" i="56"/>
  <c r="CN529" i="56"/>
  <c r="CJ529" i="56"/>
  <c r="CF529" i="56"/>
  <c r="CQ529" i="56"/>
  <c r="CM529" i="56"/>
  <c r="CI529" i="56"/>
  <c r="CE529" i="56"/>
  <c r="CD529" i="56"/>
  <c r="CQ531" i="56"/>
  <c r="CM531" i="56"/>
  <c r="CI531" i="56"/>
  <c r="CE531" i="56"/>
  <c r="CP531" i="56"/>
  <c r="CL531" i="56"/>
  <c r="CH531" i="56"/>
  <c r="CD531" i="56"/>
  <c r="CS531" i="56"/>
  <c r="CO531" i="56"/>
  <c r="CK531" i="56"/>
  <c r="CG531" i="56"/>
  <c r="CR531" i="56"/>
  <c r="CS533" i="56"/>
  <c r="CO533" i="56"/>
  <c r="CK533" i="56"/>
  <c r="CG533" i="56"/>
  <c r="CR533" i="56"/>
  <c r="CN533" i="56"/>
  <c r="CJ533" i="56"/>
  <c r="CF533" i="56"/>
  <c r="CQ533" i="56"/>
  <c r="CM533" i="56"/>
  <c r="CI533" i="56"/>
  <c r="CE533" i="56"/>
  <c r="CD533" i="56"/>
  <c r="CQ535" i="56"/>
  <c r="CM535" i="56"/>
  <c r="CI535" i="56"/>
  <c r="CE535" i="56"/>
  <c r="CP535" i="56"/>
  <c r="CL535" i="56"/>
  <c r="CH535" i="56"/>
  <c r="CD535" i="56"/>
  <c r="CS535" i="56"/>
  <c r="CO535" i="56"/>
  <c r="CK535" i="56"/>
  <c r="CG535" i="56"/>
  <c r="CR535" i="56"/>
  <c r="CS537" i="56"/>
  <c r="CO537" i="56"/>
  <c r="CK537" i="56"/>
  <c r="CG537" i="56"/>
  <c r="CR537" i="56"/>
  <c r="CN537" i="56"/>
  <c r="CJ537" i="56"/>
  <c r="CF537" i="56"/>
  <c r="CQ537" i="56"/>
  <c r="CM537" i="56"/>
  <c r="CI537" i="56"/>
  <c r="CE537" i="56"/>
  <c r="CD537" i="56"/>
  <c r="CQ539" i="56"/>
  <c r="CM539" i="56"/>
  <c r="CI539" i="56"/>
  <c r="CE539" i="56"/>
  <c r="CP539" i="56"/>
  <c r="CL539" i="56"/>
  <c r="CH539" i="56"/>
  <c r="CD539" i="56"/>
  <c r="CS539" i="56"/>
  <c r="CO539" i="56"/>
  <c r="CK539" i="56"/>
  <c r="CG539" i="56"/>
  <c r="CR539" i="56"/>
  <c r="CS541" i="56"/>
  <c r="CO541" i="56"/>
  <c r="CK541" i="56"/>
  <c r="CG541" i="56"/>
  <c r="CR541" i="56"/>
  <c r="CN541" i="56"/>
  <c r="CJ541" i="56"/>
  <c r="CF541" i="56"/>
  <c r="CQ541" i="56"/>
  <c r="CM541" i="56"/>
  <c r="CI541" i="56"/>
  <c r="CE541" i="56"/>
  <c r="CD541" i="56"/>
  <c r="CQ553" i="56"/>
  <c r="CM553" i="56"/>
  <c r="CI553" i="56"/>
  <c r="CE553" i="56"/>
  <c r="CP553" i="56"/>
  <c r="CL553" i="56"/>
  <c r="CH553" i="56"/>
  <c r="CD553" i="56"/>
  <c r="CS553" i="56"/>
  <c r="CO553" i="56"/>
  <c r="CK553" i="56"/>
  <c r="CG553" i="56"/>
  <c r="CN553" i="56"/>
  <c r="CJ553" i="56"/>
  <c r="CF553" i="56"/>
  <c r="CR557" i="56"/>
  <c r="CD524" i="56"/>
  <c r="CH524" i="56"/>
  <c r="CL524" i="56"/>
  <c r="CF527" i="56"/>
  <c r="CH529" i="56"/>
  <c r="CF531" i="56"/>
  <c r="CH533" i="56"/>
  <c r="CF535" i="56"/>
  <c r="CH537" i="56"/>
  <c r="CF539" i="56"/>
  <c r="CH541" i="56"/>
  <c r="CQ549" i="56"/>
  <c r="CM549" i="56"/>
  <c r="CI549" i="56"/>
  <c r="CE549" i="56"/>
  <c r="CP549" i="56"/>
  <c r="CL549" i="56"/>
  <c r="CH549" i="56"/>
  <c r="CD549" i="56"/>
  <c r="CS549" i="56"/>
  <c r="CO549" i="56"/>
  <c r="CK549" i="56"/>
  <c r="CG549" i="56"/>
  <c r="CN549" i="56"/>
  <c r="CJ549" i="56"/>
  <c r="CF549" i="56"/>
  <c r="CR553" i="56"/>
  <c r="CF530" i="56"/>
  <c r="CJ530" i="56"/>
  <c r="CN530" i="56"/>
  <c r="CR530" i="56"/>
  <c r="CF534" i="56"/>
  <c r="CJ534" i="56"/>
  <c r="CN534" i="56"/>
  <c r="CR534" i="56"/>
  <c r="CF538" i="56"/>
  <c r="CJ538" i="56"/>
  <c r="CN538" i="56"/>
  <c r="CR538" i="56"/>
  <c r="CJ542" i="56"/>
  <c r="CH544" i="56"/>
  <c r="CG530" i="56"/>
  <c r="CK530" i="56"/>
  <c r="CO530" i="56"/>
  <c r="CS530" i="56"/>
  <c r="CG534" i="56"/>
  <c r="CK534" i="56"/>
  <c r="CO534" i="56"/>
  <c r="CS534" i="56"/>
  <c r="CG538" i="56"/>
  <c r="CK538" i="56"/>
  <c r="CO538" i="56"/>
  <c r="CS538" i="56"/>
  <c r="CQ542" i="56"/>
  <c r="CM542" i="56"/>
  <c r="CI542" i="56"/>
  <c r="CE542" i="56"/>
  <c r="CP542" i="56"/>
  <c r="CL542" i="56"/>
  <c r="CH542" i="56"/>
  <c r="CD542" i="56"/>
  <c r="CK542" i="56"/>
  <c r="CS542" i="56"/>
  <c r="CS544" i="56"/>
  <c r="CO544" i="56"/>
  <c r="CK544" i="56"/>
  <c r="CG544" i="56"/>
  <c r="CR544" i="56"/>
  <c r="CN544" i="56"/>
  <c r="CJ544" i="56"/>
  <c r="CF544" i="56"/>
  <c r="CI544" i="56"/>
  <c r="CQ544" i="56"/>
  <c r="CR546" i="56"/>
  <c r="CN546" i="56"/>
  <c r="CJ546" i="56"/>
  <c r="CF546" i="56"/>
  <c r="CQ546" i="56"/>
  <c r="CM546" i="56"/>
  <c r="CI546" i="56"/>
  <c r="CE546" i="56"/>
  <c r="CP546" i="56"/>
  <c r="CL546" i="56"/>
  <c r="CH546" i="56"/>
  <c r="CD546" i="56"/>
  <c r="CS546" i="56"/>
  <c r="CP548" i="56"/>
  <c r="CL548" i="56"/>
  <c r="CH548" i="56"/>
  <c r="CD548" i="56"/>
  <c r="CS548" i="56"/>
  <c r="CO548" i="56"/>
  <c r="CK548" i="56"/>
  <c r="CG548" i="56"/>
  <c r="CR548" i="56"/>
  <c r="CN548" i="56"/>
  <c r="CJ548" i="56"/>
  <c r="CF548" i="56"/>
  <c r="CQ548" i="56"/>
  <c r="CR550" i="56"/>
  <c r="CN550" i="56"/>
  <c r="CJ550" i="56"/>
  <c r="CF550" i="56"/>
  <c r="CQ550" i="56"/>
  <c r="CM550" i="56"/>
  <c r="CI550" i="56"/>
  <c r="CE550" i="56"/>
  <c r="CP550" i="56"/>
  <c r="CL550" i="56"/>
  <c r="CH550" i="56"/>
  <c r="CD550" i="56"/>
  <c r="CS550" i="56"/>
  <c r="CP552" i="56"/>
  <c r="CL552" i="56"/>
  <c r="CH552" i="56"/>
  <c r="CD552" i="56"/>
  <c r="CS552" i="56"/>
  <c r="CO552" i="56"/>
  <c r="CK552" i="56"/>
  <c r="CG552" i="56"/>
  <c r="CR552" i="56"/>
  <c r="CN552" i="56"/>
  <c r="CJ552" i="56"/>
  <c r="CF552" i="56"/>
  <c r="CQ552" i="56"/>
  <c r="CR554" i="56"/>
  <c r="CN554" i="56"/>
  <c r="CJ554" i="56"/>
  <c r="CF554" i="56"/>
  <c r="CQ554" i="56"/>
  <c r="CM554" i="56"/>
  <c r="CI554" i="56"/>
  <c r="CE554" i="56"/>
  <c r="CP554" i="56"/>
  <c r="CL554" i="56"/>
  <c r="CH554" i="56"/>
  <c r="CD554" i="56"/>
  <c r="CS554" i="56"/>
  <c r="CP556" i="56"/>
  <c r="CL556" i="56"/>
  <c r="CH556" i="56"/>
  <c r="CD556" i="56"/>
  <c r="CS556" i="56"/>
  <c r="CO556" i="56"/>
  <c r="CK556" i="56"/>
  <c r="CG556" i="56"/>
  <c r="CR556" i="56"/>
  <c r="CN556" i="56"/>
  <c r="CJ556" i="56"/>
  <c r="CF556" i="56"/>
  <c r="CQ556" i="56"/>
  <c r="CR558" i="56"/>
  <c r="CN558" i="56"/>
  <c r="CJ558" i="56"/>
  <c r="CF558" i="56"/>
  <c r="CQ558" i="56"/>
  <c r="CM558" i="56"/>
  <c r="CI558" i="56"/>
  <c r="CE558" i="56"/>
  <c r="CP558" i="56"/>
  <c r="CL558" i="56"/>
  <c r="CH558" i="56"/>
  <c r="CD558" i="56"/>
  <c r="CS558" i="56"/>
  <c r="CP560" i="56"/>
  <c r="CL560" i="56"/>
  <c r="CH560" i="56"/>
  <c r="CD560" i="56"/>
  <c r="CS560" i="56"/>
  <c r="CO560" i="56"/>
  <c r="CK560" i="56"/>
  <c r="CG560" i="56"/>
  <c r="CR560" i="56"/>
  <c r="CN560" i="56"/>
  <c r="CJ560" i="56"/>
  <c r="CF560" i="56"/>
  <c r="CQ560" i="56"/>
  <c r="CD530" i="56"/>
  <c r="CH530" i="56"/>
  <c r="CL530" i="56"/>
  <c r="CD534" i="56"/>
  <c r="CH534" i="56"/>
  <c r="CL534" i="56"/>
  <c r="CD538" i="56"/>
  <c r="CH538" i="56"/>
  <c r="CL538" i="56"/>
  <c r="CF542" i="56"/>
  <c r="CN542" i="56"/>
  <c r="CD544" i="56"/>
  <c r="CL544" i="56"/>
  <c r="CG546" i="56"/>
  <c r="CE548" i="56"/>
  <c r="CG550" i="56"/>
  <c r="CE552" i="56"/>
  <c r="CG554" i="56"/>
  <c r="CE556" i="56"/>
  <c r="CG558" i="56"/>
  <c r="CE560" i="56"/>
  <c r="CE547" i="56"/>
  <c r="CI547" i="56"/>
  <c r="CM547" i="56"/>
  <c r="CQ547" i="56"/>
  <c r="CE551" i="56"/>
  <c r="CI551" i="56"/>
  <c r="CM551" i="56"/>
  <c r="CQ551" i="56"/>
  <c r="CE555" i="56"/>
  <c r="CI555" i="56"/>
  <c r="CM555" i="56"/>
  <c r="CQ555" i="56"/>
  <c r="CE559" i="56"/>
  <c r="CI559" i="56"/>
  <c r="CM559" i="56"/>
  <c r="CQ559" i="56"/>
  <c r="CF547" i="56"/>
  <c r="CJ547" i="56"/>
  <c r="CN547" i="56"/>
  <c r="CR547" i="56"/>
  <c r="CF551" i="56"/>
  <c r="CJ551" i="56"/>
  <c r="CN551" i="56"/>
  <c r="CR551" i="56"/>
  <c r="CF555" i="56"/>
  <c r="CJ555" i="56"/>
  <c r="CN555" i="56"/>
  <c r="CR555" i="56"/>
  <c r="CF559" i="56"/>
  <c r="CJ559" i="56"/>
  <c r="CN559" i="56"/>
  <c r="CR559" i="56"/>
  <c r="CG547" i="56"/>
  <c r="CK547" i="56"/>
  <c r="CO547" i="56"/>
  <c r="CG551" i="56"/>
  <c r="CK551" i="56"/>
  <c r="CO551" i="56"/>
  <c r="CG555" i="56"/>
  <c r="CK555" i="56"/>
  <c r="CO555" i="56"/>
  <c r="CG559" i="56"/>
  <c r="CK559" i="56"/>
  <c r="CO559" i="56"/>
  <c r="AG14" i="56"/>
  <c r="J13" i="56"/>
  <c r="AK13" i="56"/>
  <c r="P14" i="56"/>
  <c r="W13" i="56"/>
  <c r="AG13" i="56"/>
  <c r="J14" i="56"/>
  <c r="AM13" i="56"/>
  <c r="AE13" i="56"/>
  <c r="W14" i="56"/>
  <c r="AE14" i="56"/>
  <c r="AK14" i="56"/>
  <c r="P13" i="56"/>
  <c r="AM14" i="56"/>
  <c r="AO14" i="56" l="1"/>
  <c r="AP14" i="56" s="1"/>
  <c r="AO13" i="56"/>
  <c r="AP13" i="56" s="1"/>
  <c r="G8" i="56" l="1"/>
  <c r="E8" i="56"/>
  <c r="C8" i="56"/>
  <c r="I8" i="56"/>
  <c r="A8" i="56"/>
  <c r="F112" i="52" l="1"/>
  <c r="P112" i="52"/>
  <c r="W112" i="52"/>
  <c r="J112" i="52"/>
  <c r="AE112" i="52"/>
  <c r="AF112" i="52"/>
  <c r="AH112" i="52" s="1"/>
  <c r="AG112" i="52"/>
  <c r="AI112" i="52"/>
  <c r="AJ112" i="52" s="1"/>
  <c r="AL112" i="52"/>
  <c r="AM112" i="52" s="1"/>
  <c r="AU112" i="52"/>
  <c r="F113" i="52"/>
  <c r="AL113" i="52" s="1"/>
  <c r="AM113" i="52" s="1"/>
  <c r="P113" i="52"/>
  <c r="W113" i="52"/>
  <c r="J113" i="52"/>
  <c r="AE113" i="52"/>
  <c r="AF113" i="52"/>
  <c r="AH113" i="52" s="1"/>
  <c r="AG113" i="52"/>
  <c r="AI113" i="52"/>
  <c r="AJ113" i="52" s="1"/>
  <c r="AU113" i="52"/>
  <c r="F114" i="52"/>
  <c r="AL114" i="52" s="1"/>
  <c r="P114" i="52"/>
  <c r="W114" i="52"/>
  <c r="J114" i="52"/>
  <c r="AE114" i="52"/>
  <c r="AF114" i="52"/>
  <c r="AH114" i="52" s="1"/>
  <c r="AG114" i="52"/>
  <c r="AI114" i="52"/>
  <c r="AJ114" i="52" s="1"/>
  <c r="AU114" i="52"/>
  <c r="F115" i="52"/>
  <c r="AL115" i="52" s="1"/>
  <c r="AM115" i="52" s="1"/>
  <c r="P115" i="52"/>
  <c r="W115" i="52"/>
  <c r="J115" i="52"/>
  <c r="AE115" i="52"/>
  <c r="AF115" i="52"/>
  <c r="AH115" i="52" s="1"/>
  <c r="AG115" i="52"/>
  <c r="AI115" i="52"/>
  <c r="AJ115" i="52" s="1"/>
  <c r="AU115" i="52"/>
  <c r="F116" i="52"/>
  <c r="AL116" i="52" s="1"/>
  <c r="P116" i="52"/>
  <c r="W116" i="52"/>
  <c r="J116" i="52"/>
  <c r="AE116" i="52"/>
  <c r="AF116" i="52"/>
  <c r="AH116" i="52" s="1"/>
  <c r="AG116" i="52"/>
  <c r="AI116" i="52"/>
  <c r="AJ116" i="52" s="1"/>
  <c r="AU116" i="52"/>
  <c r="F117" i="52"/>
  <c r="AL117" i="52" s="1"/>
  <c r="AM117" i="52" s="1"/>
  <c r="P117" i="52"/>
  <c r="W117" i="52"/>
  <c r="J117" i="52"/>
  <c r="AE117" i="52"/>
  <c r="AF117" i="52"/>
  <c r="AH117" i="52" s="1"/>
  <c r="AG117" i="52"/>
  <c r="AI117" i="52"/>
  <c r="AJ117" i="52" s="1"/>
  <c r="AU117" i="52"/>
  <c r="F118" i="52"/>
  <c r="AL118" i="52" s="1"/>
  <c r="P118" i="52"/>
  <c r="W118" i="52"/>
  <c r="J118" i="52"/>
  <c r="AE118" i="52"/>
  <c r="AF118" i="52"/>
  <c r="AH118" i="52" s="1"/>
  <c r="AG118" i="52"/>
  <c r="AI118" i="52"/>
  <c r="AJ118" i="52" s="1"/>
  <c r="AU118" i="52"/>
  <c r="F119" i="52"/>
  <c r="AL119" i="52" s="1"/>
  <c r="AM119" i="52" s="1"/>
  <c r="P119" i="52"/>
  <c r="W119" i="52"/>
  <c r="J119" i="52"/>
  <c r="AE119" i="52"/>
  <c r="AF119" i="52"/>
  <c r="AH119" i="52" s="1"/>
  <c r="AG119" i="52"/>
  <c r="AI119" i="52"/>
  <c r="AJ119" i="52" s="1"/>
  <c r="AU119" i="52"/>
  <c r="F120" i="52"/>
  <c r="AL120" i="52" s="1"/>
  <c r="P120" i="52"/>
  <c r="W120" i="52"/>
  <c r="J120" i="52"/>
  <c r="AE120" i="52"/>
  <c r="AF120" i="52"/>
  <c r="AH120" i="52" s="1"/>
  <c r="AG120" i="52"/>
  <c r="AI120" i="52"/>
  <c r="AJ120" i="52" s="1"/>
  <c r="AU120" i="52"/>
  <c r="F121" i="52"/>
  <c r="P121" i="52"/>
  <c r="W121" i="52"/>
  <c r="J121" i="52"/>
  <c r="AE121" i="52"/>
  <c r="AF121" i="52"/>
  <c r="AH121" i="52" s="1"/>
  <c r="AG121" i="52"/>
  <c r="AI121" i="52"/>
  <c r="AJ121" i="52" s="1"/>
  <c r="AL121" i="52"/>
  <c r="AM121" i="52" s="1"/>
  <c r="AU121" i="52"/>
  <c r="F122" i="52"/>
  <c r="AL122" i="52" s="1"/>
  <c r="P122" i="52"/>
  <c r="W122" i="52"/>
  <c r="J122" i="52"/>
  <c r="AE122" i="52"/>
  <c r="AF122" i="52"/>
  <c r="AH122" i="52" s="1"/>
  <c r="AG122" i="52"/>
  <c r="AI122" i="52"/>
  <c r="AJ122" i="52" s="1"/>
  <c r="AU122" i="52"/>
  <c r="F123" i="52"/>
  <c r="AL123" i="52" s="1"/>
  <c r="AM123" i="52" s="1"/>
  <c r="P123" i="52"/>
  <c r="W123" i="52"/>
  <c r="J123" i="52"/>
  <c r="AE123" i="52"/>
  <c r="AF123" i="52"/>
  <c r="AH123" i="52" s="1"/>
  <c r="AG123" i="52"/>
  <c r="AI123" i="52"/>
  <c r="AJ123" i="52" s="1"/>
  <c r="AU123" i="52"/>
  <c r="F124" i="52"/>
  <c r="AL124" i="52" s="1"/>
  <c r="P124" i="52"/>
  <c r="W124" i="52"/>
  <c r="J124" i="52"/>
  <c r="AE124" i="52"/>
  <c r="AF124" i="52"/>
  <c r="AH124" i="52" s="1"/>
  <c r="AG124" i="52"/>
  <c r="AI124" i="52"/>
  <c r="AJ124" i="52" s="1"/>
  <c r="AU124" i="52"/>
  <c r="F125" i="52"/>
  <c r="P125" i="52"/>
  <c r="W125" i="52"/>
  <c r="J125" i="52"/>
  <c r="AE125" i="52"/>
  <c r="AF125" i="52"/>
  <c r="AH125" i="52" s="1"/>
  <c r="AG125" i="52"/>
  <c r="AI125" i="52"/>
  <c r="AJ125" i="52" s="1"/>
  <c r="AL125" i="52"/>
  <c r="AM125" i="52" s="1"/>
  <c r="AU125" i="52"/>
  <c r="F126" i="52"/>
  <c r="AL126" i="52" s="1"/>
  <c r="P126" i="52"/>
  <c r="W126" i="52"/>
  <c r="J126" i="52"/>
  <c r="AE126" i="52"/>
  <c r="AF126" i="52"/>
  <c r="AH126" i="52" s="1"/>
  <c r="AG126" i="52"/>
  <c r="AI126" i="52"/>
  <c r="AJ126" i="52" s="1"/>
  <c r="AU126" i="52"/>
  <c r="F127" i="52"/>
  <c r="AL127" i="52" s="1"/>
  <c r="AM127" i="52" s="1"/>
  <c r="P127" i="52"/>
  <c r="W127" i="52"/>
  <c r="J127" i="52"/>
  <c r="AE127" i="52"/>
  <c r="AF127" i="52"/>
  <c r="AH127" i="52" s="1"/>
  <c r="AG127" i="52"/>
  <c r="AI127" i="52"/>
  <c r="AJ127" i="52" s="1"/>
  <c r="AU127" i="52"/>
  <c r="F128" i="52"/>
  <c r="AL128" i="52" s="1"/>
  <c r="P128" i="52"/>
  <c r="W128" i="52"/>
  <c r="J128" i="52"/>
  <c r="AE128" i="52"/>
  <c r="AF128" i="52"/>
  <c r="AH128" i="52" s="1"/>
  <c r="AG128" i="52"/>
  <c r="AI128" i="52"/>
  <c r="AJ128" i="52" s="1"/>
  <c r="AU128" i="52"/>
  <c r="F129" i="52"/>
  <c r="AL129" i="52" s="1"/>
  <c r="AM129" i="52" s="1"/>
  <c r="P129" i="52"/>
  <c r="W129" i="52"/>
  <c r="J129" i="52"/>
  <c r="AE129" i="52"/>
  <c r="AF129" i="52"/>
  <c r="AH129" i="52" s="1"/>
  <c r="AG129" i="52"/>
  <c r="AI129" i="52"/>
  <c r="AJ129" i="52" s="1"/>
  <c r="AU129" i="52"/>
  <c r="F130" i="52"/>
  <c r="AL130" i="52" s="1"/>
  <c r="P130" i="52"/>
  <c r="W130" i="52"/>
  <c r="J130" i="52"/>
  <c r="AE130" i="52"/>
  <c r="AF130" i="52"/>
  <c r="AH130" i="52" s="1"/>
  <c r="AG130" i="52"/>
  <c r="AI130" i="52"/>
  <c r="AJ130" i="52" s="1"/>
  <c r="AU130" i="52"/>
  <c r="F131" i="52"/>
  <c r="AL131" i="52" s="1"/>
  <c r="P131" i="52"/>
  <c r="W131" i="52"/>
  <c r="J131" i="52"/>
  <c r="AE131" i="52"/>
  <c r="AF131" i="52"/>
  <c r="AH131" i="52" s="1"/>
  <c r="AG131" i="52"/>
  <c r="AI131" i="52"/>
  <c r="AJ131" i="52" s="1"/>
  <c r="AU131" i="52"/>
  <c r="F132" i="52"/>
  <c r="P132" i="52"/>
  <c r="W132" i="52"/>
  <c r="J132" i="52"/>
  <c r="AE132" i="52"/>
  <c r="AF132" i="52"/>
  <c r="AH132" i="52" s="1"/>
  <c r="AG132" i="52"/>
  <c r="AI132" i="52"/>
  <c r="AJ132" i="52" s="1"/>
  <c r="AL132" i="52"/>
  <c r="AP132" i="52" s="1"/>
  <c r="AU132" i="52"/>
  <c r="F133" i="52"/>
  <c r="AL133" i="52" s="1"/>
  <c r="P133" i="52"/>
  <c r="W133" i="52"/>
  <c r="J133" i="52"/>
  <c r="AE133" i="52"/>
  <c r="AF133" i="52"/>
  <c r="AH133" i="52" s="1"/>
  <c r="AG133" i="52"/>
  <c r="AI133" i="52"/>
  <c r="AJ133" i="52" s="1"/>
  <c r="AU133" i="52"/>
  <c r="F134" i="52"/>
  <c r="P134" i="52"/>
  <c r="W134" i="52"/>
  <c r="J134" i="52"/>
  <c r="AE134" i="52"/>
  <c r="AF134" i="52"/>
  <c r="AH134" i="52" s="1"/>
  <c r="AG134" i="52"/>
  <c r="AI134" i="52"/>
  <c r="AJ134" i="52" s="1"/>
  <c r="AL134" i="52"/>
  <c r="AP134" i="52" s="1"/>
  <c r="AU134" i="52"/>
  <c r="F135" i="52"/>
  <c r="AL135" i="52" s="1"/>
  <c r="P135" i="52"/>
  <c r="W135" i="52"/>
  <c r="J135" i="52"/>
  <c r="AE135" i="52"/>
  <c r="AF135" i="52"/>
  <c r="AH135" i="52" s="1"/>
  <c r="AG135" i="52"/>
  <c r="AI135" i="52"/>
  <c r="AJ135" i="52" s="1"/>
  <c r="AU135" i="52"/>
  <c r="F136" i="52"/>
  <c r="P136" i="52"/>
  <c r="W136" i="52"/>
  <c r="J136" i="52"/>
  <c r="AE136" i="52"/>
  <c r="AF136" i="52"/>
  <c r="AH136" i="52" s="1"/>
  <c r="AG136" i="52"/>
  <c r="AI136" i="52"/>
  <c r="AJ136" i="52" s="1"/>
  <c r="AL136" i="52"/>
  <c r="AP136" i="52" s="1"/>
  <c r="AU136" i="52"/>
  <c r="F137" i="52"/>
  <c r="AL137" i="52" s="1"/>
  <c r="P137" i="52"/>
  <c r="W137" i="52"/>
  <c r="J137" i="52"/>
  <c r="AE137" i="52"/>
  <c r="AF137" i="52"/>
  <c r="AH137" i="52" s="1"/>
  <c r="AG137" i="52"/>
  <c r="AI137" i="52"/>
  <c r="AJ137" i="52" s="1"/>
  <c r="AU137" i="52"/>
  <c r="F138" i="52"/>
  <c r="P138" i="52"/>
  <c r="W138" i="52"/>
  <c r="J138" i="52"/>
  <c r="AE138" i="52"/>
  <c r="AF138" i="52"/>
  <c r="AH138" i="52" s="1"/>
  <c r="AG138" i="52"/>
  <c r="AI138" i="52"/>
  <c r="AJ138" i="52" s="1"/>
  <c r="AL138" i="52"/>
  <c r="AP138" i="52" s="1"/>
  <c r="AU138" i="52"/>
  <c r="F139" i="52"/>
  <c r="AL139" i="52" s="1"/>
  <c r="AS139" i="52" s="1"/>
  <c r="P139" i="52"/>
  <c r="W139" i="52"/>
  <c r="J139" i="52"/>
  <c r="AE139" i="52"/>
  <c r="AF139" i="52"/>
  <c r="AH139" i="52" s="1"/>
  <c r="AG139" i="52"/>
  <c r="AI139" i="52"/>
  <c r="AJ139" i="52" s="1"/>
  <c r="AU139" i="52"/>
  <c r="F140" i="52"/>
  <c r="P140" i="52"/>
  <c r="W140" i="52"/>
  <c r="J140" i="52"/>
  <c r="AE140" i="52"/>
  <c r="AF140" i="52"/>
  <c r="AH140" i="52" s="1"/>
  <c r="AG140" i="52"/>
  <c r="AI140" i="52"/>
  <c r="AJ140" i="52" s="1"/>
  <c r="AL140" i="52"/>
  <c r="AO140" i="52" s="1"/>
  <c r="AU140" i="52"/>
  <c r="F141" i="52"/>
  <c r="AL141" i="52" s="1"/>
  <c r="P141" i="52"/>
  <c r="W141" i="52"/>
  <c r="J141" i="52"/>
  <c r="AE141" i="52"/>
  <c r="AF141" i="52"/>
  <c r="AH141" i="52" s="1"/>
  <c r="AG141" i="52"/>
  <c r="AI141" i="52"/>
  <c r="AJ141" i="52" s="1"/>
  <c r="AU141" i="52"/>
  <c r="F142" i="52"/>
  <c r="P142" i="52"/>
  <c r="W142" i="52"/>
  <c r="J142" i="52"/>
  <c r="AE142" i="52"/>
  <c r="AF142" i="52"/>
  <c r="AH142" i="52" s="1"/>
  <c r="AG142" i="52"/>
  <c r="AI142" i="52"/>
  <c r="AJ142" i="52" s="1"/>
  <c r="AL142" i="52"/>
  <c r="AO142" i="52" s="1"/>
  <c r="AU142" i="52"/>
  <c r="F143" i="52"/>
  <c r="AL143" i="52" s="1"/>
  <c r="P143" i="52"/>
  <c r="W143" i="52"/>
  <c r="J143" i="52"/>
  <c r="AE143" i="52"/>
  <c r="AF143" i="52"/>
  <c r="AH143" i="52" s="1"/>
  <c r="AG143" i="52"/>
  <c r="AI143" i="52"/>
  <c r="AJ143" i="52" s="1"/>
  <c r="AU143" i="52"/>
  <c r="F144" i="52"/>
  <c r="P144" i="52"/>
  <c r="W144" i="52"/>
  <c r="J144" i="52"/>
  <c r="AE144" i="52"/>
  <c r="AF144" i="52"/>
  <c r="AH144" i="52" s="1"/>
  <c r="AG144" i="52"/>
  <c r="AI144" i="52"/>
  <c r="AJ144" i="52" s="1"/>
  <c r="AL144" i="52"/>
  <c r="AO144" i="52" s="1"/>
  <c r="AU144" i="52"/>
  <c r="F145" i="52"/>
  <c r="AL145" i="52" s="1"/>
  <c r="P145" i="52"/>
  <c r="W145" i="52"/>
  <c r="J145" i="52"/>
  <c r="AE145" i="52"/>
  <c r="AF145" i="52"/>
  <c r="AH145" i="52" s="1"/>
  <c r="AG145" i="52"/>
  <c r="AI145" i="52"/>
  <c r="AJ145" i="52" s="1"/>
  <c r="AU145" i="52"/>
  <c r="F146" i="52"/>
  <c r="P146" i="52"/>
  <c r="W146" i="52"/>
  <c r="J146" i="52"/>
  <c r="AE146" i="52"/>
  <c r="AF146" i="52"/>
  <c r="AH146" i="52" s="1"/>
  <c r="AG146" i="52"/>
  <c r="AI146" i="52"/>
  <c r="AJ146" i="52" s="1"/>
  <c r="AL146" i="52"/>
  <c r="AO146" i="52" s="1"/>
  <c r="AU146" i="52"/>
  <c r="F147" i="52"/>
  <c r="AL147" i="52" s="1"/>
  <c r="P147" i="52"/>
  <c r="W147" i="52"/>
  <c r="J147" i="52"/>
  <c r="AE147" i="52"/>
  <c r="AF147" i="52"/>
  <c r="AH147" i="52" s="1"/>
  <c r="AG147" i="52"/>
  <c r="AI147" i="52"/>
  <c r="AJ147" i="52" s="1"/>
  <c r="AU147" i="52"/>
  <c r="F148" i="52"/>
  <c r="P148" i="52"/>
  <c r="W148" i="52"/>
  <c r="J148" i="52"/>
  <c r="AE148" i="52"/>
  <c r="AF148" i="52"/>
  <c r="AH148" i="52" s="1"/>
  <c r="AG148" i="52"/>
  <c r="AI148" i="52"/>
  <c r="AJ148" i="52" s="1"/>
  <c r="AL148" i="52"/>
  <c r="AO148" i="52" s="1"/>
  <c r="AU148" i="52"/>
  <c r="F149" i="52"/>
  <c r="AL149" i="52" s="1"/>
  <c r="P149" i="52"/>
  <c r="W149" i="52"/>
  <c r="J149" i="52"/>
  <c r="AE149" i="52"/>
  <c r="AF149" i="52"/>
  <c r="AH149" i="52" s="1"/>
  <c r="AG149" i="52"/>
  <c r="AI149" i="52"/>
  <c r="AJ149" i="52" s="1"/>
  <c r="AU149" i="52"/>
  <c r="F150" i="52"/>
  <c r="P150" i="52"/>
  <c r="W150" i="52"/>
  <c r="J150" i="52"/>
  <c r="AE150" i="52"/>
  <c r="AF150" i="52"/>
  <c r="AH150" i="52" s="1"/>
  <c r="AG150" i="52"/>
  <c r="AI150" i="52"/>
  <c r="AJ150" i="52" s="1"/>
  <c r="AL150" i="52"/>
  <c r="AO150" i="52" s="1"/>
  <c r="AU150" i="52"/>
  <c r="F151" i="52"/>
  <c r="AL151" i="52" s="1"/>
  <c r="P151" i="52"/>
  <c r="W151" i="52"/>
  <c r="J151" i="52"/>
  <c r="AE151" i="52"/>
  <c r="AF151" i="52"/>
  <c r="AH151" i="52" s="1"/>
  <c r="AG151" i="52"/>
  <c r="AI151" i="52"/>
  <c r="AJ151" i="52" s="1"/>
  <c r="AU151" i="52"/>
  <c r="F152" i="52"/>
  <c r="P152" i="52"/>
  <c r="W152" i="52"/>
  <c r="J152" i="52"/>
  <c r="AE152" i="52"/>
  <c r="AF152" i="52"/>
  <c r="AH152" i="52" s="1"/>
  <c r="AG152" i="52"/>
  <c r="AI152" i="52"/>
  <c r="AJ152" i="52" s="1"/>
  <c r="AL152" i="52"/>
  <c r="AO152" i="52" s="1"/>
  <c r="AU152" i="52"/>
  <c r="F153" i="52"/>
  <c r="AL153" i="52" s="1"/>
  <c r="P153" i="52"/>
  <c r="W153" i="52"/>
  <c r="J153" i="52"/>
  <c r="AE153" i="52"/>
  <c r="AF153" i="52"/>
  <c r="AH153" i="52" s="1"/>
  <c r="AG153" i="52"/>
  <c r="AI153" i="52"/>
  <c r="AJ153" i="52" s="1"/>
  <c r="AU153" i="52"/>
  <c r="F154" i="52"/>
  <c r="AL154" i="52" s="1"/>
  <c r="AN154" i="52" s="1"/>
  <c r="P154" i="52"/>
  <c r="W154" i="52"/>
  <c r="J154" i="52"/>
  <c r="AE154" i="52"/>
  <c r="AF154" i="52"/>
  <c r="AH154" i="52" s="1"/>
  <c r="AG154" i="52"/>
  <c r="AI154" i="52"/>
  <c r="AJ154" i="52" s="1"/>
  <c r="AQ154" i="52"/>
  <c r="AU154" i="52"/>
  <c r="F155" i="52"/>
  <c r="P155" i="52"/>
  <c r="W155" i="52"/>
  <c r="J155" i="52"/>
  <c r="AE155" i="52"/>
  <c r="AF155" i="52"/>
  <c r="AH155" i="52" s="1"/>
  <c r="AG155" i="52"/>
  <c r="AI155" i="52"/>
  <c r="AJ155" i="52" s="1"/>
  <c r="AL155" i="52"/>
  <c r="AT155" i="52" s="1"/>
  <c r="AU155" i="52"/>
  <c r="F156" i="52"/>
  <c r="P156" i="52"/>
  <c r="W156" i="52"/>
  <c r="J156" i="52"/>
  <c r="AE156" i="52"/>
  <c r="AF156" i="52"/>
  <c r="AH156" i="52" s="1"/>
  <c r="AG156" i="52"/>
  <c r="AI156" i="52"/>
  <c r="AJ156" i="52" s="1"/>
  <c r="AL156" i="52"/>
  <c r="AT156" i="52" s="1"/>
  <c r="AU156" i="52"/>
  <c r="F157" i="52"/>
  <c r="P157" i="52"/>
  <c r="W157" i="52"/>
  <c r="J157" i="52"/>
  <c r="AE157" i="52"/>
  <c r="AF157" i="52"/>
  <c r="AH157" i="52" s="1"/>
  <c r="AG157" i="52"/>
  <c r="AI157" i="52"/>
  <c r="AJ157" i="52" s="1"/>
  <c r="AL157" i="52"/>
  <c r="AT157" i="52" s="1"/>
  <c r="AU157" i="52"/>
  <c r="F158" i="52"/>
  <c r="P158" i="52"/>
  <c r="W158" i="52"/>
  <c r="J158" i="52"/>
  <c r="AE158" i="52"/>
  <c r="AF158" i="52"/>
  <c r="AH158" i="52" s="1"/>
  <c r="AG158" i="52"/>
  <c r="AI158" i="52"/>
  <c r="AJ158" i="52" s="1"/>
  <c r="AL158" i="52"/>
  <c r="AU158" i="52"/>
  <c r="F159" i="52"/>
  <c r="P159" i="52"/>
  <c r="W159" i="52"/>
  <c r="J159" i="52"/>
  <c r="AE159" i="52"/>
  <c r="AF159" i="52"/>
  <c r="AH159" i="52" s="1"/>
  <c r="AG159" i="52"/>
  <c r="AI159" i="52"/>
  <c r="AJ159" i="52" s="1"/>
  <c r="AL159" i="52"/>
  <c r="AT159" i="52" s="1"/>
  <c r="AU159" i="52"/>
  <c r="F160" i="52"/>
  <c r="P160" i="52"/>
  <c r="W160" i="52"/>
  <c r="J160" i="52"/>
  <c r="AE160" i="52"/>
  <c r="AF160" i="52"/>
  <c r="AH160" i="52" s="1"/>
  <c r="AG160" i="52"/>
  <c r="AI160" i="52"/>
  <c r="AJ160" i="52" s="1"/>
  <c r="AL160" i="52"/>
  <c r="AT160" i="52" s="1"/>
  <c r="AU160" i="52"/>
  <c r="F161" i="52"/>
  <c r="P161" i="52"/>
  <c r="W161" i="52"/>
  <c r="J161" i="52"/>
  <c r="AE161" i="52"/>
  <c r="AF161" i="52"/>
  <c r="AH161" i="52" s="1"/>
  <c r="AG161" i="52"/>
  <c r="AI161" i="52"/>
  <c r="AJ161" i="52" s="1"/>
  <c r="AL161" i="52"/>
  <c r="AU161" i="52"/>
  <c r="F162" i="52"/>
  <c r="P162" i="52"/>
  <c r="W162" i="52"/>
  <c r="J162" i="52"/>
  <c r="AE162" i="52"/>
  <c r="AF162" i="52"/>
  <c r="AH162" i="52" s="1"/>
  <c r="AG162" i="52"/>
  <c r="AI162" i="52"/>
  <c r="AJ162" i="52" s="1"/>
  <c r="AL162" i="52"/>
  <c r="AU162" i="52"/>
  <c r="F163" i="52"/>
  <c r="P163" i="52"/>
  <c r="W163" i="52"/>
  <c r="J163" i="52"/>
  <c r="AE163" i="52"/>
  <c r="AF163" i="52"/>
  <c r="AH163" i="52" s="1"/>
  <c r="AG163" i="52"/>
  <c r="AI163" i="52"/>
  <c r="AJ163" i="52" s="1"/>
  <c r="AL163" i="52"/>
  <c r="AP163" i="52" s="1"/>
  <c r="AU163" i="52"/>
  <c r="F164" i="52"/>
  <c r="P164" i="52"/>
  <c r="W164" i="52"/>
  <c r="J164" i="52"/>
  <c r="AE164" i="52"/>
  <c r="AF164" i="52"/>
  <c r="AH164" i="52" s="1"/>
  <c r="AG164" i="52"/>
  <c r="AI164" i="52"/>
  <c r="AJ164" i="52" s="1"/>
  <c r="AL164" i="52"/>
  <c r="AT164" i="52" s="1"/>
  <c r="AU164" i="52"/>
  <c r="F165" i="52"/>
  <c r="P165" i="52"/>
  <c r="W165" i="52"/>
  <c r="J165" i="52"/>
  <c r="AE165" i="52"/>
  <c r="AF165" i="52"/>
  <c r="AH165" i="52" s="1"/>
  <c r="AG165" i="52"/>
  <c r="AI165" i="52"/>
  <c r="AJ165" i="52" s="1"/>
  <c r="AL165" i="52"/>
  <c r="AU165" i="52"/>
  <c r="F166" i="52"/>
  <c r="P166" i="52"/>
  <c r="W166" i="52"/>
  <c r="J166" i="52"/>
  <c r="AE166" i="52"/>
  <c r="AF166" i="52"/>
  <c r="AH166" i="52" s="1"/>
  <c r="AG166" i="52"/>
  <c r="AI166" i="52"/>
  <c r="AJ166" i="52" s="1"/>
  <c r="AL166" i="52"/>
  <c r="AT166" i="52" s="1"/>
  <c r="AU166" i="52"/>
  <c r="F167" i="52"/>
  <c r="P167" i="52"/>
  <c r="W167" i="52"/>
  <c r="J167" i="52"/>
  <c r="AE167" i="52"/>
  <c r="AF167" i="52"/>
  <c r="AH167" i="52" s="1"/>
  <c r="AG167" i="52"/>
  <c r="AI167" i="52"/>
  <c r="AJ167" i="52" s="1"/>
  <c r="AL167" i="52"/>
  <c r="AP167" i="52" s="1"/>
  <c r="AU167" i="52"/>
  <c r="F168" i="52"/>
  <c r="P168" i="52"/>
  <c r="W168" i="52"/>
  <c r="J168" i="52"/>
  <c r="AE168" i="52"/>
  <c r="AF168" i="52"/>
  <c r="AH168" i="52" s="1"/>
  <c r="AG168" i="52"/>
  <c r="AI168" i="52"/>
  <c r="AJ168" i="52" s="1"/>
  <c r="AL168" i="52"/>
  <c r="AU168" i="52"/>
  <c r="F169" i="52"/>
  <c r="AL169" i="52" s="1"/>
  <c r="P169" i="52"/>
  <c r="W169" i="52"/>
  <c r="J169" i="52"/>
  <c r="AE169" i="52"/>
  <c r="AF169" i="52"/>
  <c r="AH169" i="52" s="1"/>
  <c r="AG169" i="52"/>
  <c r="AI169" i="52"/>
  <c r="AJ169" i="52" s="1"/>
  <c r="AU169" i="52"/>
  <c r="F170" i="52"/>
  <c r="P170" i="52"/>
  <c r="W170" i="52"/>
  <c r="J170" i="52"/>
  <c r="AE170" i="52"/>
  <c r="AF170" i="52"/>
  <c r="AH170" i="52" s="1"/>
  <c r="AG170" i="52"/>
  <c r="AI170" i="52"/>
  <c r="AJ170" i="52" s="1"/>
  <c r="AL170" i="52"/>
  <c r="AO170" i="52" s="1"/>
  <c r="AU170" i="52"/>
  <c r="F171" i="52"/>
  <c r="AL171" i="52" s="1"/>
  <c r="P171" i="52"/>
  <c r="W171" i="52"/>
  <c r="J171" i="52"/>
  <c r="AE171" i="52"/>
  <c r="AF171" i="52"/>
  <c r="AH171" i="52" s="1"/>
  <c r="AG171" i="52"/>
  <c r="AI171" i="52"/>
  <c r="AJ171" i="52" s="1"/>
  <c r="AU171" i="52"/>
  <c r="F172" i="52"/>
  <c r="P172" i="52"/>
  <c r="W172" i="52"/>
  <c r="J172" i="52"/>
  <c r="AE172" i="52"/>
  <c r="AF172" i="52"/>
  <c r="AH172" i="52" s="1"/>
  <c r="AG172" i="52"/>
  <c r="AI172" i="52"/>
  <c r="AJ172" i="52" s="1"/>
  <c r="AL172" i="52"/>
  <c r="AU172" i="52"/>
  <c r="F173" i="52"/>
  <c r="AL173" i="52" s="1"/>
  <c r="AS173" i="52" s="1"/>
  <c r="P173" i="52"/>
  <c r="W173" i="52"/>
  <c r="J173" i="52"/>
  <c r="AE173" i="52"/>
  <c r="AF173" i="52"/>
  <c r="AH173" i="52" s="1"/>
  <c r="AG173" i="52"/>
  <c r="AI173" i="52"/>
  <c r="AJ173" i="52" s="1"/>
  <c r="AU173" i="52"/>
  <c r="F174" i="52"/>
  <c r="P174" i="52"/>
  <c r="W174" i="52"/>
  <c r="J174" i="52"/>
  <c r="AE174" i="52"/>
  <c r="AF174" i="52"/>
  <c r="AH174" i="52" s="1"/>
  <c r="AG174" i="52"/>
  <c r="AI174" i="52"/>
  <c r="AJ174" i="52" s="1"/>
  <c r="AL174" i="52"/>
  <c r="AU174" i="52"/>
  <c r="F175" i="52"/>
  <c r="AL175" i="52" s="1"/>
  <c r="AS175" i="52" s="1"/>
  <c r="P175" i="52"/>
  <c r="W175" i="52"/>
  <c r="J175" i="52"/>
  <c r="AE175" i="52"/>
  <c r="AF175" i="52"/>
  <c r="AH175" i="52" s="1"/>
  <c r="AG175" i="52"/>
  <c r="AI175" i="52"/>
  <c r="AJ175" i="52" s="1"/>
  <c r="AN175" i="52"/>
  <c r="AU175" i="52"/>
  <c r="F176" i="52"/>
  <c r="P176" i="52"/>
  <c r="W176" i="52"/>
  <c r="J176" i="52"/>
  <c r="AE176" i="52"/>
  <c r="AF176" i="52"/>
  <c r="AH176" i="52" s="1"/>
  <c r="AG176" i="52"/>
  <c r="AI176" i="52"/>
  <c r="AJ176" i="52" s="1"/>
  <c r="AL176" i="52"/>
  <c r="AU176" i="52"/>
  <c r="F177" i="52"/>
  <c r="AL177" i="52" s="1"/>
  <c r="AN177" i="52" s="1"/>
  <c r="P177" i="52"/>
  <c r="W177" i="52"/>
  <c r="J177" i="52"/>
  <c r="AE177" i="52"/>
  <c r="AF177" i="52"/>
  <c r="AH177" i="52" s="1"/>
  <c r="AG177" i="52"/>
  <c r="AI177" i="52"/>
  <c r="AJ177" i="52" s="1"/>
  <c r="AP177" i="52"/>
  <c r="AU177" i="52"/>
  <c r="F178" i="52"/>
  <c r="P178" i="52"/>
  <c r="W178" i="52"/>
  <c r="J178" i="52"/>
  <c r="AE178" i="52"/>
  <c r="AF178" i="52"/>
  <c r="AH178" i="52" s="1"/>
  <c r="AG178" i="52"/>
  <c r="AI178" i="52"/>
  <c r="AJ178" i="52" s="1"/>
  <c r="AL178" i="52"/>
  <c r="AO178" i="52" s="1"/>
  <c r="AU178" i="52"/>
  <c r="F179" i="52"/>
  <c r="AL179" i="52" s="1"/>
  <c r="AN179" i="52" s="1"/>
  <c r="P179" i="52"/>
  <c r="W179" i="52"/>
  <c r="J179" i="52"/>
  <c r="AE179" i="52"/>
  <c r="AF179" i="52"/>
  <c r="AH179" i="52" s="1"/>
  <c r="AG179" i="52"/>
  <c r="AI179" i="52"/>
  <c r="AJ179" i="52" s="1"/>
  <c r="AU179" i="52"/>
  <c r="F180" i="52"/>
  <c r="P180" i="52"/>
  <c r="W180" i="52"/>
  <c r="J180" i="52"/>
  <c r="AE180" i="52"/>
  <c r="AF180" i="52"/>
  <c r="AH180" i="52" s="1"/>
  <c r="AG180" i="52"/>
  <c r="AI180" i="52"/>
  <c r="AJ180" i="52" s="1"/>
  <c r="AL180" i="52"/>
  <c r="AU180" i="52"/>
  <c r="F181" i="52"/>
  <c r="AL181" i="52" s="1"/>
  <c r="AP181" i="52" s="1"/>
  <c r="P181" i="52"/>
  <c r="W181" i="52"/>
  <c r="J181" i="52"/>
  <c r="AE181" i="52"/>
  <c r="AF181" i="52"/>
  <c r="AH181" i="52" s="1"/>
  <c r="AG181" i="52"/>
  <c r="AI181" i="52"/>
  <c r="AJ181" i="52" s="1"/>
  <c r="AU181" i="52"/>
  <c r="F182" i="52"/>
  <c r="P182" i="52"/>
  <c r="W182" i="52"/>
  <c r="J182" i="52"/>
  <c r="AE182" i="52"/>
  <c r="AF182" i="52"/>
  <c r="AH182" i="52" s="1"/>
  <c r="AG182" i="52"/>
  <c r="AI182" i="52"/>
  <c r="AJ182" i="52" s="1"/>
  <c r="AL182" i="52"/>
  <c r="AO182" i="52" s="1"/>
  <c r="AU182" i="52"/>
  <c r="F183" i="52"/>
  <c r="AL183" i="52" s="1"/>
  <c r="AP183" i="52" s="1"/>
  <c r="P183" i="52"/>
  <c r="W183" i="52"/>
  <c r="J183" i="52"/>
  <c r="AE183" i="52"/>
  <c r="AF183" i="52"/>
  <c r="AH183" i="52" s="1"/>
  <c r="AG183" i="52"/>
  <c r="AI183" i="52"/>
  <c r="AJ183" i="52" s="1"/>
  <c r="AN183" i="52"/>
  <c r="AU183" i="52"/>
  <c r="F184" i="52"/>
  <c r="P184" i="52"/>
  <c r="W184" i="52"/>
  <c r="J184" i="52"/>
  <c r="AE184" i="52"/>
  <c r="AF184" i="52"/>
  <c r="AH184" i="52" s="1"/>
  <c r="AG184" i="52"/>
  <c r="AI184" i="52"/>
  <c r="AJ184" i="52" s="1"/>
  <c r="AL184" i="52"/>
  <c r="AU184" i="52"/>
  <c r="F185" i="52"/>
  <c r="AL185" i="52" s="1"/>
  <c r="P185" i="52"/>
  <c r="W185" i="52"/>
  <c r="J185" i="52"/>
  <c r="AE185" i="52"/>
  <c r="AF185" i="52"/>
  <c r="AH185" i="52" s="1"/>
  <c r="AG185" i="52"/>
  <c r="AI185" i="52"/>
  <c r="AJ185" i="52" s="1"/>
  <c r="AU185" i="52"/>
  <c r="F186" i="52"/>
  <c r="P186" i="52"/>
  <c r="W186" i="52"/>
  <c r="J186" i="52"/>
  <c r="AE186" i="52"/>
  <c r="AF186" i="52"/>
  <c r="AH186" i="52" s="1"/>
  <c r="AG186" i="52"/>
  <c r="AI186" i="52"/>
  <c r="AJ186" i="52" s="1"/>
  <c r="AL186" i="52"/>
  <c r="AO186" i="52" s="1"/>
  <c r="AU186" i="52"/>
  <c r="F187" i="52"/>
  <c r="AL187" i="52" s="1"/>
  <c r="P187" i="52"/>
  <c r="W187" i="52"/>
  <c r="J187" i="52"/>
  <c r="AE187" i="52"/>
  <c r="AF187" i="52"/>
  <c r="AH187" i="52" s="1"/>
  <c r="AG187" i="52"/>
  <c r="AI187" i="52"/>
  <c r="AJ187" i="52" s="1"/>
  <c r="AP187" i="52"/>
  <c r="AU187" i="52"/>
  <c r="F188" i="52"/>
  <c r="P188" i="52"/>
  <c r="W188" i="52"/>
  <c r="J188" i="52"/>
  <c r="AE188" i="52"/>
  <c r="AF188" i="52"/>
  <c r="AH188" i="52" s="1"/>
  <c r="AG188" i="52"/>
  <c r="AI188" i="52"/>
  <c r="AJ188" i="52" s="1"/>
  <c r="AL188" i="52"/>
  <c r="AU188" i="52"/>
  <c r="F189" i="52"/>
  <c r="AL189" i="52" s="1"/>
  <c r="AP189" i="52" s="1"/>
  <c r="P189" i="52"/>
  <c r="W189" i="52"/>
  <c r="J189" i="52"/>
  <c r="AE189" i="52"/>
  <c r="AF189" i="52"/>
  <c r="AH189" i="52" s="1"/>
  <c r="AG189" i="52"/>
  <c r="AI189" i="52"/>
  <c r="AJ189" i="52" s="1"/>
  <c r="AN189" i="52"/>
  <c r="AU189" i="52"/>
  <c r="F190" i="52"/>
  <c r="P190" i="52"/>
  <c r="W190" i="52"/>
  <c r="J190" i="52"/>
  <c r="AE190" i="52"/>
  <c r="AF190" i="52"/>
  <c r="AH190" i="52" s="1"/>
  <c r="AG190" i="52"/>
  <c r="AI190" i="52"/>
  <c r="AJ190" i="52" s="1"/>
  <c r="AL190" i="52"/>
  <c r="AU190" i="52"/>
  <c r="F191" i="52"/>
  <c r="AL191" i="52" s="1"/>
  <c r="P191" i="52"/>
  <c r="W191" i="52"/>
  <c r="J191" i="52"/>
  <c r="AE191" i="52"/>
  <c r="AF191" i="52"/>
  <c r="AH191" i="52" s="1"/>
  <c r="AG191" i="52"/>
  <c r="AI191" i="52"/>
  <c r="AJ191" i="52" s="1"/>
  <c r="AN191" i="52"/>
  <c r="AU191" i="52"/>
  <c r="F192" i="52"/>
  <c r="P192" i="52"/>
  <c r="W192" i="52"/>
  <c r="J192" i="52"/>
  <c r="AE192" i="52"/>
  <c r="AF192" i="52"/>
  <c r="AH192" i="52" s="1"/>
  <c r="AG192" i="52"/>
  <c r="AI192" i="52"/>
  <c r="AJ192" i="52" s="1"/>
  <c r="AL192" i="52"/>
  <c r="AU192" i="52"/>
  <c r="F193" i="52"/>
  <c r="AL193" i="52" s="1"/>
  <c r="AS193" i="52" s="1"/>
  <c r="P193" i="52"/>
  <c r="W193" i="52"/>
  <c r="J193" i="52"/>
  <c r="AE193" i="52"/>
  <c r="AF193" i="52"/>
  <c r="AH193" i="52" s="1"/>
  <c r="AG193" i="52"/>
  <c r="AI193" i="52"/>
  <c r="AJ193" i="52" s="1"/>
  <c r="AU193" i="52"/>
  <c r="F194" i="52"/>
  <c r="P194" i="52"/>
  <c r="W194" i="52"/>
  <c r="J194" i="52"/>
  <c r="AE194" i="52"/>
  <c r="AF194" i="52"/>
  <c r="AH194" i="52" s="1"/>
  <c r="AG194" i="52"/>
  <c r="AI194" i="52"/>
  <c r="AJ194" i="52" s="1"/>
  <c r="AL194" i="52"/>
  <c r="AU194" i="52"/>
  <c r="F195" i="52"/>
  <c r="AL195" i="52" s="1"/>
  <c r="AP195" i="52" s="1"/>
  <c r="P195" i="52"/>
  <c r="W195" i="52"/>
  <c r="J195" i="52"/>
  <c r="AE195" i="52"/>
  <c r="AF195" i="52"/>
  <c r="AH195" i="52" s="1"/>
  <c r="AG195" i="52"/>
  <c r="AI195" i="52"/>
  <c r="AJ195" i="52" s="1"/>
  <c r="AN195" i="52"/>
  <c r="AU195" i="52"/>
  <c r="F196" i="52"/>
  <c r="P196" i="52"/>
  <c r="W196" i="52"/>
  <c r="J196" i="52"/>
  <c r="AE196" i="52"/>
  <c r="AF196" i="52"/>
  <c r="AH196" i="52" s="1"/>
  <c r="AG196" i="52"/>
  <c r="AI196" i="52"/>
  <c r="AJ196" i="52" s="1"/>
  <c r="AL196" i="52"/>
  <c r="AT196" i="52" s="1"/>
  <c r="AU196" i="52"/>
  <c r="F197" i="52"/>
  <c r="AL197" i="52" s="1"/>
  <c r="AQ197" i="52" s="1"/>
  <c r="P197" i="52"/>
  <c r="W197" i="52"/>
  <c r="J197" i="52"/>
  <c r="AE197" i="52"/>
  <c r="AF197" i="52"/>
  <c r="AH197" i="52" s="1"/>
  <c r="AG197" i="52"/>
  <c r="AI197" i="52"/>
  <c r="AJ197" i="52" s="1"/>
  <c r="AU197" i="52"/>
  <c r="F198" i="52"/>
  <c r="AL198" i="52" s="1"/>
  <c r="AQ198" i="52" s="1"/>
  <c r="P198" i="52"/>
  <c r="W198" i="52"/>
  <c r="J198" i="52"/>
  <c r="AE198" i="52"/>
  <c r="AF198" i="52"/>
  <c r="AH198" i="52" s="1"/>
  <c r="AG198" i="52"/>
  <c r="AI198" i="52"/>
  <c r="AJ198" i="52" s="1"/>
  <c r="AU198" i="52"/>
  <c r="F199" i="52"/>
  <c r="AL199" i="52" s="1"/>
  <c r="AP199" i="52" s="1"/>
  <c r="P199" i="52"/>
  <c r="W199" i="52"/>
  <c r="J199" i="52"/>
  <c r="AE199" i="52"/>
  <c r="AF199" i="52"/>
  <c r="AH199" i="52" s="1"/>
  <c r="AG199" i="52"/>
  <c r="AI199" i="52"/>
  <c r="AJ199" i="52" s="1"/>
  <c r="AU199" i="52"/>
  <c r="F200" i="52"/>
  <c r="AL200" i="52" s="1"/>
  <c r="P200" i="52"/>
  <c r="W200" i="52"/>
  <c r="J200" i="52"/>
  <c r="AE200" i="52"/>
  <c r="AF200" i="52"/>
  <c r="AH200" i="52" s="1"/>
  <c r="AG200" i="52"/>
  <c r="AI200" i="52"/>
  <c r="AJ200" i="52" s="1"/>
  <c r="AU200" i="52"/>
  <c r="F201" i="52"/>
  <c r="AL201" i="52" s="1"/>
  <c r="AQ201" i="52" s="1"/>
  <c r="P201" i="52"/>
  <c r="W201" i="52"/>
  <c r="J201" i="52"/>
  <c r="AE201" i="52"/>
  <c r="AF201" i="52"/>
  <c r="AH201" i="52" s="1"/>
  <c r="AG201" i="52"/>
  <c r="AI201" i="52"/>
  <c r="AJ201" i="52" s="1"/>
  <c r="AU201" i="52"/>
  <c r="F202" i="52"/>
  <c r="AL202" i="52" s="1"/>
  <c r="P202" i="52"/>
  <c r="W202" i="52"/>
  <c r="J202" i="52"/>
  <c r="AE202" i="52"/>
  <c r="AF202" i="52"/>
  <c r="AH202" i="52" s="1"/>
  <c r="AG202" i="52"/>
  <c r="AI202" i="52"/>
  <c r="AJ202" i="52" s="1"/>
  <c r="AU202" i="52"/>
  <c r="F203" i="52"/>
  <c r="AL203" i="52" s="1"/>
  <c r="P203" i="52"/>
  <c r="W203" i="52"/>
  <c r="J203" i="52"/>
  <c r="AE203" i="52"/>
  <c r="AF203" i="52"/>
  <c r="AH203" i="52" s="1"/>
  <c r="AG203" i="52"/>
  <c r="AI203" i="52"/>
  <c r="AJ203" i="52" s="1"/>
  <c r="AN203" i="52"/>
  <c r="AU203" i="52"/>
  <c r="F204" i="52"/>
  <c r="AL204" i="52" s="1"/>
  <c r="P204" i="52"/>
  <c r="W204" i="52"/>
  <c r="J204" i="52"/>
  <c r="AE204" i="52"/>
  <c r="AF204" i="52"/>
  <c r="AH204" i="52" s="1"/>
  <c r="AG204" i="52"/>
  <c r="AI204" i="52"/>
  <c r="AJ204" i="52" s="1"/>
  <c r="AN204" i="52"/>
  <c r="AU204" i="52"/>
  <c r="F205" i="52"/>
  <c r="AL205" i="52" s="1"/>
  <c r="P205" i="52"/>
  <c r="W205" i="52"/>
  <c r="J205" i="52"/>
  <c r="AE205" i="52"/>
  <c r="AF205" i="52"/>
  <c r="AH205" i="52" s="1"/>
  <c r="AG205" i="52"/>
  <c r="AI205" i="52"/>
  <c r="AJ205" i="52" s="1"/>
  <c r="AN205" i="52"/>
  <c r="AU205" i="52"/>
  <c r="F206" i="52"/>
  <c r="AL206" i="52" s="1"/>
  <c r="P206" i="52"/>
  <c r="W206" i="52"/>
  <c r="J206" i="52"/>
  <c r="AE206" i="52"/>
  <c r="AF206" i="52"/>
  <c r="AH206" i="52" s="1"/>
  <c r="AG206" i="52"/>
  <c r="AI206" i="52"/>
  <c r="AJ206" i="52" s="1"/>
  <c r="AN206" i="52"/>
  <c r="AU206" i="52"/>
  <c r="F207" i="52"/>
  <c r="AL207" i="52" s="1"/>
  <c r="P207" i="52"/>
  <c r="W207" i="52"/>
  <c r="J207" i="52"/>
  <c r="AE207" i="52"/>
  <c r="AF207" i="52"/>
  <c r="AH207" i="52" s="1"/>
  <c r="AG207" i="52"/>
  <c r="AI207" i="52"/>
  <c r="AJ207" i="52" s="1"/>
  <c r="AN207" i="52"/>
  <c r="AU207" i="52"/>
  <c r="F208" i="52"/>
  <c r="AL208" i="52" s="1"/>
  <c r="P208" i="52"/>
  <c r="W208" i="52"/>
  <c r="J208" i="52"/>
  <c r="AE208" i="52"/>
  <c r="AF208" i="52"/>
  <c r="AH208" i="52" s="1"/>
  <c r="AG208" i="52"/>
  <c r="AI208" i="52"/>
  <c r="AJ208" i="52" s="1"/>
  <c r="AN208" i="52"/>
  <c r="AU208" i="52"/>
  <c r="F209" i="52"/>
  <c r="AL209" i="52" s="1"/>
  <c r="AN209" i="52" s="1"/>
  <c r="P209" i="52"/>
  <c r="W209" i="52"/>
  <c r="J209" i="52"/>
  <c r="AE209" i="52"/>
  <c r="AF209" i="52"/>
  <c r="AH209" i="52" s="1"/>
  <c r="AG209" i="52"/>
  <c r="AI209" i="52"/>
  <c r="AJ209" i="52" s="1"/>
  <c r="AU209" i="52"/>
  <c r="F210" i="52"/>
  <c r="AL210" i="52" s="1"/>
  <c r="AN210" i="52" s="1"/>
  <c r="P210" i="52"/>
  <c r="W210" i="52"/>
  <c r="J210" i="52"/>
  <c r="AE210" i="52"/>
  <c r="AF210" i="52"/>
  <c r="AH210" i="52" s="1"/>
  <c r="AG210" i="52"/>
  <c r="AI210" i="52"/>
  <c r="AJ210" i="52" s="1"/>
  <c r="AU210" i="52"/>
  <c r="F211" i="52"/>
  <c r="AL211" i="52" s="1"/>
  <c r="AQ211" i="52" s="1"/>
  <c r="P211" i="52"/>
  <c r="W211" i="52"/>
  <c r="J211" i="52"/>
  <c r="AE211" i="52"/>
  <c r="AF211" i="52"/>
  <c r="AH211" i="52" s="1"/>
  <c r="AG211" i="52"/>
  <c r="AI211" i="52"/>
  <c r="AJ211" i="52" s="1"/>
  <c r="AU211" i="52"/>
  <c r="F212" i="52"/>
  <c r="AL212" i="52" s="1"/>
  <c r="AN212" i="52" s="1"/>
  <c r="P212" i="52"/>
  <c r="W212" i="52"/>
  <c r="J212" i="52"/>
  <c r="AE212" i="52"/>
  <c r="AF212" i="52"/>
  <c r="AH212" i="52" s="1"/>
  <c r="AG212" i="52"/>
  <c r="AI212" i="52"/>
  <c r="AJ212" i="52" s="1"/>
  <c r="AM212" i="52"/>
  <c r="AU212" i="52"/>
  <c r="F213" i="52"/>
  <c r="AL213" i="52" s="1"/>
  <c r="AQ213" i="52" s="1"/>
  <c r="P213" i="52"/>
  <c r="W213" i="52"/>
  <c r="J213" i="52"/>
  <c r="AE213" i="52"/>
  <c r="AF213" i="52"/>
  <c r="AH213" i="52" s="1"/>
  <c r="AG213" i="52"/>
  <c r="AI213" i="52"/>
  <c r="AJ213" i="52" s="1"/>
  <c r="AM213" i="52"/>
  <c r="AU213" i="52"/>
  <c r="F214" i="52"/>
  <c r="AL214" i="52" s="1"/>
  <c r="P214" i="52"/>
  <c r="W214" i="52"/>
  <c r="J214" i="52"/>
  <c r="AE214" i="52"/>
  <c r="AF214" i="52"/>
  <c r="AH214" i="52" s="1"/>
  <c r="AG214" i="52"/>
  <c r="AI214" i="52"/>
  <c r="AJ214" i="52" s="1"/>
  <c r="AU214" i="52"/>
  <c r="F215" i="52"/>
  <c r="AL215" i="52" s="1"/>
  <c r="AM215" i="52" s="1"/>
  <c r="P215" i="52"/>
  <c r="W215" i="52"/>
  <c r="J215" i="52"/>
  <c r="AE215" i="52"/>
  <c r="AF215" i="52"/>
  <c r="AH215" i="52" s="1"/>
  <c r="AG215" i="52"/>
  <c r="AI215" i="52"/>
  <c r="AJ215" i="52" s="1"/>
  <c r="AU215" i="52"/>
  <c r="F216" i="52"/>
  <c r="AL216" i="52" s="1"/>
  <c r="P216" i="52"/>
  <c r="W216" i="52"/>
  <c r="J216" i="52"/>
  <c r="AE216" i="52"/>
  <c r="AF216" i="52"/>
  <c r="AH216" i="52" s="1"/>
  <c r="AG216" i="52"/>
  <c r="AI216" i="52"/>
  <c r="AJ216" i="52" s="1"/>
  <c r="AN216" i="52"/>
  <c r="AU216" i="52"/>
  <c r="F217" i="52"/>
  <c r="AL217" i="52" s="1"/>
  <c r="AM217" i="52" s="1"/>
  <c r="P217" i="52"/>
  <c r="W217" i="52"/>
  <c r="J217" i="52"/>
  <c r="AE217" i="52"/>
  <c r="AF217" i="52"/>
  <c r="AH217" i="52" s="1"/>
  <c r="AG217" i="52"/>
  <c r="AI217" i="52"/>
  <c r="AJ217" i="52" s="1"/>
  <c r="AU217" i="52"/>
  <c r="F218" i="52"/>
  <c r="AL218" i="52" s="1"/>
  <c r="AN218" i="52" s="1"/>
  <c r="P218" i="52"/>
  <c r="W218" i="52"/>
  <c r="J218" i="52"/>
  <c r="AE218" i="52"/>
  <c r="AF218" i="52"/>
  <c r="AH218" i="52" s="1"/>
  <c r="AG218" i="52"/>
  <c r="AI218" i="52"/>
  <c r="AJ218" i="52" s="1"/>
  <c r="AM218" i="52"/>
  <c r="AU218" i="52"/>
  <c r="F219" i="52"/>
  <c r="AL219" i="52" s="1"/>
  <c r="P219" i="52"/>
  <c r="W219" i="52"/>
  <c r="J219" i="52"/>
  <c r="AE219" i="52"/>
  <c r="AF219" i="52"/>
  <c r="AH219" i="52" s="1"/>
  <c r="AG219" i="52"/>
  <c r="AI219" i="52"/>
  <c r="AJ219" i="52" s="1"/>
  <c r="AU219" i="52"/>
  <c r="F220" i="52"/>
  <c r="AL220" i="52" s="1"/>
  <c r="P220" i="52"/>
  <c r="W220" i="52"/>
  <c r="J220" i="52"/>
  <c r="AE220" i="52"/>
  <c r="AF220" i="52"/>
  <c r="AH220" i="52" s="1"/>
  <c r="AG220" i="52"/>
  <c r="AI220" i="52"/>
  <c r="AJ220" i="52" s="1"/>
  <c r="AM220" i="52"/>
  <c r="AU220" i="52"/>
  <c r="F221" i="52"/>
  <c r="AL221" i="52" s="1"/>
  <c r="AQ221" i="52" s="1"/>
  <c r="P221" i="52"/>
  <c r="W221" i="52"/>
  <c r="J221" i="52"/>
  <c r="AE221" i="52"/>
  <c r="AF221" i="52"/>
  <c r="AH221" i="52" s="1"/>
  <c r="AG221" i="52"/>
  <c r="AI221" i="52"/>
  <c r="AJ221" i="52" s="1"/>
  <c r="AO221" i="52"/>
  <c r="AU221" i="52"/>
  <c r="F222" i="52"/>
  <c r="AL222" i="52" s="1"/>
  <c r="AO222" i="52" s="1"/>
  <c r="P222" i="52"/>
  <c r="W222" i="52"/>
  <c r="J222" i="52"/>
  <c r="AE222" i="52"/>
  <c r="AF222" i="52"/>
  <c r="AH222" i="52" s="1"/>
  <c r="AG222" i="52"/>
  <c r="AI222" i="52"/>
  <c r="AJ222" i="52" s="1"/>
  <c r="AU222" i="52"/>
  <c r="F223" i="52"/>
  <c r="AL223" i="52" s="1"/>
  <c r="P223" i="52"/>
  <c r="W223" i="52"/>
  <c r="J223" i="52"/>
  <c r="AE223" i="52"/>
  <c r="AF223" i="52"/>
  <c r="AH223" i="52" s="1"/>
  <c r="AG223" i="52"/>
  <c r="AI223" i="52"/>
  <c r="AJ223" i="52" s="1"/>
  <c r="AU223" i="52"/>
  <c r="F224" i="52"/>
  <c r="AL224" i="52" s="1"/>
  <c r="P224" i="52"/>
  <c r="W224" i="52"/>
  <c r="J224" i="52"/>
  <c r="AE224" i="52"/>
  <c r="AF224" i="52"/>
  <c r="AH224" i="52" s="1"/>
  <c r="AG224" i="52"/>
  <c r="AI224" i="52"/>
  <c r="AJ224" i="52" s="1"/>
  <c r="AU224" i="52"/>
  <c r="F225" i="52"/>
  <c r="AL225" i="52" s="1"/>
  <c r="P225" i="52"/>
  <c r="W225" i="52"/>
  <c r="J225" i="52"/>
  <c r="AE225" i="52"/>
  <c r="AF225" i="52"/>
  <c r="AH225" i="52" s="1"/>
  <c r="AG225" i="52"/>
  <c r="AI225" i="52"/>
  <c r="AJ225" i="52" s="1"/>
  <c r="AU225" i="52"/>
  <c r="F226" i="52"/>
  <c r="AL226" i="52" s="1"/>
  <c r="P226" i="52"/>
  <c r="W226" i="52"/>
  <c r="J226" i="52"/>
  <c r="AE226" i="52"/>
  <c r="AF226" i="52"/>
  <c r="AH226" i="52" s="1"/>
  <c r="AG226" i="52"/>
  <c r="AI226" i="52"/>
  <c r="AJ226" i="52" s="1"/>
  <c r="AU226" i="52"/>
  <c r="F227" i="52"/>
  <c r="AL227" i="52" s="1"/>
  <c r="P227" i="52"/>
  <c r="W227" i="52"/>
  <c r="J227" i="52"/>
  <c r="AE227" i="52"/>
  <c r="AF227" i="52"/>
  <c r="AH227" i="52" s="1"/>
  <c r="AG227" i="52"/>
  <c r="AI227" i="52"/>
  <c r="AJ227" i="52" s="1"/>
  <c r="AU227" i="52"/>
  <c r="F228" i="52"/>
  <c r="AL228" i="52" s="1"/>
  <c r="P228" i="52"/>
  <c r="W228" i="52"/>
  <c r="J228" i="52"/>
  <c r="AE228" i="52"/>
  <c r="AF228" i="52"/>
  <c r="AH228" i="52" s="1"/>
  <c r="AG228" i="52"/>
  <c r="AI228" i="52"/>
  <c r="AJ228" i="52" s="1"/>
  <c r="AU228" i="52"/>
  <c r="F229" i="52"/>
  <c r="AL229" i="52" s="1"/>
  <c r="P229" i="52"/>
  <c r="W229" i="52"/>
  <c r="J229" i="52"/>
  <c r="AE229" i="52"/>
  <c r="AF229" i="52"/>
  <c r="AH229" i="52" s="1"/>
  <c r="AG229" i="52"/>
  <c r="AI229" i="52"/>
  <c r="AJ229" i="52" s="1"/>
  <c r="AU229" i="52"/>
  <c r="F230" i="52"/>
  <c r="AL230" i="52" s="1"/>
  <c r="P230" i="52"/>
  <c r="W230" i="52"/>
  <c r="J230" i="52"/>
  <c r="AE230" i="52"/>
  <c r="AF230" i="52"/>
  <c r="AH230" i="52" s="1"/>
  <c r="AG230" i="52"/>
  <c r="AI230" i="52"/>
  <c r="AJ230" i="52" s="1"/>
  <c r="AU230" i="52"/>
  <c r="F231" i="52"/>
  <c r="AL231" i="52" s="1"/>
  <c r="P231" i="52"/>
  <c r="W231" i="52"/>
  <c r="J231" i="52"/>
  <c r="AE231" i="52"/>
  <c r="AF231" i="52"/>
  <c r="AH231" i="52" s="1"/>
  <c r="AG231" i="52"/>
  <c r="AI231" i="52"/>
  <c r="AJ231" i="52" s="1"/>
  <c r="AU231" i="52"/>
  <c r="F232" i="52"/>
  <c r="AL232" i="52" s="1"/>
  <c r="P232" i="52"/>
  <c r="W232" i="52"/>
  <c r="J232" i="52"/>
  <c r="AE232" i="52"/>
  <c r="AF232" i="52"/>
  <c r="AH232" i="52" s="1"/>
  <c r="AG232" i="52"/>
  <c r="AI232" i="52"/>
  <c r="AJ232" i="52" s="1"/>
  <c r="AU232" i="52"/>
  <c r="F233" i="52"/>
  <c r="AL233" i="52" s="1"/>
  <c r="P233" i="52"/>
  <c r="W233" i="52"/>
  <c r="J233" i="52"/>
  <c r="AE233" i="52"/>
  <c r="AF233" i="52"/>
  <c r="AH233" i="52" s="1"/>
  <c r="AG233" i="52"/>
  <c r="AI233" i="52"/>
  <c r="AJ233" i="52" s="1"/>
  <c r="AU233" i="52"/>
  <c r="F234" i="52"/>
  <c r="AL234" i="52" s="1"/>
  <c r="P234" i="52"/>
  <c r="W234" i="52"/>
  <c r="J234" i="52"/>
  <c r="AE234" i="52"/>
  <c r="AF234" i="52"/>
  <c r="AH234" i="52" s="1"/>
  <c r="AG234" i="52"/>
  <c r="AI234" i="52"/>
  <c r="AJ234" i="52" s="1"/>
  <c r="AU234" i="52"/>
  <c r="F235" i="52"/>
  <c r="AL235" i="52" s="1"/>
  <c r="P235" i="52"/>
  <c r="W235" i="52"/>
  <c r="J235" i="52"/>
  <c r="AE235" i="52"/>
  <c r="AF235" i="52"/>
  <c r="AH235" i="52" s="1"/>
  <c r="AG235" i="52"/>
  <c r="AI235" i="52"/>
  <c r="AJ235" i="52" s="1"/>
  <c r="AU235" i="52"/>
  <c r="F236" i="52"/>
  <c r="AL236" i="52" s="1"/>
  <c r="P236" i="52"/>
  <c r="W236" i="52"/>
  <c r="J236" i="52"/>
  <c r="AE236" i="52"/>
  <c r="AF236" i="52"/>
  <c r="AH236" i="52" s="1"/>
  <c r="AG236" i="52"/>
  <c r="AI236" i="52"/>
  <c r="AJ236" i="52" s="1"/>
  <c r="AU236" i="52"/>
  <c r="F237" i="52"/>
  <c r="AL237" i="52" s="1"/>
  <c r="P237" i="52"/>
  <c r="W237" i="52"/>
  <c r="J237" i="52"/>
  <c r="AE237" i="52"/>
  <c r="AF237" i="52"/>
  <c r="AH237" i="52" s="1"/>
  <c r="AG237" i="52"/>
  <c r="AI237" i="52"/>
  <c r="AJ237" i="52" s="1"/>
  <c r="AU237" i="52"/>
  <c r="F238" i="52"/>
  <c r="AL238" i="52" s="1"/>
  <c r="P238" i="52"/>
  <c r="W238" i="52"/>
  <c r="J238" i="52"/>
  <c r="AE238" i="52"/>
  <c r="AF238" i="52"/>
  <c r="AH238" i="52" s="1"/>
  <c r="AG238" i="52"/>
  <c r="AI238" i="52"/>
  <c r="AJ238" i="52" s="1"/>
  <c r="AU238" i="52"/>
  <c r="F239" i="52"/>
  <c r="AL239" i="52" s="1"/>
  <c r="P239" i="52"/>
  <c r="W239" i="52"/>
  <c r="J239" i="52"/>
  <c r="AE239" i="52"/>
  <c r="AF239" i="52"/>
  <c r="AH239" i="52" s="1"/>
  <c r="AG239" i="52"/>
  <c r="AI239" i="52"/>
  <c r="AJ239" i="52" s="1"/>
  <c r="AU239" i="52"/>
  <c r="F240" i="52"/>
  <c r="AL240" i="52" s="1"/>
  <c r="P240" i="52"/>
  <c r="W240" i="52"/>
  <c r="J240" i="52"/>
  <c r="AE240" i="52"/>
  <c r="AF240" i="52"/>
  <c r="AH240" i="52" s="1"/>
  <c r="AG240" i="52"/>
  <c r="AI240" i="52"/>
  <c r="AJ240" i="52" s="1"/>
  <c r="AU240" i="52"/>
  <c r="F241" i="52"/>
  <c r="AL241" i="52" s="1"/>
  <c r="P241" i="52"/>
  <c r="W241" i="52"/>
  <c r="J241" i="52"/>
  <c r="AE241" i="52"/>
  <c r="AF241" i="52"/>
  <c r="AH241" i="52" s="1"/>
  <c r="AG241" i="52"/>
  <c r="AI241" i="52"/>
  <c r="AJ241" i="52" s="1"/>
  <c r="AU241" i="52"/>
  <c r="F242" i="52"/>
  <c r="AL242" i="52" s="1"/>
  <c r="P242" i="52"/>
  <c r="W242" i="52"/>
  <c r="J242" i="52"/>
  <c r="AE242" i="52"/>
  <c r="AF242" i="52"/>
  <c r="AH242" i="52" s="1"/>
  <c r="AG242" i="52"/>
  <c r="AI242" i="52"/>
  <c r="AJ242" i="52" s="1"/>
  <c r="AU242" i="52"/>
  <c r="F243" i="52"/>
  <c r="AL243" i="52" s="1"/>
  <c r="P243" i="52"/>
  <c r="W243" i="52"/>
  <c r="J243" i="52"/>
  <c r="AE243" i="52"/>
  <c r="AF243" i="52"/>
  <c r="AH243" i="52" s="1"/>
  <c r="AG243" i="52"/>
  <c r="AI243" i="52"/>
  <c r="AJ243" i="52" s="1"/>
  <c r="AU243" i="52"/>
  <c r="F244" i="52"/>
  <c r="AL244" i="52" s="1"/>
  <c r="P244" i="52"/>
  <c r="W244" i="52"/>
  <c r="J244" i="52"/>
  <c r="AE244" i="52"/>
  <c r="AF244" i="52"/>
  <c r="AH244" i="52" s="1"/>
  <c r="AG244" i="52"/>
  <c r="AI244" i="52"/>
  <c r="AJ244" i="52" s="1"/>
  <c r="AU244" i="52"/>
  <c r="F245" i="52"/>
  <c r="AL245" i="52" s="1"/>
  <c r="P245" i="52"/>
  <c r="W245" i="52"/>
  <c r="J245" i="52"/>
  <c r="AE245" i="52"/>
  <c r="AF245" i="52"/>
  <c r="AH245" i="52" s="1"/>
  <c r="AG245" i="52"/>
  <c r="AI245" i="52"/>
  <c r="AJ245" i="52" s="1"/>
  <c r="AU245" i="52"/>
  <c r="F246" i="52"/>
  <c r="AL246" i="52" s="1"/>
  <c r="P246" i="52"/>
  <c r="W246" i="52"/>
  <c r="J246" i="52"/>
  <c r="AE246" i="52"/>
  <c r="AF246" i="52"/>
  <c r="AH246" i="52" s="1"/>
  <c r="AG246" i="52"/>
  <c r="AI246" i="52"/>
  <c r="AJ246" i="52" s="1"/>
  <c r="AU246" i="52"/>
  <c r="F247" i="52"/>
  <c r="AL247" i="52" s="1"/>
  <c r="P247" i="52"/>
  <c r="W247" i="52"/>
  <c r="J247" i="52"/>
  <c r="AE247" i="52"/>
  <c r="AF247" i="52"/>
  <c r="AH247" i="52" s="1"/>
  <c r="AG247" i="52"/>
  <c r="AI247" i="52"/>
  <c r="AJ247" i="52" s="1"/>
  <c r="AU247" i="52"/>
  <c r="F248" i="52"/>
  <c r="AL248" i="52" s="1"/>
  <c r="P248" i="52"/>
  <c r="W248" i="52"/>
  <c r="J248" i="52"/>
  <c r="AE248" i="52"/>
  <c r="AF248" i="52"/>
  <c r="AH248" i="52" s="1"/>
  <c r="AG248" i="52"/>
  <c r="AI248" i="52"/>
  <c r="AJ248" i="52" s="1"/>
  <c r="AU248" i="52"/>
  <c r="F249" i="52"/>
  <c r="AL249" i="52" s="1"/>
  <c r="P249" i="52"/>
  <c r="W249" i="52"/>
  <c r="J249" i="52"/>
  <c r="AE249" i="52"/>
  <c r="AF249" i="52"/>
  <c r="AH249" i="52" s="1"/>
  <c r="AG249" i="52"/>
  <c r="AI249" i="52"/>
  <c r="AJ249" i="52" s="1"/>
  <c r="AU249" i="52"/>
  <c r="F250" i="52"/>
  <c r="AL250" i="52" s="1"/>
  <c r="P250" i="52"/>
  <c r="W250" i="52"/>
  <c r="J250" i="52"/>
  <c r="AE250" i="52"/>
  <c r="AF250" i="52"/>
  <c r="AH250" i="52" s="1"/>
  <c r="AG250" i="52"/>
  <c r="AI250" i="52"/>
  <c r="AJ250" i="52" s="1"/>
  <c r="AU250" i="52"/>
  <c r="F251" i="52"/>
  <c r="AL251" i="52" s="1"/>
  <c r="P251" i="52"/>
  <c r="W251" i="52"/>
  <c r="J251" i="52"/>
  <c r="AE251" i="52"/>
  <c r="AF251" i="52"/>
  <c r="AH251" i="52" s="1"/>
  <c r="AG251" i="52"/>
  <c r="AI251" i="52"/>
  <c r="AJ251" i="52" s="1"/>
  <c r="AU251" i="52"/>
  <c r="F252" i="52"/>
  <c r="AL252" i="52" s="1"/>
  <c r="P252" i="52"/>
  <c r="W252" i="52"/>
  <c r="J252" i="52"/>
  <c r="AE252" i="52"/>
  <c r="AF252" i="52"/>
  <c r="AH252" i="52" s="1"/>
  <c r="AG252" i="52"/>
  <c r="AI252" i="52"/>
  <c r="AJ252" i="52" s="1"/>
  <c r="AU252" i="52"/>
  <c r="F253" i="52"/>
  <c r="AL253" i="52" s="1"/>
  <c r="P253" i="52"/>
  <c r="W253" i="52"/>
  <c r="J253" i="52"/>
  <c r="AE253" i="52"/>
  <c r="AF253" i="52"/>
  <c r="AH253" i="52" s="1"/>
  <c r="AG253" i="52"/>
  <c r="AI253" i="52"/>
  <c r="AJ253" i="52" s="1"/>
  <c r="AU253" i="52"/>
  <c r="F254" i="52"/>
  <c r="AL254" i="52" s="1"/>
  <c r="P254" i="52"/>
  <c r="W254" i="52"/>
  <c r="J254" i="52"/>
  <c r="AE254" i="52"/>
  <c r="AF254" i="52"/>
  <c r="AH254" i="52" s="1"/>
  <c r="AG254" i="52"/>
  <c r="AI254" i="52"/>
  <c r="AJ254" i="52" s="1"/>
  <c r="AU254" i="52"/>
  <c r="F255" i="52"/>
  <c r="AL255" i="52" s="1"/>
  <c r="P255" i="52"/>
  <c r="W255" i="52"/>
  <c r="J255" i="52"/>
  <c r="AE255" i="52"/>
  <c r="AF255" i="52"/>
  <c r="AH255" i="52" s="1"/>
  <c r="AG255" i="52"/>
  <c r="AI255" i="52"/>
  <c r="AJ255" i="52" s="1"/>
  <c r="AU255" i="52"/>
  <c r="F256" i="52"/>
  <c r="AL256" i="52" s="1"/>
  <c r="AM256" i="52" s="1"/>
  <c r="P256" i="52"/>
  <c r="W256" i="52"/>
  <c r="J256" i="52"/>
  <c r="AE256" i="52"/>
  <c r="AF256" i="52"/>
  <c r="AH256" i="52" s="1"/>
  <c r="AG256" i="52"/>
  <c r="AI256" i="52"/>
  <c r="AJ256" i="52" s="1"/>
  <c r="AU256" i="52"/>
  <c r="F257" i="52"/>
  <c r="AL257" i="52" s="1"/>
  <c r="P257" i="52"/>
  <c r="W257" i="52"/>
  <c r="J257" i="52"/>
  <c r="AE257" i="52"/>
  <c r="AF257" i="52"/>
  <c r="AH257" i="52" s="1"/>
  <c r="AG257" i="52"/>
  <c r="AI257" i="52"/>
  <c r="AJ257" i="52" s="1"/>
  <c r="AU257" i="52"/>
  <c r="F258" i="52"/>
  <c r="AL258" i="52" s="1"/>
  <c r="P258" i="52"/>
  <c r="W258" i="52"/>
  <c r="J258" i="52"/>
  <c r="AE258" i="52"/>
  <c r="AF258" i="52"/>
  <c r="AH258" i="52" s="1"/>
  <c r="AG258" i="52"/>
  <c r="AI258" i="52"/>
  <c r="AJ258" i="52" s="1"/>
  <c r="AU258" i="52"/>
  <c r="F259" i="52"/>
  <c r="AL259" i="52" s="1"/>
  <c r="P259" i="52"/>
  <c r="W259" i="52"/>
  <c r="J259" i="52"/>
  <c r="AE259" i="52"/>
  <c r="AF259" i="52"/>
  <c r="AH259" i="52" s="1"/>
  <c r="AG259" i="52"/>
  <c r="AI259" i="52"/>
  <c r="AJ259" i="52" s="1"/>
  <c r="AU259" i="52"/>
  <c r="F260" i="52"/>
  <c r="AL260" i="52" s="1"/>
  <c r="P260" i="52"/>
  <c r="W260" i="52"/>
  <c r="J260" i="52"/>
  <c r="AE260" i="52"/>
  <c r="AF260" i="52"/>
  <c r="AH260" i="52" s="1"/>
  <c r="AG260" i="52"/>
  <c r="AI260" i="52"/>
  <c r="AJ260" i="52" s="1"/>
  <c r="AU260" i="52"/>
  <c r="F261" i="52"/>
  <c r="AL261" i="52" s="1"/>
  <c r="P261" i="52"/>
  <c r="W261" i="52"/>
  <c r="J261" i="52"/>
  <c r="AE261" i="52"/>
  <c r="AF261" i="52"/>
  <c r="AH261" i="52" s="1"/>
  <c r="AG261" i="52"/>
  <c r="AI261" i="52"/>
  <c r="AJ261" i="52" s="1"/>
  <c r="AU261" i="52"/>
  <c r="F262" i="52"/>
  <c r="AL262" i="52" s="1"/>
  <c r="P262" i="52"/>
  <c r="W262" i="52"/>
  <c r="J262" i="52"/>
  <c r="AE262" i="52"/>
  <c r="AF262" i="52"/>
  <c r="AH262" i="52" s="1"/>
  <c r="AG262" i="52"/>
  <c r="AI262" i="52"/>
  <c r="AJ262" i="52" s="1"/>
  <c r="AU262" i="52"/>
  <c r="F263" i="52"/>
  <c r="AL263" i="52" s="1"/>
  <c r="P263" i="52"/>
  <c r="W263" i="52"/>
  <c r="J263" i="52"/>
  <c r="AE263" i="52"/>
  <c r="AF263" i="52"/>
  <c r="AH263" i="52" s="1"/>
  <c r="AG263" i="52"/>
  <c r="AI263" i="52"/>
  <c r="AJ263" i="52" s="1"/>
  <c r="AU263" i="52"/>
  <c r="F264" i="52"/>
  <c r="AL264" i="52" s="1"/>
  <c r="AM264" i="52" s="1"/>
  <c r="P264" i="52"/>
  <c r="W264" i="52"/>
  <c r="J264" i="52"/>
  <c r="AE264" i="52"/>
  <c r="AF264" i="52"/>
  <c r="AH264" i="52" s="1"/>
  <c r="AG264" i="52"/>
  <c r="AI264" i="52"/>
  <c r="AJ264" i="52" s="1"/>
  <c r="AN264" i="52"/>
  <c r="AU264" i="52"/>
  <c r="F265" i="52"/>
  <c r="AL265" i="52" s="1"/>
  <c r="P265" i="52"/>
  <c r="W265" i="52"/>
  <c r="J265" i="52"/>
  <c r="AE265" i="52"/>
  <c r="AF265" i="52"/>
  <c r="AH265" i="52" s="1"/>
  <c r="AG265" i="52"/>
  <c r="AI265" i="52"/>
  <c r="AJ265" i="52" s="1"/>
  <c r="AU265" i="52"/>
  <c r="F266" i="52"/>
  <c r="AL266" i="52" s="1"/>
  <c r="P266" i="52"/>
  <c r="W266" i="52"/>
  <c r="J266" i="52"/>
  <c r="AE266" i="52"/>
  <c r="AF266" i="52"/>
  <c r="AH266" i="52" s="1"/>
  <c r="AG266" i="52"/>
  <c r="AI266" i="52"/>
  <c r="AJ266" i="52" s="1"/>
  <c r="AU266" i="52"/>
  <c r="F267" i="52"/>
  <c r="AL267" i="52" s="1"/>
  <c r="P267" i="52"/>
  <c r="W267" i="52"/>
  <c r="J267" i="52"/>
  <c r="AE267" i="52"/>
  <c r="AF267" i="52"/>
  <c r="AH267" i="52" s="1"/>
  <c r="AG267" i="52"/>
  <c r="AI267" i="52"/>
  <c r="AJ267" i="52" s="1"/>
  <c r="AU267" i="52"/>
  <c r="F268" i="52"/>
  <c r="AL268" i="52" s="1"/>
  <c r="P268" i="52"/>
  <c r="W268" i="52"/>
  <c r="J268" i="52"/>
  <c r="AE268" i="52"/>
  <c r="AF268" i="52"/>
  <c r="AH268" i="52" s="1"/>
  <c r="AG268" i="52"/>
  <c r="AI268" i="52"/>
  <c r="AJ268" i="52" s="1"/>
  <c r="AU268" i="52"/>
  <c r="F269" i="52"/>
  <c r="AL269" i="52" s="1"/>
  <c r="P269" i="52"/>
  <c r="W269" i="52"/>
  <c r="J269" i="52"/>
  <c r="AE269" i="52"/>
  <c r="AF269" i="52"/>
  <c r="AH269" i="52" s="1"/>
  <c r="AG269" i="52"/>
  <c r="AI269" i="52"/>
  <c r="AJ269" i="52" s="1"/>
  <c r="AU269" i="52"/>
  <c r="F270" i="52"/>
  <c r="AL270" i="52" s="1"/>
  <c r="P270" i="52"/>
  <c r="W270" i="52"/>
  <c r="J270" i="52"/>
  <c r="AE270" i="52"/>
  <c r="AF270" i="52"/>
  <c r="AH270" i="52" s="1"/>
  <c r="AG270" i="52"/>
  <c r="AI270" i="52"/>
  <c r="AJ270" i="52" s="1"/>
  <c r="AU270" i="52"/>
  <c r="F271" i="52"/>
  <c r="AL271" i="52" s="1"/>
  <c r="P271" i="52"/>
  <c r="W271" i="52"/>
  <c r="J271" i="52"/>
  <c r="AE271" i="52"/>
  <c r="AF271" i="52"/>
  <c r="AH271" i="52" s="1"/>
  <c r="AG271" i="52"/>
  <c r="AI271" i="52"/>
  <c r="AJ271" i="52" s="1"/>
  <c r="AU271" i="52"/>
  <c r="F272" i="52"/>
  <c r="AL272" i="52" s="1"/>
  <c r="AM272" i="52" s="1"/>
  <c r="P272" i="52"/>
  <c r="W272" i="52"/>
  <c r="J272" i="52"/>
  <c r="AE272" i="52"/>
  <c r="AF272" i="52"/>
  <c r="AH272" i="52" s="1"/>
  <c r="AG272" i="52"/>
  <c r="AI272" i="52"/>
  <c r="AJ272" i="52" s="1"/>
  <c r="AN272" i="52"/>
  <c r="AU272" i="52"/>
  <c r="F273" i="52"/>
  <c r="AL273" i="52" s="1"/>
  <c r="P273" i="52"/>
  <c r="W273" i="52"/>
  <c r="J273" i="52"/>
  <c r="AE273" i="52"/>
  <c r="AF273" i="52"/>
  <c r="AH273" i="52" s="1"/>
  <c r="AG273" i="52"/>
  <c r="AI273" i="52"/>
  <c r="AJ273" i="52" s="1"/>
  <c r="AU273" i="52"/>
  <c r="F274" i="52"/>
  <c r="AL274" i="52" s="1"/>
  <c r="P274" i="52"/>
  <c r="W274" i="52"/>
  <c r="J274" i="52"/>
  <c r="AE274" i="52"/>
  <c r="AF274" i="52"/>
  <c r="AH274" i="52" s="1"/>
  <c r="AG274" i="52"/>
  <c r="AI274" i="52"/>
  <c r="AJ274" i="52" s="1"/>
  <c r="AU274" i="52"/>
  <c r="F275" i="52"/>
  <c r="AL275" i="52" s="1"/>
  <c r="P275" i="52"/>
  <c r="W275" i="52"/>
  <c r="J275" i="52"/>
  <c r="AE275" i="52"/>
  <c r="AF275" i="52"/>
  <c r="AH275" i="52" s="1"/>
  <c r="AG275" i="52"/>
  <c r="AI275" i="52"/>
  <c r="AJ275" i="52" s="1"/>
  <c r="AO275" i="52"/>
  <c r="AU275" i="52"/>
  <c r="F276" i="52"/>
  <c r="AL276" i="52" s="1"/>
  <c r="P276" i="52"/>
  <c r="W276" i="52"/>
  <c r="J276" i="52"/>
  <c r="AE276" i="52"/>
  <c r="AF276" i="52"/>
  <c r="AH276" i="52" s="1"/>
  <c r="AG276" i="52"/>
  <c r="AI276" i="52"/>
  <c r="AJ276" i="52" s="1"/>
  <c r="AM276" i="52"/>
  <c r="AU276" i="52"/>
  <c r="F277" i="52"/>
  <c r="AL277" i="52" s="1"/>
  <c r="AQ277" i="52" s="1"/>
  <c r="P277" i="52"/>
  <c r="W277" i="52"/>
  <c r="J277" i="52"/>
  <c r="AE277" i="52"/>
  <c r="AF277" i="52"/>
  <c r="AH277" i="52" s="1"/>
  <c r="AG277" i="52"/>
  <c r="AI277" i="52"/>
  <c r="AJ277" i="52" s="1"/>
  <c r="AM277" i="52"/>
  <c r="AU277" i="52"/>
  <c r="F278" i="52"/>
  <c r="AL278" i="52" s="1"/>
  <c r="P278" i="52"/>
  <c r="W278" i="52"/>
  <c r="J278" i="52"/>
  <c r="AE278" i="52"/>
  <c r="AF278" i="52"/>
  <c r="AH278" i="52" s="1"/>
  <c r="AG278" i="52"/>
  <c r="AI278" i="52"/>
  <c r="AJ278" i="52" s="1"/>
  <c r="AU278" i="52"/>
  <c r="F279" i="52"/>
  <c r="AL279" i="52" s="1"/>
  <c r="AM279" i="52" s="1"/>
  <c r="P279" i="52"/>
  <c r="W279" i="52"/>
  <c r="J279" i="52"/>
  <c r="AE279" i="52"/>
  <c r="AF279" i="52"/>
  <c r="AH279" i="52" s="1"/>
  <c r="AG279" i="52"/>
  <c r="AI279" i="52"/>
  <c r="AJ279" i="52" s="1"/>
  <c r="AU279" i="52"/>
  <c r="F280" i="52"/>
  <c r="AL280" i="52" s="1"/>
  <c r="AM280" i="52" s="1"/>
  <c r="P280" i="52"/>
  <c r="W280" i="52"/>
  <c r="J280" i="52"/>
  <c r="AE280" i="52"/>
  <c r="AF280" i="52"/>
  <c r="AH280" i="52" s="1"/>
  <c r="AG280" i="52"/>
  <c r="AI280" i="52"/>
  <c r="AJ280" i="52" s="1"/>
  <c r="AU280" i="52"/>
  <c r="F281" i="52"/>
  <c r="AL281" i="52" s="1"/>
  <c r="AM281" i="52" s="1"/>
  <c r="P281" i="52"/>
  <c r="W281" i="52"/>
  <c r="J281" i="52"/>
  <c r="AE281" i="52"/>
  <c r="AF281" i="52"/>
  <c r="AH281" i="52" s="1"/>
  <c r="AG281" i="52"/>
  <c r="AI281" i="52"/>
  <c r="AJ281" i="52" s="1"/>
  <c r="AU281" i="52"/>
  <c r="F282" i="52"/>
  <c r="AL282" i="52" s="1"/>
  <c r="P282" i="52"/>
  <c r="W282" i="52"/>
  <c r="J282" i="52"/>
  <c r="AE282" i="52"/>
  <c r="AF282" i="52"/>
  <c r="AH282" i="52" s="1"/>
  <c r="AG282" i="52"/>
  <c r="AI282" i="52"/>
  <c r="AJ282" i="52" s="1"/>
  <c r="AU282" i="52"/>
  <c r="F283" i="52"/>
  <c r="AL283" i="52" s="1"/>
  <c r="AO283" i="52" s="1"/>
  <c r="P283" i="52"/>
  <c r="W283" i="52"/>
  <c r="J283" i="52"/>
  <c r="AE283" i="52"/>
  <c r="AF283" i="52"/>
  <c r="AH283" i="52" s="1"/>
  <c r="AG283" i="52"/>
  <c r="AI283" i="52"/>
  <c r="AJ283" i="52" s="1"/>
  <c r="AU283" i="52"/>
  <c r="F284" i="52"/>
  <c r="AL284" i="52" s="1"/>
  <c r="AQ284" i="52" s="1"/>
  <c r="P284" i="52"/>
  <c r="W284" i="52"/>
  <c r="J284" i="52"/>
  <c r="AE284" i="52"/>
  <c r="AF284" i="52"/>
  <c r="AH284" i="52" s="1"/>
  <c r="AG284" i="52"/>
  <c r="AI284" i="52"/>
  <c r="AJ284" i="52" s="1"/>
  <c r="AU284" i="52"/>
  <c r="F285" i="52"/>
  <c r="AL285" i="52" s="1"/>
  <c r="AS285" i="52" s="1"/>
  <c r="P285" i="52"/>
  <c r="W285" i="52"/>
  <c r="J285" i="52"/>
  <c r="AE285" i="52"/>
  <c r="AF285" i="52"/>
  <c r="AH285" i="52" s="1"/>
  <c r="AG285" i="52"/>
  <c r="AI285" i="52"/>
  <c r="AJ285" i="52" s="1"/>
  <c r="AM285" i="52"/>
  <c r="AU285" i="52"/>
  <c r="F286" i="52"/>
  <c r="AL286" i="52" s="1"/>
  <c r="AS286" i="52" s="1"/>
  <c r="P286" i="52"/>
  <c r="W286" i="52"/>
  <c r="J286" i="52"/>
  <c r="AE286" i="52"/>
  <c r="AF286" i="52"/>
  <c r="AH286" i="52" s="1"/>
  <c r="AG286" i="52"/>
  <c r="AI286" i="52"/>
  <c r="AJ286" i="52" s="1"/>
  <c r="AQ286" i="52"/>
  <c r="AU286" i="52"/>
  <c r="F287" i="52"/>
  <c r="AL287" i="52" s="1"/>
  <c r="P287" i="52"/>
  <c r="W287" i="52"/>
  <c r="J287" i="52"/>
  <c r="AE287" i="52"/>
  <c r="AF287" i="52"/>
  <c r="AH287" i="52" s="1"/>
  <c r="AG287" i="52"/>
  <c r="AI287" i="52"/>
  <c r="AJ287" i="52" s="1"/>
  <c r="AU287" i="52"/>
  <c r="F288" i="52"/>
  <c r="AL288" i="52" s="1"/>
  <c r="AQ288" i="52" s="1"/>
  <c r="P288" i="52"/>
  <c r="W288" i="52"/>
  <c r="J288" i="52"/>
  <c r="AE288" i="52"/>
  <c r="AF288" i="52"/>
  <c r="AH288" i="52" s="1"/>
  <c r="AG288" i="52"/>
  <c r="AI288" i="52"/>
  <c r="AJ288" i="52" s="1"/>
  <c r="AU288" i="52"/>
  <c r="F289" i="52"/>
  <c r="AL289" i="52" s="1"/>
  <c r="P289" i="52"/>
  <c r="W289" i="52"/>
  <c r="J289" i="52"/>
  <c r="AE289" i="52"/>
  <c r="AF289" i="52"/>
  <c r="AH289" i="52" s="1"/>
  <c r="AG289" i="52"/>
  <c r="AI289" i="52"/>
  <c r="AJ289" i="52" s="1"/>
  <c r="AU289" i="52"/>
  <c r="F290" i="52"/>
  <c r="AL290" i="52" s="1"/>
  <c r="AM290" i="52" s="1"/>
  <c r="P290" i="52"/>
  <c r="W290" i="52"/>
  <c r="J290" i="52"/>
  <c r="AE290" i="52"/>
  <c r="AF290" i="52"/>
  <c r="AH290" i="52" s="1"/>
  <c r="AG290" i="52"/>
  <c r="AI290" i="52"/>
  <c r="AJ290" i="52" s="1"/>
  <c r="AU290" i="52"/>
  <c r="F291" i="52"/>
  <c r="AL291" i="52" s="1"/>
  <c r="AM291" i="52" s="1"/>
  <c r="P291" i="52"/>
  <c r="W291" i="52"/>
  <c r="J291" i="52"/>
  <c r="AE291" i="52"/>
  <c r="AF291" i="52"/>
  <c r="AH291" i="52" s="1"/>
  <c r="AG291" i="52"/>
  <c r="AI291" i="52"/>
  <c r="AJ291" i="52" s="1"/>
  <c r="AU291" i="52"/>
  <c r="F292" i="52"/>
  <c r="AL292" i="52" s="1"/>
  <c r="AQ292" i="52" s="1"/>
  <c r="P292" i="52"/>
  <c r="W292" i="52"/>
  <c r="J292" i="52"/>
  <c r="AE292" i="52"/>
  <c r="AF292" i="52"/>
  <c r="AH292" i="52" s="1"/>
  <c r="AG292" i="52"/>
  <c r="AI292" i="52"/>
  <c r="AJ292" i="52" s="1"/>
  <c r="AU292" i="52"/>
  <c r="F293" i="52"/>
  <c r="AL293" i="52" s="1"/>
  <c r="AO293" i="52" s="1"/>
  <c r="P293" i="52"/>
  <c r="W293" i="52"/>
  <c r="J293" i="52"/>
  <c r="AE293" i="52"/>
  <c r="AF293" i="52"/>
  <c r="AH293" i="52" s="1"/>
  <c r="AG293" i="52"/>
  <c r="AI293" i="52"/>
  <c r="AJ293" i="52" s="1"/>
  <c r="AM293" i="52"/>
  <c r="AU293" i="52"/>
  <c r="F294" i="52"/>
  <c r="AL294" i="52" s="1"/>
  <c r="AS294" i="52" s="1"/>
  <c r="P294" i="52"/>
  <c r="W294" i="52"/>
  <c r="J294" i="52"/>
  <c r="AE294" i="52"/>
  <c r="AF294" i="52"/>
  <c r="AH294" i="52" s="1"/>
  <c r="AG294" i="52"/>
  <c r="AI294" i="52"/>
  <c r="AJ294" i="52" s="1"/>
  <c r="AU294" i="52"/>
  <c r="F295" i="52"/>
  <c r="AL295" i="52" s="1"/>
  <c r="P295" i="52"/>
  <c r="W295" i="52"/>
  <c r="J295" i="52"/>
  <c r="AE295" i="52"/>
  <c r="AF295" i="52"/>
  <c r="AH295" i="52" s="1"/>
  <c r="AG295" i="52"/>
  <c r="AI295" i="52"/>
  <c r="AJ295" i="52" s="1"/>
  <c r="AU295" i="52"/>
  <c r="F296" i="52"/>
  <c r="AL296" i="52" s="1"/>
  <c r="AQ296" i="52" s="1"/>
  <c r="P296" i="52"/>
  <c r="W296" i="52"/>
  <c r="J296" i="52"/>
  <c r="AE296" i="52"/>
  <c r="AF296" i="52"/>
  <c r="AH296" i="52" s="1"/>
  <c r="AG296" i="52"/>
  <c r="AI296" i="52"/>
  <c r="AJ296" i="52" s="1"/>
  <c r="AU296" i="52"/>
  <c r="F297" i="52"/>
  <c r="AL297" i="52" s="1"/>
  <c r="P297" i="52"/>
  <c r="W297" i="52"/>
  <c r="J297" i="52"/>
  <c r="AE297" i="52"/>
  <c r="AF297" i="52"/>
  <c r="AH297" i="52" s="1"/>
  <c r="AG297" i="52"/>
  <c r="AI297" i="52"/>
  <c r="AJ297" i="52" s="1"/>
  <c r="AU297" i="52"/>
  <c r="F298" i="52"/>
  <c r="AL298" i="52" s="1"/>
  <c r="AM298" i="52" s="1"/>
  <c r="P298" i="52"/>
  <c r="W298" i="52"/>
  <c r="J298" i="52"/>
  <c r="AE298" i="52"/>
  <c r="AF298" i="52"/>
  <c r="AH298" i="52" s="1"/>
  <c r="AG298" i="52"/>
  <c r="AI298" i="52"/>
  <c r="AJ298" i="52" s="1"/>
  <c r="AU298" i="52"/>
  <c r="F299" i="52"/>
  <c r="AL299" i="52" s="1"/>
  <c r="AM299" i="52" s="1"/>
  <c r="P299" i="52"/>
  <c r="W299" i="52"/>
  <c r="J299" i="52"/>
  <c r="AE299" i="52"/>
  <c r="AF299" i="52"/>
  <c r="AH299" i="52" s="1"/>
  <c r="AG299" i="52"/>
  <c r="AI299" i="52"/>
  <c r="AJ299" i="52" s="1"/>
  <c r="AQ299" i="52"/>
  <c r="AU299" i="52"/>
  <c r="F300" i="52"/>
  <c r="AL300" i="52" s="1"/>
  <c r="AQ300" i="52" s="1"/>
  <c r="P300" i="52"/>
  <c r="W300" i="52"/>
  <c r="J300" i="52"/>
  <c r="AE300" i="52"/>
  <c r="AF300" i="52"/>
  <c r="AH300" i="52" s="1"/>
  <c r="AG300" i="52"/>
  <c r="AI300" i="52"/>
  <c r="AJ300" i="52" s="1"/>
  <c r="AU300" i="52"/>
  <c r="F301" i="52"/>
  <c r="AL301" i="52" s="1"/>
  <c r="AQ301" i="52" s="1"/>
  <c r="P301" i="52"/>
  <c r="W301" i="52"/>
  <c r="J301" i="52"/>
  <c r="AE301" i="52"/>
  <c r="AF301" i="52"/>
  <c r="AH301" i="52" s="1"/>
  <c r="AG301" i="52"/>
  <c r="AI301" i="52"/>
  <c r="AJ301" i="52" s="1"/>
  <c r="AM301" i="52"/>
  <c r="AU301" i="52"/>
  <c r="F302" i="52"/>
  <c r="AL302" i="52" s="1"/>
  <c r="AS302" i="52" s="1"/>
  <c r="P302" i="52"/>
  <c r="W302" i="52"/>
  <c r="J302" i="52"/>
  <c r="AE302" i="52"/>
  <c r="AF302" i="52"/>
  <c r="AH302" i="52" s="1"/>
  <c r="AG302" i="52"/>
  <c r="AI302" i="52"/>
  <c r="AJ302" i="52" s="1"/>
  <c r="AU302" i="52"/>
  <c r="F303" i="52"/>
  <c r="AL303" i="52" s="1"/>
  <c r="AS303" i="52" s="1"/>
  <c r="P303" i="52"/>
  <c r="W303" i="52"/>
  <c r="J303" i="52"/>
  <c r="AE303" i="52"/>
  <c r="AF303" i="52"/>
  <c r="AH303" i="52" s="1"/>
  <c r="AG303" i="52"/>
  <c r="AI303" i="52"/>
  <c r="AJ303" i="52" s="1"/>
  <c r="AO303" i="52"/>
  <c r="AU303" i="52"/>
  <c r="F304" i="52"/>
  <c r="AL304" i="52" s="1"/>
  <c r="AQ304" i="52" s="1"/>
  <c r="P304" i="52"/>
  <c r="W304" i="52"/>
  <c r="J304" i="52"/>
  <c r="AE304" i="52"/>
  <c r="AF304" i="52"/>
  <c r="AH304" i="52" s="1"/>
  <c r="AG304" i="52"/>
  <c r="AI304" i="52"/>
  <c r="AJ304" i="52" s="1"/>
  <c r="AU304" i="52"/>
  <c r="F305" i="52"/>
  <c r="AL305" i="52" s="1"/>
  <c r="AM305" i="52" s="1"/>
  <c r="P305" i="52"/>
  <c r="W305" i="52"/>
  <c r="J305" i="52"/>
  <c r="AE305" i="52"/>
  <c r="AF305" i="52"/>
  <c r="AH305" i="52" s="1"/>
  <c r="AG305" i="52"/>
  <c r="AI305" i="52"/>
  <c r="AJ305" i="52" s="1"/>
  <c r="AO305" i="52"/>
  <c r="AU305" i="52"/>
  <c r="F306" i="52"/>
  <c r="AL306" i="52" s="1"/>
  <c r="P306" i="52"/>
  <c r="W306" i="52"/>
  <c r="J306" i="52"/>
  <c r="AE306" i="52"/>
  <c r="AF306" i="52"/>
  <c r="AH306" i="52" s="1"/>
  <c r="AG306" i="52"/>
  <c r="AI306" i="52"/>
  <c r="AJ306" i="52" s="1"/>
  <c r="AU306" i="52"/>
  <c r="F307" i="52"/>
  <c r="AL307" i="52" s="1"/>
  <c r="P307" i="52"/>
  <c r="W307" i="52"/>
  <c r="J307" i="52"/>
  <c r="AE307" i="52"/>
  <c r="AF307" i="52"/>
  <c r="AH307" i="52" s="1"/>
  <c r="AG307" i="52"/>
  <c r="AI307" i="52"/>
  <c r="AJ307" i="52" s="1"/>
  <c r="AU307" i="52"/>
  <c r="F308" i="52"/>
  <c r="AL308" i="52" s="1"/>
  <c r="P308" i="52"/>
  <c r="W308" i="52"/>
  <c r="J308" i="52"/>
  <c r="AE308" i="52"/>
  <c r="AF308" i="52"/>
  <c r="AH308" i="52" s="1"/>
  <c r="AG308" i="52"/>
  <c r="AI308" i="52"/>
  <c r="AJ308" i="52" s="1"/>
  <c r="AQ308" i="52"/>
  <c r="AU308" i="52"/>
  <c r="F309" i="52"/>
  <c r="AL309" i="52" s="1"/>
  <c r="AS309" i="52" s="1"/>
  <c r="P309" i="52"/>
  <c r="W309" i="52"/>
  <c r="J309" i="52"/>
  <c r="AE309" i="52"/>
  <c r="AF309" i="52"/>
  <c r="AH309" i="52" s="1"/>
  <c r="AG309" i="52"/>
  <c r="AI309" i="52"/>
  <c r="AJ309" i="52" s="1"/>
  <c r="AM309" i="52"/>
  <c r="AU309" i="52"/>
  <c r="F310" i="52"/>
  <c r="AL310" i="52" s="1"/>
  <c r="P310" i="52"/>
  <c r="W310" i="52"/>
  <c r="J310" i="52"/>
  <c r="AE310" i="52"/>
  <c r="AF310" i="52"/>
  <c r="AH310" i="52" s="1"/>
  <c r="AG310" i="52"/>
  <c r="AI310" i="52"/>
  <c r="AJ310" i="52" s="1"/>
  <c r="AM310" i="52"/>
  <c r="AU310" i="52"/>
  <c r="F311" i="52"/>
  <c r="AL311" i="52" s="1"/>
  <c r="AM311" i="52" s="1"/>
  <c r="P311" i="52"/>
  <c r="W311" i="52"/>
  <c r="J311" i="52"/>
  <c r="AE311" i="52"/>
  <c r="AF311" i="52"/>
  <c r="AH311" i="52" s="1"/>
  <c r="AG311" i="52"/>
  <c r="AI311" i="52"/>
  <c r="AJ311" i="52" s="1"/>
  <c r="AU311" i="52"/>
  <c r="F312" i="52"/>
  <c r="AL312" i="52" s="1"/>
  <c r="AQ312" i="52" s="1"/>
  <c r="P312" i="52"/>
  <c r="W312" i="52"/>
  <c r="J312" i="52"/>
  <c r="AE312" i="52"/>
  <c r="AF312" i="52"/>
  <c r="AH312" i="52" s="1"/>
  <c r="AG312" i="52"/>
  <c r="AI312" i="52"/>
  <c r="AJ312" i="52" s="1"/>
  <c r="AU312" i="52"/>
  <c r="F313" i="52"/>
  <c r="AL313" i="52" s="1"/>
  <c r="AO313" i="52" s="1"/>
  <c r="P313" i="52"/>
  <c r="W313" i="52"/>
  <c r="J313" i="52"/>
  <c r="AE313" i="52"/>
  <c r="AF313" i="52"/>
  <c r="AH313" i="52" s="1"/>
  <c r="AG313" i="52"/>
  <c r="AI313" i="52"/>
  <c r="AJ313" i="52" s="1"/>
  <c r="AM313" i="52"/>
  <c r="AU313" i="52"/>
  <c r="F314" i="52"/>
  <c r="AL314" i="52" s="1"/>
  <c r="AS314" i="52" s="1"/>
  <c r="P314" i="52"/>
  <c r="W314" i="52"/>
  <c r="J314" i="52"/>
  <c r="AE314" i="52"/>
  <c r="AF314" i="52"/>
  <c r="AH314" i="52" s="1"/>
  <c r="AG314" i="52"/>
  <c r="AI314" i="52"/>
  <c r="AJ314" i="52" s="1"/>
  <c r="AM314" i="52"/>
  <c r="AU314" i="52"/>
  <c r="F315" i="52"/>
  <c r="AL315" i="52" s="1"/>
  <c r="P315" i="52"/>
  <c r="W315" i="52"/>
  <c r="J315" i="52"/>
  <c r="AE315" i="52"/>
  <c r="AF315" i="52"/>
  <c r="AH315" i="52" s="1"/>
  <c r="AG315" i="52"/>
  <c r="AI315" i="52"/>
  <c r="AJ315" i="52" s="1"/>
  <c r="AS315" i="52"/>
  <c r="AU315" i="52"/>
  <c r="F316" i="52"/>
  <c r="AL316" i="52" s="1"/>
  <c r="AQ316" i="52" s="1"/>
  <c r="P316" i="52"/>
  <c r="W316" i="52"/>
  <c r="J316" i="52"/>
  <c r="AE316" i="52"/>
  <c r="AF316" i="52"/>
  <c r="AH316" i="52" s="1"/>
  <c r="AG316" i="52"/>
  <c r="AI316" i="52"/>
  <c r="AJ316" i="52" s="1"/>
  <c r="AU316" i="52"/>
  <c r="F317" i="52"/>
  <c r="AL317" i="52" s="1"/>
  <c r="AS317" i="52" s="1"/>
  <c r="P317" i="52"/>
  <c r="W317" i="52"/>
  <c r="J317" i="52"/>
  <c r="AE317" i="52"/>
  <c r="AF317" i="52"/>
  <c r="AH317" i="52" s="1"/>
  <c r="AG317" i="52"/>
  <c r="AI317" i="52"/>
  <c r="AJ317" i="52" s="1"/>
  <c r="AU317" i="52"/>
  <c r="F318" i="52"/>
  <c r="AL318" i="52" s="1"/>
  <c r="AQ318" i="52" s="1"/>
  <c r="P318" i="52"/>
  <c r="W318" i="52"/>
  <c r="J318" i="52"/>
  <c r="AE318" i="52"/>
  <c r="AF318" i="52"/>
  <c r="AH318" i="52" s="1"/>
  <c r="AG318" i="52"/>
  <c r="AI318" i="52"/>
  <c r="AJ318" i="52" s="1"/>
  <c r="AU318" i="52"/>
  <c r="F319" i="52"/>
  <c r="AL319" i="52" s="1"/>
  <c r="P319" i="52"/>
  <c r="W319" i="52"/>
  <c r="J319" i="52"/>
  <c r="AE319" i="52"/>
  <c r="AF319" i="52"/>
  <c r="AH319" i="52" s="1"/>
  <c r="AG319" i="52"/>
  <c r="AI319" i="52"/>
  <c r="AJ319" i="52" s="1"/>
  <c r="AU319" i="52"/>
  <c r="F320" i="52"/>
  <c r="AL320" i="52" s="1"/>
  <c r="P320" i="52"/>
  <c r="W320" i="52"/>
  <c r="J320" i="52"/>
  <c r="AE320" i="52"/>
  <c r="AF320" i="52"/>
  <c r="AH320" i="52" s="1"/>
  <c r="AG320" i="52"/>
  <c r="AI320" i="52"/>
  <c r="AJ320" i="52" s="1"/>
  <c r="AU320" i="52"/>
  <c r="F321" i="52"/>
  <c r="AL321" i="52" s="1"/>
  <c r="P321" i="52"/>
  <c r="W321" i="52"/>
  <c r="J321" i="52"/>
  <c r="AE321" i="52"/>
  <c r="AF321" i="52"/>
  <c r="AH321" i="52" s="1"/>
  <c r="AG321" i="52"/>
  <c r="AI321" i="52"/>
  <c r="AJ321" i="52" s="1"/>
  <c r="AO321" i="52"/>
  <c r="AU321" i="52"/>
  <c r="F322" i="52"/>
  <c r="AL322" i="52" s="1"/>
  <c r="AM322" i="52" s="1"/>
  <c r="P322" i="52"/>
  <c r="W322" i="52"/>
  <c r="J322" i="52"/>
  <c r="AE322" i="52"/>
  <c r="AF322" i="52"/>
  <c r="AH322" i="52" s="1"/>
  <c r="AG322" i="52"/>
  <c r="AI322" i="52"/>
  <c r="AJ322" i="52" s="1"/>
  <c r="AU322" i="52"/>
  <c r="F323" i="52"/>
  <c r="AL323" i="52" s="1"/>
  <c r="AQ323" i="52" s="1"/>
  <c r="P323" i="52"/>
  <c r="W323" i="52"/>
  <c r="J323" i="52"/>
  <c r="AE323" i="52"/>
  <c r="AF323" i="52"/>
  <c r="AH323" i="52" s="1"/>
  <c r="AG323" i="52"/>
  <c r="AI323" i="52"/>
  <c r="AJ323" i="52" s="1"/>
  <c r="AU323" i="52"/>
  <c r="F324" i="52"/>
  <c r="AL324" i="52" s="1"/>
  <c r="AO324" i="52" s="1"/>
  <c r="P324" i="52"/>
  <c r="W324" i="52"/>
  <c r="J324" i="52"/>
  <c r="AE324" i="52"/>
  <c r="AF324" i="52"/>
  <c r="AH324" i="52" s="1"/>
  <c r="AG324" i="52"/>
  <c r="AI324" i="52"/>
  <c r="AJ324" i="52" s="1"/>
  <c r="AM324" i="52"/>
  <c r="AU324" i="52"/>
  <c r="F325" i="52"/>
  <c r="AL325" i="52" s="1"/>
  <c r="AT325" i="52" s="1"/>
  <c r="P325" i="52"/>
  <c r="W325" i="52"/>
  <c r="J325" i="52"/>
  <c r="AE325" i="52"/>
  <c r="AF325" i="52"/>
  <c r="AH325" i="52" s="1"/>
  <c r="AG325" i="52"/>
  <c r="AI325" i="52"/>
  <c r="AJ325" i="52" s="1"/>
  <c r="AU325" i="52"/>
  <c r="F326" i="52"/>
  <c r="AL326" i="52" s="1"/>
  <c r="AP326" i="52" s="1"/>
  <c r="P326" i="52"/>
  <c r="W326" i="52"/>
  <c r="J326" i="52"/>
  <c r="AE326" i="52"/>
  <c r="AF326" i="52"/>
  <c r="AH326" i="52" s="1"/>
  <c r="AG326" i="52"/>
  <c r="AI326" i="52"/>
  <c r="AJ326" i="52" s="1"/>
  <c r="AU326" i="52"/>
  <c r="F327" i="52"/>
  <c r="P327" i="52"/>
  <c r="W327" i="52"/>
  <c r="J327" i="52"/>
  <c r="AE327" i="52"/>
  <c r="AF327" i="52"/>
  <c r="AH327" i="52" s="1"/>
  <c r="AG327" i="52"/>
  <c r="AI327" i="52"/>
  <c r="AJ327" i="52" s="1"/>
  <c r="AL327" i="52"/>
  <c r="AP327" i="52" s="1"/>
  <c r="AU327" i="52"/>
  <c r="F328" i="52"/>
  <c r="AL328" i="52" s="1"/>
  <c r="P328" i="52"/>
  <c r="W328" i="52"/>
  <c r="J328" i="52"/>
  <c r="AE328" i="52"/>
  <c r="AF328" i="52"/>
  <c r="AH328" i="52" s="1"/>
  <c r="AG328" i="52"/>
  <c r="AI328" i="52"/>
  <c r="AJ328" i="52" s="1"/>
  <c r="AU328" i="52"/>
  <c r="F329" i="52"/>
  <c r="P329" i="52"/>
  <c r="W329" i="52"/>
  <c r="J329" i="52"/>
  <c r="AE329" i="52"/>
  <c r="AF329" i="52"/>
  <c r="AH329" i="52" s="1"/>
  <c r="AG329" i="52"/>
  <c r="AI329" i="52"/>
  <c r="AJ329" i="52" s="1"/>
  <c r="AL329" i="52"/>
  <c r="AT329" i="52" s="1"/>
  <c r="AU329" i="52"/>
  <c r="F330" i="52"/>
  <c r="P330" i="52"/>
  <c r="W330" i="52"/>
  <c r="J330" i="52"/>
  <c r="AE330" i="52"/>
  <c r="AF330" i="52"/>
  <c r="AH330" i="52" s="1"/>
  <c r="AG330" i="52"/>
  <c r="AI330" i="52"/>
  <c r="AJ330" i="52" s="1"/>
  <c r="AL330" i="52"/>
  <c r="AP330" i="52" s="1"/>
  <c r="AU330" i="52"/>
  <c r="F331" i="52"/>
  <c r="AL331" i="52" s="1"/>
  <c r="AP331" i="52" s="1"/>
  <c r="P331" i="52"/>
  <c r="W331" i="52"/>
  <c r="J331" i="52"/>
  <c r="AE331" i="52"/>
  <c r="AF331" i="52"/>
  <c r="AH331" i="52" s="1"/>
  <c r="AG331" i="52"/>
  <c r="AI331" i="52"/>
  <c r="AJ331" i="52" s="1"/>
  <c r="AU331" i="52"/>
  <c r="F332" i="52"/>
  <c r="AL332" i="52" s="1"/>
  <c r="P332" i="52"/>
  <c r="W332" i="52"/>
  <c r="J332" i="52"/>
  <c r="AE332" i="52"/>
  <c r="AF332" i="52"/>
  <c r="AH332" i="52" s="1"/>
  <c r="AG332" i="52"/>
  <c r="AI332" i="52"/>
  <c r="AJ332" i="52" s="1"/>
  <c r="AU332" i="52"/>
  <c r="F333" i="52"/>
  <c r="AL333" i="52" s="1"/>
  <c r="P333" i="52"/>
  <c r="W333" i="52"/>
  <c r="J333" i="52"/>
  <c r="AE333" i="52"/>
  <c r="AF333" i="52"/>
  <c r="AH333" i="52" s="1"/>
  <c r="AG333" i="52"/>
  <c r="AI333" i="52"/>
  <c r="AJ333" i="52" s="1"/>
  <c r="AU333" i="52"/>
  <c r="F334" i="52"/>
  <c r="AL334" i="52" s="1"/>
  <c r="P334" i="52"/>
  <c r="W334" i="52"/>
  <c r="J334" i="52"/>
  <c r="AE334" i="52"/>
  <c r="AF334" i="52"/>
  <c r="AH334" i="52" s="1"/>
  <c r="AG334" i="52"/>
  <c r="AI334" i="52"/>
  <c r="AJ334" i="52" s="1"/>
  <c r="AU334" i="52"/>
  <c r="F335" i="52"/>
  <c r="AL335" i="52" s="1"/>
  <c r="P335" i="52"/>
  <c r="W335" i="52"/>
  <c r="J335" i="52"/>
  <c r="AE335" i="52"/>
  <c r="AF335" i="52"/>
  <c r="AH335" i="52" s="1"/>
  <c r="AG335" i="52"/>
  <c r="AI335" i="52"/>
  <c r="AJ335" i="52" s="1"/>
  <c r="AU335" i="52"/>
  <c r="F336" i="52"/>
  <c r="AL336" i="52" s="1"/>
  <c r="AP336" i="52" s="1"/>
  <c r="P336" i="52"/>
  <c r="W336" i="52"/>
  <c r="J336" i="52"/>
  <c r="AE336" i="52"/>
  <c r="AF336" i="52"/>
  <c r="AH336" i="52" s="1"/>
  <c r="AG336" i="52"/>
  <c r="AI336" i="52"/>
  <c r="AJ336" i="52" s="1"/>
  <c r="AU336" i="52"/>
  <c r="F337" i="52"/>
  <c r="AL337" i="52" s="1"/>
  <c r="P337" i="52"/>
  <c r="W337" i="52"/>
  <c r="J337" i="52"/>
  <c r="AE337" i="52"/>
  <c r="AF337" i="52"/>
  <c r="AH337" i="52" s="1"/>
  <c r="AG337" i="52"/>
  <c r="AI337" i="52"/>
  <c r="AJ337" i="52" s="1"/>
  <c r="AU337" i="52"/>
  <c r="F338" i="52"/>
  <c r="P338" i="52"/>
  <c r="W338" i="52"/>
  <c r="J338" i="52"/>
  <c r="AE338" i="52"/>
  <c r="AF338" i="52"/>
  <c r="AH338" i="52" s="1"/>
  <c r="AG338" i="52"/>
  <c r="AI338" i="52"/>
  <c r="AJ338" i="52" s="1"/>
  <c r="AL338" i="52"/>
  <c r="AN338" i="52" s="1"/>
  <c r="AU338" i="52"/>
  <c r="F339" i="52"/>
  <c r="AL339" i="52" s="1"/>
  <c r="P339" i="52"/>
  <c r="W339" i="52"/>
  <c r="J339" i="52"/>
  <c r="AE339" i="52"/>
  <c r="AF339" i="52"/>
  <c r="AH339" i="52" s="1"/>
  <c r="AG339" i="52"/>
  <c r="AI339" i="52"/>
  <c r="AJ339" i="52" s="1"/>
  <c r="AU339" i="52"/>
  <c r="F340" i="52"/>
  <c r="AL340" i="52" s="1"/>
  <c r="P340" i="52"/>
  <c r="W340" i="52"/>
  <c r="J340" i="52"/>
  <c r="AE340" i="52"/>
  <c r="AF340" i="52"/>
  <c r="AH340" i="52" s="1"/>
  <c r="AG340" i="52"/>
  <c r="AI340" i="52"/>
  <c r="AJ340" i="52" s="1"/>
  <c r="AU340" i="52"/>
  <c r="F341" i="52"/>
  <c r="AL341" i="52" s="1"/>
  <c r="P341" i="52"/>
  <c r="W341" i="52"/>
  <c r="J341" i="52"/>
  <c r="AE341" i="52"/>
  <c r="AF341" i="52"/>
  <c r="AH341" i="52" s="1"/>
  <c r="AG341" i="52"/>
  <c r="AI341" i="52"/>
  <c r="AJ341" i="52" s="1"/>
  <c r="AU341" i="52"/>
  <c r="F342" i="52"/>
  <c r="AL342" i="52" s="1"/>
  <c r="P342" i="52"/>
  <c r="W342" i="52"/>
  <c r="J342" i="52"/>
  <c r="AE342" i="52"/>
  <c r="AF342" i="52"/>
  <c r="AH342" i="52" s="1"/>
  <c r="AG342" i="52"/>
  <c r="AI342" i="52"/>
  <c r="AJ342" i="52" s="1"/>
  <c r="AU342" i="52"/>
  <c r="F343" i="52"/>
  <c r="AL343" i="52" s="1"/>
  <c r="P343" i="52"/>
  <c r="W343" i="52"/>
  <c r="J343" i="52"/>
  <c r="AE343" i="52"/>
  <c r="AF343" i="52"/>
  <c r="AH343" i="52" s="1"/>
  <c r="AG343" i="52"/>
  <c r="AI343" i="52"/>
  <c r="AJ343" i="52" s="1"/>
  <c r="AU343" i="52"/>
  <c r="F344" i="52"/>
  <c r="P344" i="52"/>
  <c r="W344" i="52"/>
  <c r="J344" i="52"/>
  <c r="AE344" i="52"/>
  <c r="AF344" i="52"/>
  <c r="AH344" i="52" s="1"/>
  <c r="AG344" i="52"/>
  <c r="AI344" i="52"/>
  <c r="AJ344" i="52" s="1"/>
  <c r="AL344" i="52"/>
  <c r="AP344" i="52" s="1"/>
  <c r="AU344" i="52"/>
  <c r="F345" i="52"/>
  <c r="AL345" i="52" s="1"/>
  <c r="P345" i="52"/>
  <c r="W345" i="52"/>
  <c r="J345" i="52"/>
  <c r="AE345" i="52"/>
  <c r="AF345" i="52"/>
  <c r="AH345" i="52" s="1"/>
  <c r="AG345" i="52"/>
  <c r="AI345" i="52"/>
  <c r="AJ345" i="52" s="1"/>
  <c r="AU345" i="52"/>
  <c r="F346" i="52"/>
  <c r="AL346" i="52" s="1"/>
  <c r="P346" i="52"/>
  <c r="W346" i="52"/>
  <c r="J346" i="52"/>
  <c r="AE346" i="52"/>
  <c r="AF346" i="52"/>
  <c r="AH346" i="52" s="1"/>
  <c r="AG346" i="52"/>
  <c r="AI346" i="52"/>
  <c r="AJ346" i="52" s="1"/>
  <c r="AU346" i="52"/>
  <c r="F347" i="52"/>
  <c r="AL347" i="52" s="1"/>
  <c r="P347" i="52"/>
  <c r="W347" i="52"/>
  <c r="J347" i="52"/>
  <c r="AE347" i="52"/>
  <c r="AF347" i="52"/>
  <c r="AH347" i="52" s="1"/>
  <c r="AG347" i="52"/>
  <c r="AI347" i="52"/>
  <c r="AJ347" i="52" s="1"/>
  <c r="AU347" i="52"/>
  <c r="F348" i="52"/>
  <c r="AL348" i="52" s="1"/>
  <c r="P348" i="52"/>
  <c r="W348" i="52"/>
  <c r="J348" i="52"/>
  <c r="AE348" i="52"/>
  <c r="AF348" i="52"/>
  <c r="AH348" i="52" s="1"/>
  <c r="AG348" i="52"/>
  <c r="AI348" i="52"/>
  <c r="AJ348" i="52" s="1"/>
  <c r="AU348" i="52"/>
  <c r="F349" i="52"/>
  <c r="AL349" i="52" s="1"/>
  <c r="P349" i="52"/>
  <c r="W349" i="52"/>
  <c r="J349" i="52"/>
  <c r="AE349" i="52"/>
  <c r="AF349" i="52"/>
  <c r="AH349" i="52" s="1"/>
  <c r="AG349" i="52"/>
  <c r="AI349" i="52"/>
  <c r="AJ349" i="52" s="1"/>
  <c r="AU349" i="52"/>
  <c r="F350" i="52"/>
  <c r="AL350" i="52" s="1"/>
  <c r="P350" i="52"/>
  <c r="W350" i="52"/>
  <c r="J350" i="52"/>
  <c r="AE350" i="52"/>
  <c r="AF350" i="52"/>
  <c r="AH350" i="52" s="1"/>
  <c r="AG350" i="52"/>
  <c r="AI350" i="52"/>
  <c r="AJ350" i="52" s="1"/>
  <c r="AU350" i="52"/>
  <c r="F351" i="52"/>
  <c r="AL351" i="52" s="1"/>
  <c r="P351" i="52"/>
  <c r="W351" i="52"/>
  <c r="J351" i="52"/>
  <c r="AE351" i="52"/>
  <c r="AF351" i="52"/>
  <c r="AH351" i="52" s="1"/>
  <c r="AG351" i="52"/>
  <c r="AI351" i="52"/>
  <c r="AJ351" i="52" s="1"/>
  <c r="AU351" i="52"/>
  <c r="F352" i="52"/>
  <c r="AL352" i="52" s="1"/>
  <c r="AP352" i="52" s="1"/>
  <c r="P352" i="52"/>
  <c r="W352" i="52"/>
  <c r="J352" i="52"/>
  <c r="AE352" i="52"/>
  <c r="AF352" i="52"/>
  <c r="AH352" i="52" s="1"/>
  <c r="AG352" i="52"/>
  <c r="AI352" i="52"/>
  <c r="AJ352" i="52" s="1"/>
  <c r="AU352" i="52"/>
  <c r="F353" i="52"/>
  <c r="AL353" i="52" s="1"/>
  <c r="P353" i="52"/>
  <c r="W353" i="52"/>
  <c r="J353" i="52"/>
  <c r="AE353" i="52"/>
  <c r="AF353" i="52"/>
  <c r="AH353" i="52" s="1"/>
  <c r="AG353" i="52"/>
  <c r="AI353" i="52"/>
  <c r="AJ353" i="52" s="1"/>
  <c r="AU353" i="52"/>
  <c r="F354" i="52"/>
  <c r="P354" i="52"/>
  <c r="W354" i="52"/>
  <c r="J354" i="52"/>
  <c r="AE354" i="52"/>
  <c r="AF354" i="52"/>
  <c r="AH354" i="52" s="1"/>
  <c r="AG354" i="52"/>
  <c r="AI354" i="52"/>
  <c r="AJ354" i="52" s="1"/>
  <c r="AL354" i="52"/>
  <c r="AN354" i="52" s="1"/>
  <c r="AU354" i="52"/>
  <c r="F355" i="52"/>
  <c r="AL355" i="52" s="1"/>
  <c r="P355" i="52"/>
  <c r="W355" i="52"/>
  <c r="J355" i="52"/>
  <c r="AE355" i="52"/>
  <c r="AF355" i="52"/>
  <c r="AH355" i="52" s="1"/>
  <c r="AG355" i="52"/>
  <c r="AI355" i="52"/>
  <c r="AJ355" i="52" s="1"/>
  <c r="AU355" i="52"/>
  <c r="F356" i="52"/>
  <c r="AL356" i="52" s="1"/>
  <c r="P356" i="52"/>
  <c r="W356" i="52"/>
  <c r="J356" i="52"/>
  <c r="AE356" i="52"/>
  <c r="AF356" i="52"/>
  <c r="AH356" i="52" s="1"/>
  <c r="AG356" i="52"/>
  <c r="AI356" i="52"/>
  <c r="AJ356" i="52" s="1"/>
  <c r="AU356" i="52"/>
  <c r="F357" i="52"/>
  <c r="AL357" i="52" s="1"/>
  <c r="P357" i="52"/>
  <c r="W357" i="52"/>
  <c r="J357" i="52"/>
  <c r="AE357" i="52"/>
  <c r="AF357" i="52"/>
  <c r="AH357" i="52" s="1"/>
  <c r="AG357" i="52"/>
  <c r="AI357" i="52"/>
  <c r="AJ357" i="52" s="1"/>
  <c r="AU357" i="52"/>
  <c r="F358" i="52"/>
  <c r="AL358" i="52" s="1"/>
  <c r="P358" i="52"/>
  <c r="W358" i="52"/>
  <c r="J358" i="52"/>
  <c r="AE358" i="52"/>
  <c r="AF358" i="52"/>
  <c r="AH358" i="52" s="1"/>
  <c r="AG358" i="52"/>
  <c r="AI358" i="52"/>
  <c r="AJ358" i="52" s="1"/>
  <c r="AU358" i="52"/>
  <c r="F359" i="52"/>
  <c r="AL359" i="52" s="1"/>
  <c r="P359" i="52"/>
  <c r="W359" i="52"/>
  <c r="J359" i="52"/>
  <c r="AE359" i="52"/>
  <c r="AF359" i="52"/>
  <c r="AH359" i="52" s="1"/>
  <c r="AG359" i="52"/>
  <c r="AI359" i="52"/>
  <c r="AJ359" i="52" s="1"/>
  <c r="AU359" i="52"/>
  <c r="F360" i="52"/>
  <c r="P360" i="52"/>
  <c r="W360" i="52"/>
  <c r="J360" i="52"/>
  <c r="AE360" i="52"/>
  <c r="AF360" i="52"/>
  <c r="AH360" i="52" s="1"/>
  <c r="AG360" i="52"/>
  <c r="AI360" i="52"/>
  <c r="AJ360" i="52" s="1"/>
  <c r="AL360" i="52"/>
  <c r="AP360" i="52" s="1"/>
  <c r="AU360" i="52"/>
  <c r="F361" i="52"/>
  <c r="AL361" i="52" s="1"/>
  <c r="P361" i="52"/>
  <c r="W361" i="52"/>
  <c r="J361" i="52"/>
  <c r="AE361" i="52"/>
  <c r="AF361" i="52"/>
  <c r="AH361" i="52" s="1"/>
  <c r="AG361" i="52"/>
  <c r="AI361" i="52"/>
  <c r="AJ361" i="52" s="1"/>
  <c r="AU361" i="52"/>
  <c r="F362" i="52"/>
  <c r="AL362" i="52" s="1"/>
  <c r="AN362" i="52" s="1"/>
  <c r="P362" i="52"/>
  <c r="W362" i="52"/>
  <c r="J362" i="52"/>
  <c r="AE362" i="52"/>
  <c r="AF362" i="52"/>
  <c r="AH362" i="52" s="1"/>
  <c r="AG362" i="52"/>
  <c r="AI362" i="52"/>
  <c r="AJ362" i="52" s="1"/>
  <c r="AU362" i="52"/>
  <c r="F363" i="52"/>
  <c r="AL363" i="52" s="1"/>
  <c r="P363" i="52"/>
  <c r="W363" i="52"/>
  <c r="J363" i="52"/>
  <c r="AE363" i="52"/>
  <c r="AF363" i="52"/>
  <c r="AH363" i="52" s="1"/>
  <c r="AG363" i="52"/>
  <c r="AI363" i="52"/>
  <c r="AJ363" i="52" s="1"/>
  <c r="AU363" i="52"/>
  <c r="F364" i="52"/>
  <c r="AL364" i="52" s="1"/>
  <c r="P364" i="52"/>
  <c r="W364" i="52"/>
  <c r="J364" i="52"/>
  <c r="AE364" i="52"/>
  <c r="AF364" i="52"/>
  <c r="AH364" i="52" s="1"/>
  <c r="AG364" i="52"/>
  <c r="AI364" i="52"/>
  <c r="AJ364" i="52" s="1"/>
  <c r="AU364" i="52"/>
  <c r="F365" i="52"/>
  <c r="AL365" i="52" s="1"/>
  <c r="P365" i="52"/>
  <c r="W365" i="52"/>
  <c r="J365" i="52"/>
  <c r="AE365" i="52"/>
  <c r="AF365" i="52"/>
  <c r="AH365" i="52" s="1"/>
  <c r="AG365" i="52"/>
  <c r="AI365" i="52"/>
  <c r="AJ365" i="52" s="1"/>
  <c r="AU365" i="52"/>
  <c r="F366" i="52"/>
  <c r="AL366" i="52" s="1"/>
  <c r="P366" i="52"/>
  <c r="W366" i="52"/>
  <c r="J366" i="52"/>
  <c r="AE366" i="52"/>
  <c r="AF366" i="52"/>
  <c r="AH366" i="52" s="1"/>
  <c r="AG366" i="52"/>
  <c r="AI366" i="52"/>
  <c r="AJ366" i="52" s="1"/>
  <c r="AU366" i="52"/>
  <c r="F367" i="52"/>
  <c r="AL367" i="52" s="1"/>
  <c r="P367" i="52"/>
  <c r="W367" i="52"/>
  <c r="J367" i="52"/>
  <c r="AE367" i="52"/>
  <c r="AF367" i="52"/>
  <c r="AH367" i="52" s="1"/>
  <c r="AG367" i="52"/>
  <c r="AI367" i="52"/>
  <c r="AJ367" i="52" s="1"/>
  <c r="AU367" i="52"/>
  <c r="F368" i="52"/>
  <c r="P368" i="52"/>
  <c r="W368" i="52"/>
  <c r="J368" i="52"/>
  <c r="AE368" i="52"/>
  <c r="AF368" i="52"/>
  <c r="AH368" i="52" s="1"/>
  <c r="AG368" i="52"/>
  <c r="AI368" i="52"/>
  <c r="AJ368" i="52" s="1"/>
  <c r="AL368" i="52"/>
  <c r="AN368" i="52" s="1"/>
  <c r="AU368" i="52"/>
  <c r="F369" i="52"/>
  <c r="AL369" i="52" s="1"/>
  <c r="P369" i="52"/>
  <c r="W369" i="52"/>
  <c r="J369" i="52"/>
  <c r="AE369" i="52"/>
  <c r="AF369" i="52"/>
  <c r="AH369" i="52" s="1"/>
  <c r="AG369" i="52"/>
  <c r="AI369" i="52"/>
  <c r="AJ369" i="52" s="1"/>
  <c r="AU369" i="52"/>
  <c r="F370" i="52"/>
  <c r="AL370" i="52" s="1"/>
  <c r="AM370" i="52" s="1"/>
  <c r="P370" i="52"/>
  <c r="W370" i="52"/>
  <c r="J370" i="52"/>
  <c r="AE370" i="52"/>
  <c r="AF370" i="52"/>
  <c r="AH370" i="52" s="1"/>
  <c r="AG370" i="52"/>
  <c r="AI370" i="52"/>
  <c r="AJ370" i="52" s="1"/>
  <c r="AU370" i="52"/>
  <c r="F371" i="52"/>
  <c r="AL371" i="52" s="1"/>
  <c r="P371" i="52"/>
  <c r="W371" i="52"/>
  <c r="J371" i="52"/>
  <c r="AE371" i="52"/>
  <c r="AF371" i="52"/>
  <c r="AH371" i="52" s="1"/>
  <c r="AG371" i="52"/>
  <c r="AI371" i="52"/>
  <c r="AJ371" i="52" s="1"/>
  <c r="AU371" i="52"/>
  <c r="F372" i="52"/>
  <c r="AL372" i="52" s="1"/>
  <c r="AP372" i="52" s="1"/>
  <c r="P372" i="52"/>
  <c r="W372" i="52"/>
  <c r="J372" i="52"/>
  <c r="AE372" i="52"/>
  <c r="AF372" i="52"/>
  <c r="AH372" i="52" s="1"/>
  <c r="AG372" i="52"/>
  <c r="AI372" i="52"/>
  <c r="AJ372" i="52" s="1"/>
  <c r="AU372" i="52"/>
  <c r="F373" i="52"/>
  <c r="AL373" i="52" s="1"/>
  <c r="P373" i="52"/>
  <c r="W373" i="52"/>
  <c r="J373" i="52"/>
  <c r="AE373" i="52"/>
  <c r="AF373" i="52"/>
  <c r="AH373" i="52" s="1"/>
  <c r="AG373" i="52"/>
  <c r="AI373" i="52"/>
  <c r="AJ373" i="52" s="1"/>
  <c r="AU373" i="52"/>
  <c r="F374" i="52"/>
  <c r="AL374" i="52" s="1"/>
  <c r="P374" i="52"/>
  <c r="W374" i="52"/>
  <c r="J374" i="52"/>
  <c r="AE374" i="52"/>
  <c r="AF374" i="52"/>
  <c r="AH374" i="52" s="1"/>
  <c r="AG374" i="52"/>
  <c r="AI374" i="52"/>
  <c r="AJ374" i="52" s="1"/>
  <c r="AU374" i="52"/>
  <c r="F375" i="52"/>
  <c r="AL375" i="52" s="1"/>
  <c r="P375" i="52"/>
  <c r="W375" i="52"/>
  <c r="J375" i="52"/>
  <c r="AE375" i="52"/>
  <c r="AF375" i="52"/>
  <c r="AH375" i="52" s="1"/>
  <c r="AG375" i="52"/>
  <c r="AI375" i="52"/>
  <c r="AJ375" i="52" s="1"/>
  <c r="AU375" i="52"/>
  <c r="F376" i="52"/>
  <c r="AL376" i="52" s="1"/>
  <c r="AN376" i="52" s="1"/>
  <c r="P376" i="52"/>
  <c r="W376" i="52"/>
  <c r="J376" i="52"/>
  <c r="AE376" i="52"/>
  <c r="AF376" i="52"/>
  <c r="AH376" i="52" s="1"/>
  <c r="AG376" i="52"/>
  <c r="AI376" i="52"/>
  <c r="AJ376" i="52" s="1"/>
  <c r="AU376" i="52"/>
  <c r="F377" i="52"/>
  <c r="AL377" i="52" s="1"/>
  <c r="P377" i="52"/>
  <c r="W377" i="52"/>
  <c r="J377" i="52"/>
  <c r="AE377" i="52"/>
  <c r="AF377" i="52"/>
  <c r="AH377" i="52" s="1"/>
  <c r="AG377" i="52"/>
  <c r="AI377" i="52"/>
  <c r="AJ377" i="52" s="1"/>
  <c r="AU377" i="52"/>
  <c r="F378" i="52"/>
  <c r="AL378" i="52" s="1"/>
  <c r="AM378" i="52" s="1"/>
  <c r="P378" i="52"/>
  <c r="W378" i="52"/>
  <c r="J378" i="52"/>
  <c r="AE378" i="52"/>
  <c r="AF378" i="52"/>
  <c r="AH378" i="52" s="1"/>
  <c r="AG378" i="52"/>
  <c r="AI378" i="52"/>
  <c r="AJ378" i="52" s="1"/>
  <c r="AU378" i="52"/>
  <c r="F379" i="52"/>
  <c r="AL379" i="52" s="1"/>
  <c r="P379" i="52"/>
  <c r="W379" i="52"/>
  <c r="J379" i="52"/>
  <c r="AE379" i="52"/>
  <c r="AF379" i="52"/>
  <c r="AH379" i="52" s="1"/>
  <c r="AG379" i="52"/>
  <c r="AI379" i="52"/>
  <c r="AJ379" i="52" s="1"/>
  <c r="AU379" i="52"/>
  <c r="F380" i="52"/>
  <c r="P380" i="52"/>
  <c r="W380" i="52"/>
  <c r="J380" i="52"/>
  <c r="AE380" i="52"/>
  <c r="AF380" i="52"/>
  <c r="AH380" i="52" s="1"/>
  <c r="AG380" i="52"/>
  <c r="AI380" i="52"/>
  <c r="AJ380" i="52" s="1"/>
  <c r="AL380" i="52"/>
  <c r="AP380" i="52" s="1"/>
  <c r="AU380" i="52"/>
  <c r="F381" i="52"/>
  <c r="AL381" i="52" s="1"/>
  <c r="P381" i="52"/>
  <c r="W381" i="52"/>
  <c r="J381" i="52"/>
  <c r="AE381" i="52"/>
  <c r="AF381" i="52"/>
  <c r="AH381" i="52" s="1"/>
  <c r="AG381" i="52"/>
  <c r="AI381" i="52"/>
  <c r="AJ381" i="52" s="1"/>
  <c r="AU381" i="52"/>
  <c r="F382" i="52"/>
  <c r="AL382" i="52" s="1"/>
  <c r="P382" i="52"/>
  <c r="W382" i="52"/>
  <c r="J382" i="52"/>
  <c r="AE382" i="52"/>
  <c r="AF382" i="52"/>
  <c r="AH382" i="52" s="1"/>
  <c r="AG382" i="52"/>
  <c r="AI382" i="52"/>
  <c r="AJ382" i="52" s="1"/>
  <c r="AU382" i="52"/>
  <c r="F383" i="52"/>
  <c r="AL383" i="52" s="1"/>
  <c r="P383" i="52"/>
  <c r="W383" i="52"/>
  <c r="J383" i="52"/>
  <c r="AE383" i="52"/>
  <c r="AF383" i="52"/>
  <c r="AH383" i="52" s="1"/>
  <c r="AG383" i="52"/>
  <c r="AI383" i="52"/>
  <c r="AJ383" i="52" s="1"/>
  <c r="AU383" i="52"/>
  <c r="F384" i="52"/>
  <c r="AL384" i="52" s="1"/>
  <c r="AN384" i="52" s="1"/>
  <c r="P384" i="52"/>
  <c r="W384" i="52"/>
  <c r="J384" i="52"/>
  <c r="AE384" i="52"/>
  <c r="AF384" i="52"/>
  <c r="AH384" i="52" s="1"/>
  <c r="AG384" i="52"/>
  <c r="AI384" i="52"/>
  <c r="AJ384" i="52" s="1"/>
  <c r="AU384" i="52"/>
  <c r="F385" i="52"/>
  <c r="AL385" i="52" s="1"/>
  <c r="P385" i="52"/>
  <c r="W385" i="52"/>
  <c r="J385" i="52"/>
  <c r="AE385" i="52"/>
  <c r="AF385" i="52"/>
  <c r="AH385" i="52" s="1"/>
  <c r="AG385" i="52"/>
  <c r="AI385" i="52"/>
  <c r="AJ385" i="52" s="1"/>
  <c r="AU385" i="52"/>
  <c r="F386" i="52"/>
  <c r="AL386" i="52" s="1"/>
  <c r="AM386" i="52" s="1"/>
  <c r="P386" i="52"/>
  <c r="W386" i="52"/>
  <c r="J386" i="52"/>
  <c r="AE386" i="52"/>
  <c r="AF386" i="52"/>
  <c r="AH386" i="52" s="1"/>
  <c r="AG386" i="52"/>
  <c r="AI386" i="52"/>
  <c r="AJ386" i="52" s="1"/>
  <c r="AU386" i="52"/>
  <c r="F387" i="52"/>
  <c r="AL387" i="52" s="1"/>
  <c r="P387" i="52"/>
  <c r="W387" i="52"/>
  <c r="J387" i="52"/>
  <c r="AE387" i="52"/>
  <c r="AF387" i="52"/>
  <c r="AH387" i="52" s="1"/>
  <c r="AG387" i="52"/>
  <c r="AI387" i="52"/>
  <c r="AJ387" i="52" s="1"/>
  <c r="AU387" i="52"/>
  <c r="F388" i="52"/>
  <c r="P388" i="52"/>
  <c r="W388" i="52"/>
  <c r="J388" i="52"/>
  <c r="AE388" i="52"/>
  <c r="AF388" i="52"/>
  <c r="AH388" i="52" s="1"/>
  <c r="AG388" i="52"/>
  <c r="AI388" i="52"/>
  <c r="AJ388" i="52" s="1"/>
  <c r="AL388" i="52"/>
  <c r="AP388" i="52" s="1"/>
  <c r="AU388" i="52"/>
  <c r="F389" i="52"/>
  <c r="AL389" i="52" s="1"/>
  <c r="P389" i="52"/>
  <c r="W389" i="52"/>
  <c r="J389" i="52"/>
  <c r="AE389" i="52"/>
  <c r="AF389" i="52"/>
  <c r="AH389" i="52" s="1"/>
  <c r="AG389" i="52"/>
  <c r="AI389" i="52"/>
  <c r="AJ389" i="52" s="1"/>
  <c r="AU389" i="52"/>
  <c r="F390" i="52"/>
  <c r="AL390" i="52" s="1"/>
  <c r="P390" i="52"/>
  <c r="W390" i="52"/>
  <c r="J390" i="52"/>
  <c r="AE390" i="52"/>
  <c r="AF390" i="52"/>
  <c r="AH390" i="52" s="1"/>
  <c r="AG390" i="52"/>
  <c r="AI390" i="52"/>
  <c r="AJ390" i="52" s="1"/>
  <c r="AU390" i="52"/>
  <c r="F391" i="52"/>
  <c r="AL391" i="52" s="1"/>
  <c r="P391" i="52"/>
  <c r="W391" i="52"/>
  <c r="J391" i="52"/>
  <c r="AE391" i="52"/>
  <c r="AF391" i="52"/>
  <c r="AH391" i="52" s="1"/>
  <c r="AG391" i="52"/>
  <c r="AI391" i="52"/>
  <c r="AJ391" i="52" s="1"/>
  <c r="AU391" i="52"/>
  <c r="F392" i="52"/>
  <c r="AL392" i="52" s="1"/>
  <c r="P392" i="52"/>
  <c r="W392" i="52"/>
  <c r="J392" i="52"/>
  <c r="AE392" i="52"/>
  <c r="AF392" i="52"/>
  <c r="AH392" i="52" s="1"/>
  <c r="AG392" i="52"/>
  <c r="AI392" i="52"/>
  <c r="AJ392" i="52" s="1"/>
  <c r="AU392" i="52"/>
  <c r="F393" i="52"/>
  <c r="AL393" i="52" s="1"/>
  <c r="P393" i="52"/>
  <c r="W393" i="52"/>
  <c r="J393" i="52"/>
  <c r="AE393" i="52"/>
  <c r="AF393" i="52"/>
  <c r="AH393" i="52" s="1"/>
  <c r="AG393" i="52"/>
  <c r="AI393" i="52"/>
  <c r="AJ393" i="52" s="1"/>
  <c r="AU393" i="52"/>
  <c r="F394" i="52"/>
  <c r="AL394" i="52" s="1"/>
  <c r="P394" i="52"/>
  <c r="W394" i="52"/>
  <c r="J394" i="52"/>
  <c r="AE394" i="52"/>
  <c r="AF394" i="52"/>
  <c r="AH394" i="52" s="1"/>
  <c r="AG394" i="52"/>
  <c r="AI394" i="52"/>
  <c r="AJ394" i="52" s="1"/>
  <c r="AU394" i="52"/>
  <c r="F395" i="52"/>
  <c r="AL395" i="52" s="1"/>
  <c r="P395" i="52"/>
  <c r="W395" i="52"/>
  <c r="J395" i="52"/>
  <c r="AE395" i="52"/>
  <c r="AF395" i="52"/>
  <c r="AH395" i="52" s="1"/>
  <c r="AG395" i="52"/>
  <c r="AI395" i="52"/>
  <c r="AJ395" i="52" s="1"/>
  <c r="AU395" i="52"/>
  <c r="F396" i="52"/>
  <c r="AL396" i="52" s="1"/>
  <c r="P396" i="52"/>
  <c r="W396" i="52"/>
  <c r="J396" i="52"/>
  <c r="AE396" i="52"/>
  <c r="AF396" i="52"/>
  <c r="AH396" i="52" s="1"/>
  <c r="AG396" i="52"/>
  <c r="AI396" i="52"/>
  <c r="AJ396" i="52" s="1"/>
  <c r="AU396" i="52"/>
  <c r="F397" i="52"/>
  <c r="AL397" i="52" s="1"/>
  <c r="P397" i="52"/>
  <c r="W397" i="52"/>
  <c r="J397" i="52"/>
  <c r="AE397" i="52"/>
  <c r="AF397" i="52"/>
  <c r="AH397" i="52" s="1"/>
  <c r="AG397" i="52"/>
  <c r="AI397" i="52"/>
  <c r="AJ397" i="52" s="1"/>
  <c r="AU397" i="52"/>
  <c r="F398" i="52"/>
  <c r="AL398" i="52" s="1"/>
  <c r="P398" i="52"/>
  <c r="W398" i="52"/>
  <c r="J398" i="52"/>
  <c r="AE398" i="52"/>
  <c r="AF398" i="52"/>
  <c r="AH398" i="52" s="1"/>
  <c r="AG398" i="52"/>
  <c r="AI398" i="52"/>
  <c r="AJ398" i="52" s="1"/>
  <c r="AU398" i="52"/>
  <c r="F399" i="52"/>
  <c r="AL399" i="52" s="1"/>
  <c r="P399" i="52"/>
  <c r="W399" i="52"/>
  <c r="J399" i="52"/>
  <c r="AE399" i="52"/>
  <c r="AF399" i="52"/>
  <c r="AH399" i="52" s="1"/>
  <c r="AG399" i="52"/>
  <c r="AI399" i="52"/>
  <c r="AJ399" i="52" s="1"/>
  <c r="AU399" i="52"/>
  <c r="F400" i="52"/>
  <c r="AL400" i="52" s="1"/>
  <c r="AN400" i="52" s="1"/>
  <c r="P400" i="52"/>
  <c r="W400" i="52"/>
  <c r="J400" i="52"/>
  <c r="AE400" i="52"/>
  <c r="AF400" i="52"/>
  <c r="AH400" i="52" s="1"/>
  <c r="AG400" i="52"/>
  <c r="AI400" i="52"/>
  <c r="AJ400" i="52" s="1"/>
  <c r="AU400" i="52"/>
  <c r="F401" i="52"/>
  <c r="AL401" i="52" s="1"/>
  <c r="P401" i="52"/>
  <c r="W401" i="52"/>
  <c r="J401" i="52"/>
  <c r="AE401" i="52"/>
  <c r="AF401" i="52"/>
  <c r="AH401" i="52" s="1"/>
  <c r="AG401" i="52"/>
  <c r="AI401" i="52"/>
  <c r="AJ401" i="52" s="1"/>
  <c r="AU401" i="52"/>
  <c r="F402" i="52"/>
  <c r="P402" i="52"/>
  <c r="W402" i="52"/>
  <c r="J402" i="52"/>
  <c r="AE402" i="52"/>
  <c r="AF402" i="52"/>
  <c r="AH402" i="52" s="1"/>
  <c r="AG402" i="52"/>
  <c r="AI402" i="52"/>
  <c r="AJ402" i="52" s="1"/>
  <c r="AL402" i="52"/>
  <c r="AM402" i="52" s="1"/>
  <c r="AU402" i="52"/>
  <c r="F403" i="52"/>
  <c r="AL403" i="52" s="1"/>
  <c r="P403" i="52"/>
  <c r="W403" i="52"/>
  <c r="J403" i="52"/>
  <c r="AE403" i="52"/>
  <c r="AF403" i="52"/>
  <c r="AH403" i="52" s="1"/>
  <c r="AG403" i="52"/>
  <c r="AI403" i="52"/>
  <c r="AJ403" i="52" s="1"/>
  <c r="AU403" i="52"/>
  <c r="F404" i="52"/>
  <c r="AL404" i="52" s="1"/>
  <c r="AP404" i="52" s="1"/>
  <c r="P404" i="52"/>
  <c r="W404" i="52"/>
  <c r="J404" i="52"/>
  <c r="AE404" i="52"/>
  <c r="AF404" i="52"/>
  <c r="AH404" i="52" s="1"/>
  <c r="AG404" i="52"/>
  <c r="AI404" i="52"/>
  <c r="AJ404" i="52" s="1"/>
  <c r="AU404" i="52"/>
  <c r="F405" i="52"/>
  <c r="AL405" i="52" s="1"/>
  <c r="P405" i="52"/>
  <c r="W405" i="52"/>
  <c r="J405" i="52"/>
  <c r="AE405" i="52"/>
  <c r="AF405" i="52"/>
  <c r="AH405" i="52" s="1"/>
  <c r="AG405" i="52"/>
  <c r="AI405" i="52"/>
  <c r="AJ405" i="52" s="1"/>
  <c r="AU405" i="52"/>
  <c r="F406" i="52"/>
  <c r="AL406" i="52" s="1"/>
  <c r="P406" i="52"/>
  <c r="W406" i="52"/>
  <c r="J406" i="52"/>
  <c r="AE406" i="52"/>
  <c r="AF406" i="52"/>
  <c r="AH406" i="52" s="1"/>
  <c r="AG406" i="52"/>
  <c r="AI406" i="52"/>
  <c r="AJ406" i="52" s="1"/>
  <c r="AU406" i="52"/>
  <c r="F407" i="52"/>
  <c r="AL407" i="52" s="1"/>
  <c r="P407" i="52"/>
  <c r="W407" i="52"/>
  <c r="J407" i="52"/>
  <c r="AE407" i="52"/>
  <c r="AF407" i="52"/>
  <c r="AH407" i="52" s="1"/>
  <c r="AG407" i="52"/>
  <c r="AI407" i="52"/>
  <c r="AJ407" i="52" s="1"/>
  <c r="AU407" i="52"/>
  <c r="F408" i="52"/>
  <c r="AL408" i="52" s="1"/>
  <c r="AN408" i="52" s="1"/>
  <c r="P408" i="52"/>
  <c r="W408" i="52"/>
  <c r="J408" i="52"/>
  <c r="AE408" i="52"/>
  <c r="AF408" i="52"/>
  <c r="AH408" i="52" s="1"/>
  <c r="AG408" i="52"/>
  <c r="AI408" i="52"/>
  <c r="AJ408" i="52" s="1"/>
  <c r="AU408" i="52"/>
  <c r="F409" i="52"/>
  <c r="AL409" i="52" s="1"/>
  <c r="P409" i="52"/>
  <c r="W409" i="52"/>
  <c r="J409" i="52"/>
  <c r="AE409" i="52"/>
  <c r="AF409" i="52"/>
  <c r="AH409" i="52" s="1"/>
  <c r="AG409" i="52"/>
  <c r="AI409" i="52"/>
  <c r="AJ409" i="52" s="1"/>
  <c r="AU409" i="52"/>
  <c r="F410" i="52"/>
  <c r="P410" i="52"/>
  <c r="W410" i="52"/>
  <c r="J410" i="52"/>
  <c r="AE410" i="52"/>
  <c r="AF410" i="52"/>
  <c r="AH410" i="52" s="1"/>
  <c r="AG410" i="52"/>
  <c r="AI410" i="52"/>
  <c r="AJ410" i="52" s="1"/>
  <c r="AL410" i="52"/>
  <c r="AM410" i="52" s="1"/>
  <c r="AU410" i="52"/>
  <c r="F411" i="52"/>
  <c r="AL411" i="52" s="1"/>
  <c r="P411" i="52"/>
  <c r="W411" i="52"/>
  <c r="J411" i="52"/>
  <c r="AE411" i="52"/>
  <c r="AF411" i="52"/>
  <c r="AH411" i="52" s="1"/>
  <c r="AG411" i="52"/>
  <c r="AI411" i="52"/>
  <c r="AJ411" i="52" s="1"/>
  <c r="AU411" i="52"/>
  <c r="F412" i="52"/>
  <c r="P412" i="52"/>
  <c r="W412" i="52"/>
  <c r="J412" i="52"/>
  <c r="AE412" i="52"/>
  <c r="AF412" i="52"/>
  <c r="AH412" i="52" s="1"/>
  <c r="AG412" i="52"/>
  <c r="AI412" i="52"/>
  <c r="AJ412" i="52" s="1"/>
  <c r="AL412" i="52"/>
  <c r="AP412" i="52" s="1"/>
  <c r="AU412" i="52"/>
  <c r="F413" i="52"/>
  <c r="AL413" i="52" s="1"/>
  <c r="P413" i="52"/>
  <c r="W413" i="52"/>
  <c r="J413" i="52"/>
  <c r="AE413" i="52"/>
  <c r="AF413" i="52"/>
  <c r="AH413" i="52" s="1"/>
  <c r="AG413" i="52"/>
  <c r="AI413" i="52"/>
  <c r="AJ413" i="52" s="1"/>
  <c r="AU413" i="52"/>
  <c r="F414" i="52"/>
  <c r="AL414" i="52" s="1"/>
  <c r="P414" i="52"/>
  <c r="W414" i="52"/>
  <c r="J414" i="52"/>
  <c r="AE414" i="52"/>
  <c r="AF414" i="52"/>
  <c r="AH414" i="52" s="1"/>
  <c r="AG414" i="52"/>
  <c r="AI414" i="52"/>
  <c r="AJ414" i="52" s="1"/>
  <c r="AU414" i="52"/>
  <c r="F415" i="52"/>
  <c r="AL415" i="52" s="1"/>
  <c r="P415" i="52"/>
  <c r="W415" i="52"/>
  <c r="J415" i="52"/>
  <c r="AE415" i="52"/>
  <c r="AF415" i="52"/>
  <c r="AH415" i="52" s="1"/>
  <c r="AG415" i="52"/>
  <c r="AI415" i="52"/>
  <c r="AJ415" i="52" s="1"/>
  <c r="AU415" i="52"/>
  <c r="F416" i="52"/>
  <c r="AL416" i="52" s="1"/>
  <c r="AN416" i="52" s="1"/>
  <c r="P416" i="52"/>
  <c r="W416" i="52"/>
  <c r="J416" i="52"/>
  <c r="AE416" i="52"/>
  <c r="AF416" i="52"/>
  <c r="AH416" i="52" s="1"/>
  <c r="AG416" i="52"/>
  <c r="AI416" i="52"/>
  <c r="AJ416" i="52" s="1"/>
  <c r="AU416" i="52"/>
  <c r="F417" i="52"/>
  <c r="AL417" i="52" s="1"/>
  <c r="P417" i="52"/>
  <c r="W417" i="52"/>
  <c r="J417" i="52"/>
  <c r="AE417" i="52"/>
  <c r="AF417" i="52"/>
  <c r="AH417" i="52" s="1"/>
  <c r="AG417" i="52"/>
  <c r="AI417" i="52"/>
  <c r="AJ417" i="52" s="1"/>
  <c r="AU417" i="52"/>
  <c r="F418" i="52"/>
  <c r="AL418" i="52" s="1"/>
  <c r="P418" i="52"/>
  <c r="W418" i="52"/>
  <c r="J418" i="52"/>
  <c r="AE418" i="52"/>
  <c r="AF418" i="52"/>
  <c r="AH418" i="52" s="1"/>
  <c r="AG418" i="52"/>
  <c r="AI418" i="52"/>
  <c r="AJ418" i="52" s="1"/>
  <c r="AU418" i="52"/>
  <c r="F419" i="52"/>
  <c r="AL419" i="52" s="1"/>
  <c r="P419" i="52"/>
  <c r="W419" i="52"/>
  <c r="J419" i="52"/>
  <c r="AE419" i="52"/>
  <c r="AF419" i="52"/>
  <c r="AH419" i="52" s="1"/>
  <c r="AG419" i="52"/>
  <c r="AI419" i="52"/>
  <c r="AJ419" i="52" s="1"/>
  <c r="AU419" i="52"/>
  <c r="F420" i="52"/>
  <c r="AL420" i="52" s="1"/>
  <c r="P420" i="52"/>
  <c r="W420" i="52"/>
  <c r="J420" i="52"/>
  <c r="AE420" i="52"/>
  <c r="AF420" i="52"/>
  <c r="AH420" i="52" s="1"/>
  <c r="AG420" i="52"/>
  <c r="AI420" i="52"/>
  <c r="AJ420" i="52" s="1"/>
  <c r="AU420" i="52"/>
  <c r="F421" i="52"/>
  <c r="AL421" i="52" s="1"/>
  <c r="P421" i="52"/>
  <c r="W421" i="52"/>
  <c r="J421" i="52"/>
  <c r="AE421" i="52"/>
  <c r="AF421" i="52"/>
  <c r="AH421" i="52" s="1"/>
  <c r="AG421" i="52"/>
  <c r="AI421" i="52"/>
  <c r="AJ421" i="52" s="1"/>
  <c r="AU421" i="52"/>
  <c r="F422" i="52"/>
  <c r="AL422" i="52" s="1"/>
  <c r="P422" i="52"/>
  <c r="W422" i="52"/>
  <c r="J422" i="52"/>
  <c r="AE422" i="52"/>
  <c r="AF422" i="52"/>
  <c r="AH422" i="52" s="1"/>
  <c r="AG422" i="52"/>
  <c r="AI422" i="52"/>
  <c r="AJ422" i="52" s="1"/>
  <c r="AU422" i="52"/>
  <c r="F423" i="52"/>
  <c r="AL423" i="52" s="1"/>
  <c r="P423" i="52"/>
  <c r="W423" i="52"/>
  <c r="J423" i="52"/>
  <c r="AE423" i="52"/>
  <c r="AF423" i="52"/>
  <c r="AH423" i="52" s="1"/>
  <c r="AG423" i="52"/>
  <c r="AI423" i="52"/>
  <c r="AJ423" i="52" s="1"/>
  <c r="AU423" i="52"/>
  <c r="F424" i="52"/>
  <c r="AL424" i="52" s="1"/>
  <c r="P424" i="52"/>
  <c r="W424" i="52"/>
  <c r="J424" i="52"/>
  <c r="AE424" i="52"/>
  <c r="AF424" i="52"/>
  <c r="AH424" i="52" s="1"/>
  <c r="AG424" i="52"/>
  <c r="AI424" i="52"/>
  <c r="AJ424" i="52" s="1"/>
  <c r="AU424" i="52"/>
  <c r="F425" i="52"/>
  <c r="AL425" i="52" s="1"/>
  <c r="P425" i="52"/>
  <c r="W425" i="52"/>
  <c r="J425" i="52"/>
  <c r="AE425" i="52"/>
  <c r="AF425" i="52"/>
  <c r="AH425" i="52" s="1"/>
  <c r="AG425" i="52"/>
  <c r="AI425" i="52"/>
  <c r="AJ425" i="52" s="1"/>
  <c r="AU425" i="52"/>
  <c r="F426" i="52"/>
  <c r="AL426" i="52" s="1"/>
  <c r="P426" i="52"/>
  <c r="W426" i="52"/>
  <c r="J426" i="52"/>
  <c r="AE426" i="52"/>
  <c r="AF426" i="52"/>
  <c r="AH426" i="52" s="1"/>
  <c r="AG426" i="52"/>
  <c r="AI426" i="52"/>
  <c r="AJ426" i="52" s="1"/>
  <c r="AU426" i="52"/>
  <c r="F427" i="52"/>
  <c r="AL427" i="52" s="1"/>
  <c r="P427" i="52"/>
  <c r="W427" i="52"/>
  <c r="J427" i="52"/>
  <c r="AE427" i="52"/>
  <c r="AF427" i="52"/>
  <c r="AH427" i="52" s="1"/>
  <c r="AG427" i="52"/>
  <c r="AI427" i="52"/>
  <c r="AJ427" i="52" s="1"/>
  <c r="AU427" i="52"/>
  <c r="F428" i="52"/>
  <c r="AL428" i="52" s="1"/>
  <c r="P428" i="52"/>
  <c r="W428" i="52"/>
  <c r="J428" i="52"/>
  <c r="AE428" i="52"/>
  <c r="AF428" i="52"/>
  <c r="AH428" i="52" s="1"/>
  <c r="AG428" i="52"/>
  <c r="AI428" i="52"/>
  <c r="AJ428" i="52" s="1"/>
  <c r="AU428" i="52"/>
  <c r="F429" i="52"/>
  <c r="AL429" i="52" s="1"/>
  <c r="P429" i="52"/>
  <c r="W429" i="52"/>
  <c r="J429" i="52"/>
  <c r="AE429" i="52"/>
  <c r="AF429" i="52"/>
  <c r="AH429" i="52" s="1"/>
  <c r="AG429" i="52"/>
  <c r="AI429" i="52"/>
  <c r="AJ429" i="52" s="1"/>
  <c r="AU429" i="52"/>
  <c r="F430" i="52"/>
  <c r="AL430" i="52" s="1"/>
  <c r="P430" i="52"/>
  <c r="W430" i="52"/>
  <c r="J430" i="52"/>
  <c r="AE430" i="52"/>
  <c r="AF430" i="52"/>
  <c r="AH430" i="52" s="1"/>
  <c r="AG430" i="52"/>
  <c r="AI430" i="52"/>
  <c r="AJ430" i="52" s="1"/>
  <c r="AU430" i="52"/>
  <c r="F431" i="52"/>
  <c r="AL431" i="52" s="1"/>
  <c r="P431" i="52"/>
  <c r="W431" i="52"/>
  <c r="J431" i="52"/>
  <c r="AE431" i="52"/>
  <c r="AF431" i="52"/>
  <c r="AH431" i="52" s="1"/>
  <c r="AG431" i="52"/>
  <c r="AI431" i="52"/>
  <c r="AJ431" i="52" s="1"/>
  <c r="AU431" i="52"/>
  <c r="F432" i="52"/>
  <c r="AL432" i="52" s="1"/>
  <c r="P432" i="52"/>
  <c r="W432" i="52"/>
  <c r="J432" i="52"/>
  <c r="AE432" i="52"/>
  <c r="AF432" i="52"/>
  <c r="AH432" i="52" s="1"/>
  <c r="AG432" i="52"/>
  <c r="AI432" i="52"/>
  <c r="AJ432" i="52" s="1"/>
  <c r="AU432" i="52"/>
  <c r="F433" i="52"/>
  <c r="AL433" i="52" s="1"/>
  <c r="P433" i="52"/>
  <c r="W433" i="52"/>
  <c r="J433" i="52"/>
  <c r="AE433" i="52"/>
  <c r="AF433" i="52"/>
  <c r="AH433" i="52" s="1"/>
  <c r="AG433" i="52"/>
  <c r="AI433" i="52"/>
  <c r="AJ433" i="52" s="1"/>
  <c r="AU433" i="52"/>
  <c r="F434" i="52"/>
  <c r="AL434" i="52" s="1"/>
  <c r="P434" i="52"/>
  <c r="W434" i="52"/>
  <c r="J434" i="52"/>
  <c r="AE434" i="52"/>
  <c r="AF434" i="52"/>
  <c r="AH434" i="52" s="1"/>
  <c r="AG434" i="52"/>
  <c r="AI434" i="52"/>
  <c r="AJ434" i="52" s="1"/>
  <c r="AU434" i="52"/>
  <c r="F435" i="52"/>
  <c r="AL435" i="52" s="1"/>
  <c r="P435" i="52"/>
  <c r="W435" i="52"/>
  <c r="J435" i="52"/>
  <c r="AE435" i="52"/>
  <c r="AF435" i="52"/>
  <c r="AH435" i="52" s="1"/>
  <c r="AG435" i="52"/>
  <c r="AI435" i="52"/>
  <c r="AJ435" i="52" s="1"/>
  <c r="AU435" i="52"/>
  <c r="F436" i="52"/>
  <c r="AL436" i="52" s="1"/>
  <c r="P436" i="52"/>
  <c r="W436" i="52"/>
  <c r="J436" i="52"/>
  <c r="AE436" i="52"/>
  <c r="AF436" i="52"/>
  <c r="AH436" i="52" s="1"/>
  <c r="AG436" i="52"/>
  <c r="AI436" i="52"/>
  <c r="AJ436" i="52" s="1"/>
  <c r="AU436" i="52"/>
  <c r="F437" i="52"/>
  <c r="AL437" i="52" s="1"/>
  <c r="P437" i="52"/>
  <c r="W437" i="52"/>
  <c r="J437" i="52"/>
  <c r="AE437" i="52"/>
  <c r="AF437" i="52"/>
  <c r="AH437" i="52" s="1"/>
  <c r="AG437" i="52"/>
  <c r="AI437" i="52"/>
  <c r="AJ437" i="52" s="1"/>
  <c r="AU437" i="52"/>
  <c r="F438" i="52"/>
  <c r="AL438" i="52" s="1"/>
  <c r="P438" i="52"/>
  <c r="W438" i="52"/>
  <c r="J438" i="52"/>
  <c r="AE438" i="52"/>
  <c r="AF438" i="52"/>
  <c r="AH438" i="52" s="1"/>
  <c r="AG438" i="52"/>
  <c r="AI438" i="52"/>
  <c r="AJ438" i="52" s="1"/>
  <c r="AU438" i="52"/>
  <c r="F439" i="52"/>
  <c r="AL439" i="52" s="1"/>
  <c r="P439" i="52"/>
  <c r="W439" i="52"/>
  <c r="J439" i="52"/>
  <c r="AE439" i="52"/>
  <c r="AF439" i="52"/>
  <c r="AH439" i="52" s="1"/>
  <c r="AG439" i="52"/>
  <c r="AI439" i="52"/>
  <c r="AJ439" i="52" s="1"/>
  <c r="AU439" i="52"/>
  <c r="F440" i="52"/>
  <c r="AL440" i="52" s="1"/>
  <c r="P440" i="52"/>
  <c r="W440" i="52"/>
  <c r="J440" i="52"/>
  <c r="AE440" i="52"/>
  <c r="AF440" i="52"/>
  <c r="AH440" i="52" s="1"/>
  <c r="AG440" i="52"/>
  <c r="AI440" i="52"/>
  <c r="AJ440" i="52" s="1"/>
  <c r="AU440" i="52"/>
  <c r="F441" i="52"/>
  <c r="AL441" i="52" s="1"/>
  <c r="P441" i="52"/>
  <c r="W441" i="52"/>
  <c r="J441" i="52"/>
  <c r="AE441" i="52"/>
  <c r="AF441" i="52"/>
  <c r="AH441" i="52" s="1"/>
  <c r="AG441" i="52"/>
  <c r="AI441" i="52"/>
  <c r="AJ441" i="52" s="1"/>
  <c r="AU441" i="52"/>
  <c r="F442" i="52"/>
  <c r="AL442" i="52" s="1"/>
  <c r="P442" i="52"/>
  <c r="W442" i="52"/>
  <c r="J442" i="52"/>
  <c r="AE442" i="52"/>
  <c r="AF442" i="52"/>
  <c r="AH442" i="52" s="1"/>
  <c r="AG442" i="52"/>
  <c r="AI442" i="52"/>
  <c r="AJ442" i="52" s="1"/>
  <c r="AU442" i="52"/>
  <c r="F443" i="52"/>
  <c r="AL443" i="52" s="1"/>
  <c r="P443" i="52"/>
  <c r="W443" i="52"/>
  <c r="J443" i="52"/>
  <c r="AE443" i="52"/>
  <c r="AF443" i="52"/>
  <c r="AH443" i="52" s="1"/>
  <c r="AG443" i="52"/>
  <c r="AI443" i="52"/>
  <c r="AJ443" i="52" s="1"/>
  <c r="AU443" i="52"/>
  <c r="F444" i="52"/>
  <c r="AL444" i="52" s="1"/>
  <c r="P444" i="52"/>
  <c r="W444" i="52"/>
  <c r="J444" i="52"/>
  <c r="AE444" i="52"/>
  <c r="AF444" i="52"/>
  <c r="AH444" i="52" s="1"/>
  <c r="AG444" i="52"/>
  <c r="AI444" i="52"/>
  <c r="AJ444" i="52" s="1"/>
  <c r="AU444" i="52"/>
  <c r="F445" i="52"/>
  <c r="AL445" i="52" s="1"/>
  <c r="P445" i="52"/>
  <c r="W445" i="52"/>
  <c r="J445" i="52"/>
  <c r="AE445" i="52"/>
  <c r="AF445" i="52"/>
  <c r="AH445" i="52" s="1"/>
  <c r="AG445" i="52"/>
  <c r="AI445" i="52"/>
  <c r="AJ445" i="52" s="1"/>
  <c r="AU445" i="52"/>
  <c r="F446" i="52"/>
  <c r="AL446" i="52" s="1"/>
  <c r="P446" i="52"/>
  <c r="W446" i="52"/>
  <c r="J446" i="52"/>
  <c r="AE446" i="52"/>
  <c r="AF446" i="52"/>
  <c r="AH446" i="52" s="1"/>
  <c r="AG446" i="52"/>
  <c r="AI446" i="52"/>
  <c r="AJ446" i="52" s="1"/>
  <c r="AU446" i="52"/>
  <c r="F447" i="52"/>
  <c r="AL447" i="52" s="1"/>
  <c r="P447" i="52"/>
  <c r="W447" i="52"/>
  <c r="J447" i="52"/>
  <c r="AE447" i="52"/>
  <c r="AF447" i="52"/>
  <c r="AH447" i="52" s="1"/>
  <c r="AG447" i="52"/>
  <c r="AI447" i="52"/>
  <c r="AJ447" i="52" s="1"/>
  <c r="AU447" i="52"/>
  <c r="F448" i="52"/>
  <c r="AL448" i="52" s="1"/>
  <c r="P448" i="52"/>
  <c r="W448" i="52"/>
  <c r="J448" i="52"/>
  <c r="AE448" i="52"/>
  <c r="AF448" i="52"/>
  <c r="AH448" i="52" s="1"/>
  <c r="AG448" i="52"/>
  <c r="AI448" i="52"/>
  <c r="AJ448" i="52" s="1"/>
  <c r="AU448" i="52"/>
  <c r="F449" i="52"/>
  <c r="AL449" i="52" s="1"/>
  <c r="P449" i="52"/>
  <c r="W449" i="52"/>
  <c r="J449" i="52"/>
  <c r="AE449" i="52"/>
  <c r="AF449" i="52"/>
  <c r="AH449" i="52" s="1"/>
  <c r="AG449" i="52"/>
  <c r="AI449" i="52"/>
  <c r="AJ449" i="52" s="1"/>
  <c r="AU449" i="52"/>
  <c r="F450" i="52"/>
  <c r="AL450" i="52" s="1"/>
  <c r="P450" i="52"/>
  <c r="W450" i="52"/>
  <c r="J450" i="52"/>
  <c r="AE450" i="52"/>
  <c r="AF450" i="52"/>
  <c r="AH450" i="52" s="1"/>
  <c r="AG450" i="52"/>
  <c r="AI450" i="52"/>
  <c r="AJ450" i="52" s="1"/>
  <c r="AU450" i="52"/>
  <c r="CD113" i="21"/>
  <c r="CG113" i="21" s="1"/>
  <c r="CU113" i="21"/>
  <c r="CD114" i="21"/>
  <c r="CK114" i="21" s="1"/>
  <c r="CU114" i="21"/>
  <c r="G115" i="21"/>
  <c r="CD115" i="21" s="1"/>
  <c r="CT115" i="21" s="1"/>
  <c r="Q115" i="21"/>
  <c r="AL115" i="21"/>
  <c r="X115" i="21"/>
  <c r="K115" i="21"/>
  <c r="AF115" i="21"/>
  <c r="AH115" i="21"/>
  <c r="AJ115" i="21"/>
  <c r="AN115" i="21"/>
  <c r="AO115" i="21"/>
  <c r="AQ115" i="21" s="1"/>
  <c r="AP115" i="21"/>
  <c r="AY115" i="21"/>
  <c r="CU115" i="21"/>
  <c r="G116" i="21"/>
  <c r="CD116" i="21" s="1"/>
  <c r="CE116" i="21" s="1"/>
  <c r="Q116" i="21"/>
  <c r="AL116" i="21"/>
  <c r="X116" i="21"/>
  <c r="K116" i="21"/>
  <c r="AF116" i="21"/>
  <c r="AH116" i="21"/>
  <c r="AJ116" i="21"/>
  <c r="AN116" i="21"/>
  <c r="AO116" i="21"/>
  <c r="AQ116" i="21" s="1"/>
  <c r="AP116" i="21"/>
  <c r="AY116" i="21"/>
  <c r="CU116" i="21"/>
  <c r="G117" i="21"/>
  <c r="CD117" i="21" s="1"/>
  <c r="Q117" i="21"/>
  <c r="AL117" i="21"/>
  <c r="X117" i="21"/>
  <c r="K117" i="21"/>
  <c r="AF117" i="21"/>
  <c r="AH117" i="21"/>
  <c r="AJ117" i="21"/>
  <c r="AN117" i="21"/>
  <c r="AO117" i="21"/>
  <c r="AQ117" i="21" s="1"/>
  <c r="AP117" i="21"/>
  <c r="AY117" i="21"/>
  <c r="CU117" i="21"/>
  <c r="G118" i="21"/>
  <c r="CD118" i="21" s="1"/>
  <c r="CG118" i="21" s="1"/>
  <c r="Q118" i="21"/>
  <c r="AL118" i="21"/>
  <c r="X118" i="21"/>
  <c r="K118" i="21"/>
  <c r="AF118" i="21"/>
  <c r="AH118" i="21"/>
  <c r="AJ118" i="21"/>
  <c r="AN118" i="21"/>
  <c r="AO118" i="21"/>
  <c r="AQ118" i="21" s="1"/>
  <c r="AP118" i="21"/>
  <c r="AY118" i="21"/>
  <c r="CU118" i="21"/>
  <c r="G119" i="21"/>
  <c r="CD119" i="21" s="1"/>
  <c r="CT119" i="21" s="1"/>
  <c r="Q119" i="21"/>
  <c r="AL119" i="21"/>
  <c r="X119" i="21"/>
  <c r="K119" i="21"/>
  <c r="AF119" i="21"/>
  <c r="AH119" i="21"/>
  <c r="AJ119" i="21"/>
  <c r="AN119" i="21"/>
  <c r="AO119" i="21"/>
  <c r="AQ119" i="21" s="1"/>
  <c r="AP119" i="21"/>
  <c r="AY119" i="21"/>
  <c r="CU119" i="21"/>
  <c r="G120" i="21"/>
  <c r="CD120" i="21" s="1"/>
  <c r="CE120" i="21" s="1"/>
  <c r="Q120" i="21"/>
  <c r="AL120" i="21"/>
  <c r="X120" i="21"/>
  <c r="K120" i="21"/>
  <c r="AF120" i="21"/>
  <c r="AH120" i="21"/>
  <c r="AJ120" i="21"/>
  <c r="AN120" i="21"/>
  <c r="AO120" i="21"/>
  <c r="AQ120" i="21" s="1"/>
  <c r="AP120" i="21"/>
  <c r="AY120" i="21"/>
  <c r="CU120" i="21"/>
  <c r="G121" i="21"/>
  <c r="CD121" i="21" s="1"/>
  <c r="Q121" i="21"/>
  <c r="AL121" i="21"/>
  <c r="X121" i="21"/>
  <c r="K121" i="21"/>
  <c r="AF121" i="21"/>
  <c r="AH121" i="21"/>
  <c r="AJ121" i="21"/>
  <c r="AN121" i="21"/>
  <c r="AO121" i="21"/>
  <c r="AQ121" i="21" s="1"/>
  <c r="AP121" i="21"/>
  <c r="AY121" i="21"/>
  <c r="CU121" i="21"/>
  <c r="G122" i="21"/>
  <c r="CD122" i="21" s="1"/>
  <c r="CG122" i="21" s="1"/>
  <c r="Q122" i="21"/>
  <c r="AL122" i="21"/>
  <c r="X122" i="21"/>
  <c r="K122" i="21"/>
  <c r="AF122" i="21"/>
  <c r="AH122" i="21"/>
  <c r="AJ122" i="21"/>
  <c r="AN122" i="21"/>
  <c r="AO122" i="21"/>
  <c r="AQ122" i="21" s="1"/>
  <c r="AP122" i="21"/>
  <c r="AY122" i="21"/>
  <c r="CU122" i="21"/>
  <c r="G123" i="21"/>
  <c r="CD123" i="21" s="1"/>
  <c r="CT123" i="21" s="1"/>
  <c r="Q123" i="21"/>
  <c r="AL123" i="21"/>
  <c r="X123" i="21"/>
  <c r="K123" i="21"/>
  <c r="AF123" i="21"/>
  <c r="AH123" i="21"/>
  <c r="AJ123" i="21"/>
  <c r="AN123" i="21"/>
  <c r="AO123" i="21"/>
  <c r="AQ123" i="21" s="1"/>
  <c r="AP123" i="21"/>
  <c r="AY123" i="21"/>
  <c r="CU123" i="21"/>
  <c r="G124" i="21"/>
  <c r="CD124" i="21" s="1"/>
  <c r="CI124" i="21" s="1"/>
  <c r="Q124" i="21"/>
  <c r="AL124" i="21"/>
  <c r="X124" i="21"/>
  <c r="K124" i="21"/>
  <c r="AF124" i="21"/>
  <c r="AH124" i="21"/>
  <c r="AJ124" i="21"/>
  <c r="AN124" i="21"/>
  <c r="AO124" i="21"/>
  <c r="AQ124" i="21" s="1"/>
  <c r="AP124" i="21"/>
  <c r="AY124" i="21"/>
  <c r="CU124" i="21"/>
  <c r="G125" i="21"/>
  <c r="CD125" i="21" s="1"/>
  <c r="Q125" i="21"/>
  <c r="AL125" i="21"/>
  <c r="X125" i="21"/>
  <c r="K125" i="21"/>
  <c r="AF125" i="21"/>
  <c r="AH125" i="21"/>
  <c r="AJ125" i="21"/>
  <c r="AN125" i="21"/>
  <c r="AO125" i="21"/>
  <c r="AQ125" i="21" s="1"/>
  <c r="AP125" i="21"/>
  <c r="AY125" i="21"/>
  <c r="CU125" i="21"/>
  <c r="G126" i="21"/>
  <c r="CD126" i="21" s="1"/>
  <c r="CM126" i="21" s="1"/>
  <c r="Q126" i="21"/>
  <c r="AL126" i="21"/>
  <c r="X126" i="21"/>
  <c r="K126" i="21"/>
  <c r="AF126" i="21"/>
  <c r="AH126" i="21"/>
  <c r="AJ126" i="21"/>
  <c r="AN126" i="21"/>
  <c r="AO126" i="21"/>
  <c r="AQ126" i="21" s="1"/>
  <c r="AP126" i="21"/>
  <c r="AY126" i="21"/>
  <c r="CU126" i="21"/>
  <c r="G127" i="21"/>
  <c r="Q127" i="21"/>
  <c r="AL127" i="21"/>
  <c r="X127" i="21"/>
  <c r="K127" i="21"/>
  <c r="AF127" i="21"/>
  <c r="AH127" i="21"/>
  <c r="AJ127" i="21"/>
  <c r="AN127" i="21"/>
  <c r="AO127" i="21"/>
  <c r="AQ127" i="21" s="1"/>
  <c r="AP127" i="21"/>
  <c r="AY127" i="21"/>
  <c r="CD127" i="21"/>
  <c r="CF127" i="21" s="1"/>
  <c r="CU127" i="21"/>
  <c r="G128" i="21"/>
  <c r="CD128" i="21" s="1"/>
  <c r="CK128" i="21" s="1"/>
  <c r="Q128" i="21"/>
  <c r="AL128" i="21"/>
  <c r="X128" i="21"/>
  <c r="K128" i="21"/>
  <c r="AF128" i="21"/>
  <c r="AH128" i="21"/>
  <c r="AJ128" i="21"/>
  <c r="AN128" i="21"/>
  <c r="AO128" i="21"/>
  <c r="AQ128" i="21" s="1"/>
  <c r="AP128" i="21"/>
  <c r="AY128" i="21"/>
  <c r="CU128" i="21"/>
  <c r="G129" i="21"/>
  <c r="CD129" i="21" s="1"/>
  <c r="Q129" i="21"/>
  <c r="AL129" i="21"/>
  <c r="X129" i="21"/>
  <c r="K129" i="21"/>
  <c r="AF129" i="21"/>
  <c r="AH129" i="21"/>
  <c r="AJ129" i="21"/>
  <c r="AN129" i="21"/>
  <c r="AO129" i="21"/>
  <c r="AQ129" i="21" s="1"/>
  <c r="AP129" i="21"/>
  <c r="AY129" i="21"/>
  <c r="CU129" i="21"/>
  <c r="G130" i="21"/>
  <c r="CD130" i="21" s="1"/>
  <c r="CM130" i="21" s="1"/>
  <c r="Q130" i="21"/>
  <c r="AL130" i="21"/>
  <c r="X130" i="21"/>
  <c r="K130" i="21"/>
  <c r="AF130" i="21"/>
  <c r="AH130" i="21"/>
  <c r="AJ130" i="21"/>
  <c r="AN130" i="21"/>
  <c r="AO130" i="21"/>
  <c r="AQ130" i="21" s="1"/>
  <c r="AP130" i="21"/>
  <c r="AY130" i="21"/>
  <c r="CU130" i="21"/>
  <c r="G131" i="21"/>
  <c r="CD131" i="21" s="1"/>
  <c r="Q131" i="21"/>
  <c r="AL131" i="21"/>
  <c r="X131" i="21"/>
  <c r="K131" i="21"/>
  <c r="AF131" i="21"/>
  <c r="AH131" i="21"/>
  <c r="AJ131" i="21"/>
  <c r="AN131" i="21"/>
  <c r="AO131" i="21"/>
  <c r="AQ131" i="21" s="1"/>
  <c r="AP131" i="21"/>
  <c r="AY131" i="21"/>
  <c r="CU131" i="21"/>
  <c r="G132" i="21"/>
  <c r="CD132" i="21" s="1"/>
  <c r="Q132" i="21"/>
  <c r="AL132" i="21"/>
  <c r="X132" i="21"/>
  <c r="K132" i="21"/>
  <c r="AF132" i="21"/>
  <c r="AH132" i="21"/>
  <c r="AJ132" i="21"/>
  <c r="AN132" i="21"/>
  <c r="AO132" i="21"/>
  <c r="AQ132" i="21" s="1"/>
  <c r="AP132" i="21"/>
  <c r="AY132" i="21"/>
  <c r="CU132" i="21"/>
  <c r="G133" i="21"/>
  <c r="CD133" i="21" s="1"/>
  <c r="CF133" i="21" s="1"/>
  <c r="Q133" i="21"/>
  <c r="AL133" i="21"/>
  <c r="X133" i="21"/>
  <c r="K133" i="21"/>
  <c r="AF133" i="21"/>
  <c r="AH133" i="21"/>
  <c r="AJ133" i="21"/>
  <c r="AN133" i="21"/>
  <c r="AO133" i="21"/>
  <c r="AQ133" i="21" s="1"/>
  <c r="AP133" i="21"/>
  <c r="AY133" i="21"/>
  <c r="CU133" i="21"/>
  <c r="G134" i="21"/>
  <c r="CD134" i="21" s="1"/>
  <c r="Q134" i="21"/>
  <c r="AL134" i="21"/>
  <c r="X134" i="21"/>
  <c r="K134" i="21"/>
  <c r="AF134" i="21"/>
  <c r="AH134" i="21"/>
  <c r="AJ134" i="21"/>
  <c r="AN134" i="21"/>
  <c r="AO134" i="21"/>
  <c r="AQ134" i="21" s="1"/>
  <c r="AP134" i="21"/>
  <c r="AY134" i="21"/>
  <c r="CU134" i="21"/>
  <c r="G135" i="21"/>
  <c r="CD135" i="21" s="1"/>
  <c r="CS135" i="21" s="1"/>
  <c r="Q135" i="21"/>
  <c r="AL135" i="21"/>
  <c r="X135" i="21"/>
  <c r="K135" i="21"/>
  <c r="AF135" i="21"/>
  <c r="AH135" i="21"/>
  <c r="AJ135" i="21"/>
  <c r="AN135" i="21"/>
  <c r="AO135" i="21"/>
  <c r="AQ135" i="21" s="1"/>
  <c r="AP135" i="21"/>
  <c r="AY135" i="21"/>
  <c r="CU135" i="21"/>
  <c r="G136" i="21"/>
  <c r="CD136" i="21" s="1"/>
  <c r="Q136" i="21"/>
  <c r="AL136" i="21"/>
  <c r="X136" i="21"/>
  <c r="K136" i="21"/>
  <c r="AF136" i="21"/>
  <c r="AH136" i="21"/>
  <c r="AJ136" i="21"/>
  <c r="AN136" i="21"/>
  <c r="AO136" i="21"/>
  <c r="AQ136" i="21" s="1"/>
  <c r="AP136" i="21"/>
  <c r="AY136" i="21"/>
  <c r="CU136" i="21"/>
  <c r="G137" i="21"/>
  <c r="CD137" i="21" s="1"/>
  <c r="Q137" i="21"/>
  <c r="AL137" i="21"/>
  <c r="X137" i="21"/>
  <c r="K137" i="21"/>
  <c r="AF137" i="21"/>
  <c r="AH137" i="21"/>
  <c r="AJ137" i="21"/>
  <c r="AN137" i="21"/>
  <c r="AO137" i="21"/>
  <c r="AQ137" i="21" s="1"/>
  <c r="AP137" i="21"/>
  <c r="AY137" i="21"/>
  <c r="CU137" i="21"/>
  <c r="G138" i="21"/>
  <c r="CD138" i="21" s="1"/>
  <c r="Q138" i="21"/>
  <c r="AL138" i="21"/>
  <c r="X138" i="21"/>
  <c r="K138" i="21"/>
  <c r="AF138" i="21"/>
  <c r="AH138" i="21"/>
  <c r="AJ138" i="21"/>
  <c r="AN138" i="21"/>
  <c r="AO138" i="21"/>
  <c r="AQ138" i="21" s="1"/>
  <c r="AP138" i="21"/>
  <c r="AY138" i="21"/>
  <c r="CU138" i="21"/>
  <c r="G139" i="21"/>
  <c r="CD139" i="21" s="1"/>
  <c r="CE139" i="21" s="1"/>
  <c r="Q139" i="21"/>
  <c r="AL139" i="21"/>
  <c r="X139" i="21"/>
  <c r="K139" i="21"/>
  <c r="AF139" i="21"/>
  <c r="AH139" i="21"/>
  <c r="AJ139" i="21"/>
  <c r="AN139" i="21"/>
  <c r="AO139" i="21"/>
  <c r="AQ139" i="21" s="1"/>
  <c r="AP139" i="21"/>
  <c r="AY139" i="21"/>
  <c r="CU139" i="21"/>
  <c r="G140" i="21"/>
  <c r="CD140" i="21" s="1"/>
  <c r="CJ140" i="21" s="1"/>
  <c r="Q140" i="21"/>
  <c r="AL140" i="21"/>
  <c r="X140" i="21"/>
  <c r="K140" i="21"/>
  <c r="AF140" i="21"/>
  <c r="AH140" i="21"/>
  <c r="AJ140" i="21"/>
  <c r="AN140" i="21"/>
  <c r="AO140" i="21"/>
  <c r="AQ140" i="21" s="1"/>
  <c r="AP140" i="21"/>
  <c r="AY140" i="21"/>
  <c r="CU140" i="21"/>
  <c r="G141" i="21"/>
  <c r="CD141" i="21" s="1"/>
  <c r="CS141" i="21" s="1"/>
  <c r="Q141" i="21"/>
  <c r="AL141" i="21"/>
  <c r="X141" i="21"/>
  <c r="K141" i="21"/>
  <c r="AF141" i="21"/>
  <c r="AH141" i="21"/>
  <c r="AJ141" i="21"/>
  <c r="AN141" i="21"/>
  <c r="AO141" i="21"/>
  <c r="AQ141" i="21" s="1"/>
  <c r="AP141" i="21"/>
  <c r="AY141" i="21"/>
  <c r="CU141" i="21"/>
  <c r="G142" i="21"/>
  <c r="CD142" i="21" s="1"/>
  <c r="CE142" i="21" s="1"/>
  <c r="Q142" i="21"/>
  <c r="AL142" i="21"/>
  <c r="X142" i="21"/>
  <c r="K142" i="21"/>
  <c r="AF142" i="21"/>
  <c r="AH142" i="21"/>
  <c r="AJ142" i="21"/>
  <c r="AN142" i="21"/>
  <c r="AO142" i="21"/>
  <c r="AQ142" i="21" s="1"/>
  <c r="AP142" i="21"/>
  <c r="AY142" i="21"/>
  <c r="CU142" i="21"/>
  <c r="G143" i="21"/>
  <c r="CD143" i="21" s="1"/>
  <c r="CG143" i="21" s="1"/>
  <c r="Q143" i="21"/>
  <c r="AL143" i="21"/>
  <c r="X143" i="21"/>
  <c r="K143" i="21"/>
  <c r="AF143" i="21"/>
  <c r="AH143" i="21"/>
  <c r="AJ143" i="21"/>
  <c r="AN143" i="21"/>
  <c r="AO143" i="21"/>
  <c r="AQ143" i="21" s="1"/>
  <c r="AP143" i="21"/>
  <c r="AY143" i="21"/>
  <c r="CU143" i="21"/>
  <c r="G144" i="21"/>
  <c r="CD144" i="21" s="1"/>
  <c r="Q144" i="21"/>
  <c r="AL144" i="21"/>
  <c r="X144" i="21"/>
  <c r="K144" i="21"/>
  <c r="AF144" i="21"/>
  <c r="AH144" i="21"/>
  <c r="AJ144" i="21"/>
  <c r="AN144" i="21"/>
  <c r="AO144" i="21"/>
  <c r="AQ144" i="21" s="1"/>
  <c r="AP144" i="21"/>
  <c r="AY144" i="21"/>
  <c r="CU144" i="21"/>
  <c r="G145" i="21"/>
  <c r="CD145" i="21" s="1"/>
  <c r="Q145" i="21"/>
  <c r="AL145" i="21"/>
  <c r="X145" i="21"/>
  <c r="K145" i="21"/>
  <c r="AF145" i="21"/>
  <c r="AH145" i="21"/>
  <c r="AJ145" i="21"/>
  <c r="AN145" i="21"/>
  <c r="AO145" i="21"/>
  <c r="AQ145" i="21" s="1"/>
  <c r="AP145" i="21"/>
  <c r="AY145" i="21"/>
  <c r="CU145" i="21"/>
  <c r="G146" i="21"/>
  <c r="CD146" i="21" s="1"/>
  <c r="CR146" i="21" s="1"/>
  <c r="Q146" i="21"/>
  <c r="AL146" i="21"/>
  <c r="X146" i="21"/>
  <c r="K146" i="21"/>
  <c r="AF146" i="21"/>
  <c r="AH146" i="21"/>
  <c r="AJ146" i="21"/>
  <c r="AN146" i="21"/>
  <c r="AO146" i="21"/>
  <c r="AQ146" i="21" s="1"/>
  <c r="AP146" i="21"/>
  <c r="AY146" i="21"/>
  <c r="CU146" i="21"/>
  <c r="G147" i="21"/>
  <c r="CD147" i="21" s="1"/>
  <c r="Q147" i="21"/>
  <c r="AL147" i="21"/>
  <c r="X147" i="21"/>
  <c r="K147" i="21"/>
  <c r="AF147" i="21"/>
  <c r="AH147" i="21"/>
  <c r="AJ147" i="21"/>
  <c r="AN147" i="21"/>
  <c r="AO147" i="21"/>
  <c r="AQ147" i="21" s="1"/>
  <c r="AP147" i="21"/>
  <c r="AY147" i="21"/>
  <c r="CU147" i="21"/>
  <c r="G148" i="21"/>
  <c r="CD148" i="21" s="1"/>
  <c r="CR148" i="21" s="1"/>
  <c r="Q148" i="21"/>
  <c r="AL148" i="21"/>
  <c r="X148" i="21"/>
  <c r="K148" i="21"/>
  <c r="AF148" i="21"/>
  <c r="AH148" i="21"/>
  <c r="AJ148" i="21"/>
  <c r="AN148" i="21"/>
  <c r="AO148" i="21"/>
  <c r="AQ148" i="21" s="1"/>
  <c r="AP148" i="21"/>
  <c r="AY148" i="21"/>
  <c r="CU148" i="21"/>
  <c r="G149" i="21"/>
  <c r="CD149" i="21" s="1"/>
  <c r="CK149" i="21" s="1"/>
  <c r="Q149" i="21"/>
  <c r="AL149" i="21"/>
  <c r="X149" i="21"/>
  <c r="K149" i="21"/>
  <c r="AF149" i="21"/>
  <c r="AH149" i="21"/>
  <c r="AJ149" i="21"/>
  <c r="AN149" i="21"/>
  <c r="AO149" i="21"/>
  <c r="AQ149" i="21" s="1"/>
  <c r="AP149" i="21"/>
  <c r="AY149" i="21"/>
  <c r="CU149" i="21"/>
  <c r="G150" i="21"/>
  <c r="CD150" i="21" s="1"/>
  <c r="CT150" i="21" s="1"/>
  <c r="Q150" i="21"/>
  <c r="AL150" i="21"/>
  <c r="X150" i="21"/>
  <c r="K150" i="21"/>
  <c r="AF150" i="21"/>
  <c r="AH150" i="21"/>
  <c r="AJ150" i="21"/>
  <c r="AN150" i="21"/>
  <c r="AO150" i="21"/>
  <c r="AQ150" i="21" s="1"/>
  <c r="AP150" i="21"/>
  <c r="AY150" i="21"/>
  <c r="CU150" i="21"/>
  <c r="G151" i="21"/>
  <c r="CD151" i="21" s="1"/>
  <c r="Q151" i="21"/>
  <c r="AL151" i="21"/>
  <c r="X151" i="21"/>
  <c r="K151" i="21"/>
  <c r="AF151" i="21"/>
  <c r="AH151" i="21"/>
  <c r="AJ151" i="21"/>
  <c r="AN151" i="21"/>
  <c r="AO151" i="21"/>
  <c r="AQ151" i="21" s="1"/>
  <c r="AP151" i="21"/>
  <c r="AY151" i="21"/>
  <c r="CU151" i="21"/>
  <c r="G152" i="21"/>
  <c r="CD152" i="21" s="1"/>
  <c r="CR152" i="21" s="1"/>
  <c r="Q152" i="21"/>
  <c r="AL152" i="21"/>
  <c r="X152" i="21"/>
  <c r="K152" i="21"/>
  <c r="AF152" i="21"/>
  <c r="AH152" i="21"/>
  <c r="AJ152" i="21"/>
  <c r="AN152" i="21"/>
  <c r="AO152" i="21"/>
  <c r="AQ152" i="21" s="1"/>
  <c r="AP152" i="21"/>
  <c r="AY152" i="21"/>
  <c r="CU152" i="21"/>
  <c r="G153" i="21"/>
  <c r="CD153" i="21" s="1"/>
  <c r="CK153" i="21" s="1"/>
  <c r="Q153" i="21"/>
  <c r="AL153" i="21"/>
  <c r="X153" i="21"/>
  <c r="K153" i="21"/>
  <c r="AF153" i="21"/>
  <c r="AH153" i="21"/>
  <c r="AJ153" i="21"/>
  <c r="AN153" i="21"/>
  <c r="AO153" i="21"/>
  <c r="AQ153" i="21" s="1"/>
  <c r="AP153" i="21"/>
  <c r="AY153" i="21"/>
  <c r="CU153" i="21"/>
  <c r="G154" i="21"/>
  <c r="CD154" i="21" s="1"/>
  <c r="CH154" i="21" s="1"/>
  <c r="Q154" i="21"/>
  <c r="AL154" i="21"/>
  <c r="X154" i="21"/>
  <c r="K154" i="21"/>
  <c r="AF154" i="21"/>
  <c r="AH154" i="21"/>
  <c r="AJ154" i="21"/>
  <c r="AN154" i="21"/>
  <c r="AO154" i="21"/>
  <c r="AQ154" i="21" s="1"/>
  <c r="AP154" i="21"/>
  <c r="AY154" i="21"/>
  <c r="CU154" i="21"/>
  <c r="G155" i="21"/>
  <c r="CD155" i="21" s="1"/>
  <c r="Q155" i="21"/>
  <c r="AL155" i="21"/>
  <c r="X155" i="21"/>
  <c r="K155" i="21"/>
  <c r="AF155" i="21"/>
  <c r="AH155" i="21"/>
  <c r="AJ155" i="21"/>
  <c r="AN155" i="21"/>
  <c r="AO155" i="21"/>
  <c r="AQ155" i="21" s="1"/>
  <c r="AP155" i="21"/>
  <c r="AY155" i="21"/>
  <c r="CU155" i="21"/>
  <c r="G156" i="21"/>
  <c r="CD156" i="21" s="1"/>
  <c r="Q156" i="21"/>
  <c r="AL156" i="21"/>
  <c r="X156" i="21"/>
  <c r="K156" i="21"/>
  <c r="AF156" i="21"/>
  <c r="AH156" i="21"/>
  <c r="AJ156" i="21"/>
  <c r="AN156" i="21"/>
  <c r="AO156" i="21"/>
  <c r="AQ156" i="21" s="1"/>
  <c r="AP156" i="21"/>
  <c r="AY156" i="21"/>
  <c r="CU156" i="21"/>
  <c r="G157" i="21"/>
  <c r="CD157" i="21" s="1"/>
  <c r="Q157" i="21"/>
  <c r="AL157" i="21"/>
  <c r="X157" i="21"/>
  <c r="K157" i="21"/>
  <c r="AF157" i="21"/>
  <c r="AH157" i="21"/>
  <c r="AJ157" i="21"/>
  <c r="AN157" i="21"/>
  <c r="AO157" i="21"/>
  <c r="AQ157" i="21" s="1"/>
  <c r="AP157" i="21"/>
  <c r="AY157" i="21"/>
  <c r="CU157" i="21"/>
  <c r="G158" i="21"/>
  <c r="CD158" i="21" s="1"/>
  <c r="Q158" i="21"/>
  <c r="AL158" i="21"/>
  <c r="X158" i="21"/>
  <c r="K158" i="21"/>
  <c r="AF158" i="21"/>
  <c r="AH158" i="21"/>
  <c r="AJ158" i="21"/>
  <c r="AN158" i="21"/>
  <c r="AO158" i="21"/>
  <c r="AQ158" i="21" s="1"/>
  <c r="AP158" i="21"/>
  <c r="AY158" i="21"/>
  <c r="CU158" i="21"/>
  <c r="G159" i="21"/>
  <c r="CD159" i="21" s="1"/>
  <c r="CF159" i="21" s="1"/>
  <c r="Q159" i="21"/>
  <c r="AL159" i="21"/>
  <c r="X159" i="21"/>
  <c r="K159" i="21"/>
  <c r="AF159" i="21"/>
  <c r="AH159" i="21"/>
  <c r="AJ159" i="21"/>
  <c r="AN159" i="21"/>
  <c r="AO159" i="21"/>
  <c r="AQ159" i="21" s="1"/>
  <c r="AP159" i="21"/>
  <c r="AY159" i="21"/>
  <c r="CE159" i="21"/>
  <c r="CU159" i="21"/>
  <c r="G160" i="21"/>
  <c r="CD160" i="21" s="1"/>
  <c r="CS160" i="21" s="1"/>
  <c r="Q160" i="21"/>
  <c r="AL160" i="21"/>
  <c r="X160" i="21"/>
  <c r="K160" i="21"/>
  <c r="AF160" i="21"/>
  <c r="AH160" i="21"/>
  <c r="AJ160" i="21"/>
  <c r="AN160" i="21"/>
  <c r="AO160" i="21"/>
  <c r="AQ160" i="21" s="1"/>
  <c r="AP160" i="21"/>
  <c r="AY160" i="21"/>
  <c r="CU160" i="21"/>
  <c r="G161" i="21"/>
  <c r="CD161" i="21" s="1"/>
  <c r="CM161" i="21" s="1"/>
  <c r="Q161" i="21"/>
  <c r="AL161" i="21"/>
  <c r="X161" i="21"/>
  <c r="K161" i="21"/>
  <c r="AF161" i="21"/>
  <c r="AH161" i="21"/>
  <c r="AJ161" i="21"/>
  <c r="AN161" i="21"/>
  <c r="AO161" i="21"/>
  <c r="AQ161" i="21" s="1"/>
  <c r="AP161" i="21"/>
  <c r="AY161" i="21"/>
  <c r="CU161" i="21"/>
  <c r="G162" i="21"/>
  <c r="CD162" i="21" s="1"/>
  <c r="CI162" i="21" s="1"/>
  <c r="Q162" i="21"/>
  <c r="AL162" i="21"/>
  <c r="X162" i="21"/>
  <c r="K162" i="21"/>
  <c r="AF162" i="21"/>
  <c r="AH162" i="21"/>
  <c r="AJ162" i="21"/>
  <c r="AN162" i="21"/>
  <c r="AO162" i="21"/>
  <c r="AQ162" i="21" s="1"/>
  <c r="AP162" i="21"/>
  <c r="AY162" i="21"/>
  <c r="CU162" i="21"/>
  <c r="G163" i="21"/>
  <c r="CD163" i="21" s="1"/>
  <c r="CQ163" i="21" s="1"/>
  <c r="Q163" i="21"/>
  <c r="AL163" i="21"/>
  <c r="X163" i="21"/>
  <c r="K163" i="21"/>
  <c r="AF163" i="21"/>
  <c r="AH163" i="21"/>
  <c r="AJ163" i="21"/>
  <c r="AN163" i="21"/>
  <c r="AO163" i="21"/>
  <c r="AQ163" i="21" s="1"/>
  <c r="AP163" i="21"/>
  <c r="AY163" i="21"/>
  <c r="CU163" i="21"/>
  <c r="G164" i="21"/>
  <c r="CD164" i="21" s="1"/>
  <c r="CH164" i="21" s="1"/>
  <c r="Q164" i="21"/>
  <c r="AL164" i="21"/>
  <c r="X164" i="21"/>
  <c r="K164" i="21"/>
  <c r="AF164" i="21"/>
  <c r="AH164" i="21"/>
  <c r="AJ164" i="21"/>
  <c r="AN164" i="21"/>
  <c r="AO164" i="21"/>
  <c r="AQ164" i="21" s="1"/>
  <c r="AP164" i="21"/>
  <c r="AY164" i="21"/>
  <c r="CU164" i="21"/>
  <c r="G165" i="21"/>
  <c r="CD165" i="21" s="1"/>
  <c r="Q165" i="21"/>
  <c r="AL165" i="21"/>
  <c r="X165" i="21"/>
  <c r="K165" i="21"/>
  <c r="AF165" i="21"/>
  <c r="AH165" i="21"/>
  <c r="AJ165" i="21"/>
  <c r="AN165" i="21"/>
  <c r="AO165" i="21"/>
  <c r="AQ165" i="21" s="1"/>
  <c r="AP165" i="21"/>
  <c r="AY165" i="21"/>
  <c r="CU165" i="21"/>
  <c r="G166" i="21"/>
  <c r="CD166" i="21" s="1"/>
  <c r="Q166" i="21"/>
  <c r="AL166" i="21"/>
  <c r="X166" i="21"/>
  <c r="K166" i="21"/>
  <c r="AF166" i="21"/>
  <c r="AH166" i="21"/>
  <c r="AJ166" i="21"/>
  <c r="AN166" i="21"/>
  <c r="AO166" i="21"/>
  <c r="AQ166" i="21" s="1"/>
  <c r="AP166" i="21"/>
  <c r="AY166" i="21"/>
  <c r="CU166" i="21"/>
  <c r="G167" i="21"/>
  <c r="CD167" i="21" s="1"/>
  <c r="Q167" i="21"/>
  <c r="AL167" i="21"/>
  <c r="X167" i="21"/>
  <c r="K167" i="21"/>
  <c r="AF167" i="21"/>
  <c r="AH167" i="21"/>
  <c r="AJ167" i="21"/>
  <c r="AN167" i="21"/>
  <c r="AO167" i="21"/>
  <c r="AQ167" i="21" s="1"/>
  <c r="AP167" i="21"/>
  <c r="AY167" i="21"/>
  <c r="CU167" i="21"/>
  <c r="G168" i="21"/>
  <c r="CD168" i="21" s="1"/>
  <c r="CO168" i="21" s="1"/>
  <c r="Q168" i="21"/>
  <c r="AL168" i="21"/>
  <c r="X168" i="21"/>
  <c r="K168" i="21"/>
  <c r="AF168" i="21"/>
  <c r="AH168" i="21"/>
  <c r="AJ168" i="21"/>
  <c r="AN168" i="21"/>
  <c r="AO168" i="21"/>
  <c r="AQ168" i="21" s="1"/>
  <c r="AP168" i="21"/>
  <c r="AY168" i="21"/>
  <c r="CU168" i="21"/>
  <c r="G169" i="21"/>
  <c r="CD169" i="21" s="1"/>
  <c r="Q169" i="21"/>
  <c r="AL169" i="21"/>
  <c r="X169" i="21"/>
  <c r="K169" i="21"/>
  <c r="AF169" i="21"/>
  <c r="AH169" i="21"/>
  <c r="AJ169" i="21"/>
  <c r="AN169" i="21"/>
  <c r="AO169" i="21"/>
  <c r="AQ169" i="21" s="1"/>
  <c r="AP169" i="21"/>
  <c r="AY169" i="21"/>
  <c r="CU169" i="21"/>
  <c r="G170" i="21"/>
  <c r="Q170" i="21"/>
  <c r="AL170" i="21"/>
  <c r="X170" i="21"/>
  <c r="K170" i="21"/>
  <c r="AF170" i="21"/>
  <c r="AH170" i="21"/>
  <c r="AJ170" i="21"/>
  <c r="AN170" i="21"/>
  <c r="AO170" i="21"/>
  <c r="AQ170" i="21" s="1"/>
  <c r="AP170" i="21"/>
  <c r="AY170" i="21"/>
  <c r="CD170" i="21"/>
  <c r="CI170" i="21" s="1"/>
  <c r="CU170" i="21"/>
  <c r="G171" i="21"/>
  <c r="CD171" i="21" s="1"/>
  <c r="Q171" i="21"/>
  <c r="AL171" i="21"/>
  <c r="X171" i="21"/>
  <c r="K171" i="21"/>
  <c r="AF171" i="21"/>
  <c r="AH171" i="21"/>
  <c r="AJ171" i="21"/>
  <c r="AN171" i="21"/>
  <c r="AO171" i="21"/>
  <c r="AQ171" i="21" s="1"/>
  <c r="AP171" i="21"/>
  <c r="AY171" i="21"/>
  <c r="CP171" i="21"/>
  <c r="CU171" i="21"/>
  <c r="G172" i="21"/>
  <c r="CD172" i="21" s="1"/>
  <c r="CE172" i="21" s="1"/>
  <c r="Q172" i="21"/>
  <c r="AL172" i="21"/>
  <c r="X172" i="21"/>
  <c r="K172" i="21"/>
  <c r="AF172" i="21"/>
  <c r="AH172" i="21"/>
  <c r="AJ172" i="21"/>
  <c r="AN172" i="21"/>
  <c r="AO172" i="21"/>
  <c r="AQ172" i="21" s="1"/>
  <c r="AP172" i="21"/>
  <c r="AY172" i="21"/>
  <c r="CU172" i="21"/>
  <c r="G173" i="21"/>
  <c r="CD173" i="21" s="1"/>
  <c r="Q173" i="21"/>
  <c r="AL173" i="21"/>
  <c r="X173" i="21"/>
  <c r="K173" i="21"/>
  <c r="AF173" i="21"/>
  <c r="AH173" i="21"/>
  <c r="AJ173" i="21"/>
  <c r="AN173" i="21"/>
  <c r="AO173" i="21"/>
  <c r="AQ173" i="21" s="1"/>
  <c r="AP173" i="21"/>
  <c r="AY173" i="21"/>
  <c r="CU173" i="21"/>
  <c r="G174" i="21"/>
  <c r="Q174" i="21"/>
  <c r="AL174" i="21"/>
  <c r="X174" i="21"/>
  <c r="K174" i="21"/>
  <c r="AF174" i="21"/>
  <c r="AH174" i="21"/>
  <c r="AJ174" i="21"/>
  <c r="AN174" i="21"/>
  <c r="AO174" i="21"/>
  <c r="AQ174" i="21" s="1"/>
  <c r="AP174" i="21"/>
  <c r="AY174" i="21"/>
  <c r="CD174" i="21"/>
  <c r="CT174" i="21" s="1"/>
  <c r="CU174" i="21"/>
  <c r="G175" i="21"/>
  <c r="CD175" i="21" s="1"/>
  <c r="CF175" i="21" s="1"/>
  <c r="Q175" i="21"/>
  <c r="AL175" i="21"/>
  <c r="X175" i="21"/>
  <c r="K175" i="21"/>
  <c r="AF175" i="21"/>
  <c r="AH175" i="21"/>
  <c r="AJ175" i="21"/>
  <c r="AN175" i="21"/>
  <c r="AO175" i="21"/>
  <c r="AQ175" i="21" s="1"/>
  <c r="AP175" i="21"/>
  <c r="AY175" i="21"/>
  <c r="CU175" i="21"/>
  <c r="G176" i="21"/>
  <c r="CD176" i="21" s="1"/>
  <c r="Q176" i="21"/>
  <c r="AL176" i="21"/>
  <c r="X176" i="21"/>
  <c r="K176" i="21"/>
  <c r="AF176" i="21"/>
  <c r="AH176" i="21"/>
  <c r="AJ176" i="21"/>
  <c r="AN176" i="21"/>
  <c r="AO176" i="21"/>
  <c r="AQ176" i="21" s="1"/>
  <c r="AP176" i="21"/>
  <c r="AY176" i="21"/>
  <c r="CU176" i="21"/>
  <c r="G177" i="21"/>
  <c r="CD177" i="21" s="1"/>
  <c r="CG177" i="21" s="1"/>
  <c r="Q177" i="21"/>
  <c r="AL177" i="21"/>
  <c r="X177" i="21"/>
  <c r="K177" i="21"/>
  <c r="AF177" i="21"/>
  <c r="AH177" i="21"/>
  <c r="AJ177" i="21"/>
  <c r="AN177" i="21"/>
  <c r="AO177" i="21"/>
  <c r="AQ177" i="21" s="1"/>
  <c r="AP177" i="21"/>
  <c r="AY177" i="21"/>
  <c r="CS177" i="21"/>
  <c r="CU177" i="21"/>
  <c r="G178" i="21"/>
  <c r="CD178" i="21" s="1"/>
  <c r="CH178" i="21" s="1"/>
  <c r="Q178" i="21"/>
  <c r="AL178" i="21"/>
  <c r="X178" i="21"/>
  <c r="K178" i="21"/>
  <c r="AF178" i="21"/>
  <c r="AH178" i="21"/>
  <c r="AJ178" i="21"/>
  <c r="AN178" i="21"/>
  <c r="AO178" i="21"/>
  <c r="AQ178" i="21" s="1"/>
  <c r="AP178" i="21"/>
  <c r="AY178" i="21"/>
  <c r="CU178" i="21"/>
  <c r="G179" i="21"/>
  <c r="CD179" i="21" s="1"/>
  <c r="CE179" i="21" s="1"/>
  <c r="Q179" i="21"/>
  <c r="AL179" i="21"/>
  <c r="X179" i="21"/>
  <c r="K179" i="21"/>
  <c r="AF179" i="21"/>
  <c r="AH179" i="21"/>
  <c r="AJ179" i="21"/>
  <c r="AN179" i="21"/>
  <c r="AO179" i="21"/>
  <c r="AQ179" i="21" s="1"/>
  <c r="AP179" i="21"/>
  <c r="AY179" i="21"/>
  <c r="CU179" i="21"/>
  <c r="G180" i="21"/>
  <c r="Q180" i="21"/>
  <c r="AL180" i="21"/>
  <c r="X180" i="21"/>
  <c r="K180" i="21"/>
  <c r="AF180" i="21"/>
  <c r="AH180" i="21"/>
  <c r="AJ180" i="21"/>
  <c r="AN180" i="21"/>
  <c r="AO180" i="21"/>
  <c r="AQ180" i="21" s="1"/>
  <c r="AP180" i="21"/>
  <c r="AY180" i="21"/>
  <c r="CD180" i="21"/>
  <c r="CH180" i="21" s="1"/>
  <c r="CU180" i="21"/>
  <c r="G181" i="21"/>
  <c r="CD181" i="21" s="1"/>
  <c r="CK181" i="21" s="1"/>
  <c r="Q181" i="21"/>
  <c r="AL181" i="21"/>
  <c r="X181" i="21"/>
  <c r="K181" i="21"/>
  <c r="AF181" i="21"/>
  <c r="AH181" i="21"/>
  <c r="AJ181" i="21"/>
  <c r="AN181" i="21"/>
  <c r="AO181" i="21"/>
  <c r="AQ181" i="21" s="1"/>
  <c r="AP181" i="21"/>
  <c r="AY181" i="21"/>
  <c r="CU181" i="21"/>
  <c r="G182" i="21"/>
  <c r="CD182" i="21" s="1"/>
  <c r="Q182" i="21"/>
  <c r="AL182" i="21"/>
  <c r="X182" i="21"/>
  <c r="K182" i="21"/>
  <c r="AF182" i="21"/>
  <c r="AH182" i="21"/>
  <c r="AJ182" i="21"/>
  <c r="AN182" i="21"/>
  <c r="AO182" i="21"/>
  <c r="AQ182" i="21" s="1"/>
  <c r="AP182" i="21"/>
  <c r="AY182" i="21"/>
  <c r="CU182" i="21"/>
  <c r="G183" i="21"/>
  <c r="CD183" i="21" s="1"/>
  <c r="CH183" i="21" s="1"/>
  <c r="Q183" i="21"/>
  <c r="AL183" i="21"/>
  <c r="X183" i="21"/>
  <c r="K183" i="21"/>
  <c r="AF183" i="21"/>
  <c r="AH183" i="21"/>
  <c r="AJ183" i="21"/>
  <c r="AN183" i="21"/>
  <c r="AO183" i="21"/>
  <c r="AQ183" i="21" s="1"/>
  <c r="AP183" i="21"/>
  <c r="AY183" i="21"/>
  <c r="CU183" i="21"/>
  <c r="G184" i="21"/>
  <c r="Q184" i="21"/>
  <c r="AL184" i="21"/>
  <c r="X184" i="21"/>
  <c r="K184" i="21"/>
  <c r="AF184" i="21"/>
  <c r="AH184" i="21"/>
  <c r="AJ184" i="21"/>
  <c r="AN184" i="21"/>
  <c r="AO184" i="21"/>
  <c r="AQ184" i="21" s="1"/>
  <c r="AP184" i="21"/>
  <c r="AY184" i="21"/>
  <c r="CD184" i="21"/>
  <c r="CI184" i="21" s="1"/>
  <c r="CU184" i="21"/>
  <c r="G185" i="21"/>
  <c r="CD185" i="21" s="1"/>
  <c r="CI185" i="21" s="1"/>
  <c r="Q185" i="21"/>
  <c r="AL185" i="21"/>
  <c r="X185" i="21"/>
  <c r="K185" i="21"/>
  <c r="AF185" i="21"/>
  <c r="AH185" i="21"/>
  <c r="AJ185" i="21"/>
  <c r="AN185" i="21"/>
  <c r="AO185" i="21"/>
  <c r="AQ185" i="21" s="1"/>
  <c r="AP185" i="21"/>
  <c r="AY185" i="21"/>
  <c r="CU185" i="21"/>
  <c r="G186" i="21"/>
  <c r="CD186" i="21" s="1"/>
  <c r="Q186" i="21"/>
  <c r="AL186" i="21"/>
  <c r="X186" i="21"/>
  <c r="K186" i="21"/>
  <c r="AF186" i="21"/>
  <c r="AH186" i="21"/>
  <c r="AJ186" i="21"/>
  <c r="AN186" i="21"/>
  <c r="AO186" i="21"/>
  <c r="AQ186" i="21" s="1"/>
  <c r="AP186" i="21"/>
  <c r="AY186" i="21"/>
  <c r="CU186" i="21"/>
  <c r="G187" i="21"/>
  <c r="CD187" i="21" s="1"/>
  <c r="CE187" i="21" s="1"/>
  <c r="Q187" i="21"/>
  <c r="AL187" i="21"/>
  <c r="X187" i="21"/>
  <c r="K187" i="21"/>
  <c r="AF187" i="21"/>
  <c r="AH187" i="21"/>
  <c r="AJ187" i="21"/>
  <c r="AN187" i="21"/>
  <c r="AO187" i="21"/>
  <c r="AQ187" i="21" s="1"/>
  <c r="AP187" i="21"/>
  <c r="AY187" i="21"/>
  <c r="CU187" i="21"/>
  <c r="G188" i="21"/>
  <c r="CD188" i="21" s="1"/>
  <c r="CF188" i="21" s="1"/>
  <c r="Q188" i="21"/>
  <c r="AL188" i="21"/>
  <c r="X188" i="21"/>
  <c r="K188" i="21"/>
  <c r="AF188" i="21"/>
  <c r="AH188" i="21"/>
  <c r="AJ188" i="21"/>
  <c r="AN188" i="21"/>
  <c r="AO188" i="21"/>
  <c r="AQ188" i="21" s="1"/>
  <c r="AP188" i="21"/>
  <c r="AY188" i="21"/>
  <c r="CU188" i="21"/>
  <c r="G189" i="21"/>
  <c r="CD189" i="21" s="1"/>
  <c r="Q189" i="21"/>
  <c r="AL189" i="21"/>
  <c r="X189" i="21"/>
  <c r="K189" i="21"/>
  <c r="AF189" i="21"/>
  <c r="AH189" i="21"/>
  <c r="AJ189" i="21"/>
  <c r="AN189" i="21"/>
  <c r="AO189" i="21"/>
  <c r="AQ189" i="21" s="1"/>
  <c r="AP189" i="21"/>
  <c r="AY189" i="21"/>
  <c r="CU189" i="21"/>
  <c r="G190" i="21"/>
  <c r="CD190" i="21" s="1"/>
  <c r="CO190" i="21" s="1"/>
  <c r="Q190" i="21"/>
  <c r="AL190" i="21"/>
  <c r="X190" i="21"/>
  <c r="K190" i="21"/>
  <c r="AF190" i="21"/>
  <c r="AH190" i="21"/>
  <c r="AJ190" i="21"/>
  <c r="AN190" i="21"/>
  <c r="AO190" i="21"/>
  <c r="AQ190" i="21" s="1"/>
  <c r="AP190" i="21"/>
  <c r="AY190" i="21"/>
  <c r="CU190" i="21"/>
  <c r="G191" i="21"/>
  <c r="CD191" i="21" s="1"/>
  <c r="CG191" i="21" s="1"/>
  <c r="Q191" i="21"/>
  <c r="AL191" i="21"/>
  <c r="X191" i="21"/>
  <c r="K191" i="21"/>
  <c r="AF191" i="21"/>
  <c r="AH191" i="21"/>
  <c r="AJ191" i="21"/>
  <c r="AN191" i="21"/>
  <c r="AO191" i="21"/>
  <c r="AQ191" i="21" s="1"/>
  <c r="AP191" i="21"/>
  <c r="AY191" i="21"/>
  <c r="CU191" i="21"/>
  <c r="G192" i="21"/>
  <c r="Q192" i="21"/>
  <c r="AL192" i="21"/>
  <c r="X192" i="21"/>
  <c r="K192" i="21"/>
  <c r="AF192" i="21"/>
  <c r="AH192" i="21"/>
  <c r="AJ192" i="21"/>
  <c r="AN192" i="21"/>
  <c r="AO192" i="21"/>
  <c r="AQ192" i="21" s="1"/>
  <c r="AP192" i="21"/>
  <c r="AY192" i="21"/>
  <c r="CD192" i="21"/>
  <c r="CM192" i="21" s="1"/>
  <c r="CU192" i="21"/>
  <c r="G193" i="21"/>
  <c r="CD193" i="21" s="1"/>
  <c r="Q193" i="21"/>
  <c r="AL193" i="21"/>
  <c r="X193" i="21"/>
  <c r="K193" i="21"/>
  <c r="AF193" i="21"/>
  <c r="AH193" i="21"/>
  <c r="AJ193" i="21"/>
  <c r="AN193" i="21"/>
  <c r="AO193" i="21"/>
  <c r="AQ193" i="21" s="1"/>
  <c r="AP193" i="21"/>
  <c r="AY193" i="21"/>
  <c r="CU193" i="21"/>
  <c r="G194" i="21"/>
  <c r="CD194" i="21" s="1"/>
  <c r="CS194" i="21" s="1"/>
  <c r="Q194" i="21"/>
  <c r="AL194" i="21"/>
  <c r="X194" i="21"/>
  <c r="K194" i="21"/>
  <c r="AF194" i="21"/>
  <c r="AH194" i="21"/>
  <c r="AJ194" i="21"/>
  <c r="AN194" i="21"/>
  <c r="AO194" i="21"/>
  <c r="AQ194" i="21" s="1"/>
  <c r="AP194" i="21"/>
  <c r="AY194" i="21"/>
  <c r="CU194" i="21"/>
  <c r="G195" i="21"/>
  <c r="Q195" i="21"/>
  <c r="AL195" i="21"/>
  <c r="X195" i="21"/>
  <c r="K195" i="21"/>
  <c r="AF195" i="21"/>
  <c r="AH195" i="21"/>
  <c r="AJ195" i="21"/>
  <c r="AN195" i="21"/>
  <c r="AO195" i="21"/>
  <c r="AQ195" i="21" s="1"/>
  <c r="AP195" i="21"/>
  <c r="AY195" i="21"/>
  <c r="CD195" i="21"/>
  <c r="CU195" i="21"/>
  <c r="G196" i="21"/>
  <c r="CD196" i="21" s="1"/>
  <c r="CL196" i="21" s="1"/>
  <c r="Q196" i="21"/>
  <c r="AL196" i="21"/>
  <c r="X196" i="21"/>
  <c r="K196" i="21"/>
  <c r="AF196" i="21"/>
  <c r="AH196" i="21"/>
  <c r="AJ196" i="21"/>
  <c r="AN196" i="21"/>
  <c r="AO196" i="21"/>
  <c r="AQ196" i="21" s="1"/>
  <c r="AP196" i="21"/>
  <c r="AY196" i="21"/>
  <c r="CU196" i="21"/>
  <c r="G197" i="21"/>
  <c r="CD197" i="21" s="1"/>
  <c r="Q197" i="21"/>
  <c r="AL197" i="21"/>
  <c r="X197" i="21"/>
  <c r="K197" i="21"/>
  <c r="AF197" i="21"/>
  <c r="AH197" i="21"/>
  <c r="AJ197" i="21"/>
  <c r="AN197" i="21"/>
  <c r="AO197" i="21"/>
  <c r="AQ197" i="21" s="1"/>
  <c r="AP197" i="21"/>
  <c r="AY197" i="21"/>
  <c r="CU197" i="21"/>
  <c r="G198" i="21"/>
  <c r="Q198" i="21"/>
  <c r="AL198" i="21"/>
  <c r="X198" i="21"/>
  <c r="K198" i="21"/>
  <c r="AF198" i="21"/>
  <c r="AH198" i="21"/>
  <c r="AJ198" i="21"/>
  <c r="AN198" i="21"/>
  <c r="AO198" i="21"/>
  <c r="AQ198" i="21" s="1"/>
  <c r="AP198" i="21"/>
  <c r="AY198" i="21"/>
  <c r="CD198" i="21"/>
  <c r="CE198" i="21" s="1"/>
  <c r="CU198" i="21"/>
  <c r="G199" i="21"/>
  <c r="CD199" i="21" s="1"/>
  <c r="Q199" i="21"/>
  <c r="AL199" i="21"/>
  <c r="X199" i="21"/>
  <c r="K199" i="21"/>
  <c r="AF199" i="21"/>
  <c r="AH199" i="21"/>
  <c r="AJ199" i="21"/>
  <c r="AN199" i="21"/>
  <c r="AO199" i="21"/>
  <c r="AQ199" i="21" s="1"/>
  <c r="AP199" i="21"/>
  <c r="AY199" i="21"/>
  <c r="CU199" i="21"/>
  <c r="G200" i="21"/>
  <c r="CD200" i="21" s="1"/>
  <c r="CS200" i="21" s="1"/>
  <c r="Q200" i="21"/>
  <c r="AL200" i="21"/>
  <c r="X200" i="21"/>
  <c r="K200" i="21"/>
  <c r="AF200" i="21"/>
  <c r="AH200" i="21"/>
  <c r="AJ200" i="21"/>
  <c r="AN200" i="21"/>
  <c r="AO200" i="21"/>
  <c r="AQ200" i="21" s="1"/>
  <c r="AP200" i="21"/>
  <c r="AY200" i="21"/>
  <c r="CU200" i="21"/>
  <c r="G201" i="21"/>
  <c r="Q201" i="21"/>
  <c r="AL201" i="21"/>
  <c r="X201" i="21"/>
  <c r="K201" i="21"/>
  <c r="AF201" i="21"/>
  <c r="AH201" i="21"/>
  <c r="AJ201" i="21"/>
  <c r="AN201" i="21"/>
  <c r="AO201" i="21"/>
  <c r="AQ201" i="21" s="1"/>
  <c r="AP201" i="21"/>
  <c r="AY201" i="21"/>
  <c r="CD201" i="21"/>
  <c r="CU201" i="21"/>
  <c r="G202" i="21"/>
  <c r="CD202" i="21" s="1"/>
  <c r="CT202" i="21" s="1"/>
  <c r="Q202" i="21"/>
  <c r="AL202" i="21"/>
  <c r="X202" i="21"/>
  <c r="K202" i="21"/>
  <c r="AF202" i="21"/>
  <c r="AH202" i="21"/>
  <c r="AJ202" i="21"/>
  <c r="AN202" i="21"/>
  <c r="AO202" i="21"/>
  <c r="AQ202" i="21" s="1"/>
  <c r="AP202" i="21"/>
  <c r="AY202" i="21"/>
  <c r="CU202" i="21"/>
  <c r="G203" i="21"/>
  <c r="CD203" i="21" s="1"/>
  <c r="CM203" i="21" s="1"/>
  <c r="Q203" i="21"/>
  <c r="AL203" i="21"/>
  <c r="X203" i="21"/>
  <c r="K203" i="21"/>
  <c r="AF203" i="21"/>
  <c r="AH203" i="21"/>
  <c r="AJ203" i="21"/>
  <c r="AN203" i="21"/>
  <c r="AO203" i="21"/>
  <c r="AQ203" i="21" s="1"/>
  <c r="AP203" i="21"/>
  <c r="AY203" i="21"/>
  <c r="CU203" i="21"/>
  <c r="G204" i="21"/>
  <c r="CD204" i="21" s="1"/>
  <c r="Q204" i="21"/>
  <c r="AL204" i="21"/>
  <c r="X204" i="21"/>
  <c r="K204" i="21"/>
  <c r="AF204" i="21"/>
  <c r="AH204" i="21"/>
  <c r="AJ204" i="21"/>
  <c r="AN204" i="21"/>
  <c r="AO204" i="21"/>
  <c r="AQ204" i="21" s="1"/>
  <c r="AP204" i="21"/>
  <c r="AY204" i="21"/>
  <c r="CU204" i="21"/>
  <c r="G205" i="21"/>
  <c r="CD205" i="21" s="1"/>
  <c r="CK205" i="21" s="1"/>
  <c r="Q205" i="21"/>
  <c r="AL205" i="21"/>
  <c r="X205" i="21"/>
  <c r="K205" i="21"/>
  <c r="AF205" i="21"/>
  <c r="AH205" i="21"/>
  <c r="AJ205" i="21"/>
  <c r="AN205" i="21"/>
  <c r="AO205" i="21"/>
  <c r="AQ205" i="21" s="1"/>
  <c r="AP205" i="21"/>
  <c r="AY205" i="21"/>
  <c r="CU205" i="21"/>
  <c r="G206" i="21"/>
  <c r="CD206" i="21" s="1"/>
  <c r="CE206" i="21" s="1"/>
  <c r="Q206" i="21"/>
  <c r="AL206" i="21"/>
  <c r="X206" i="21"/>
  <c r="K206" i="21"/>
  <c r="AF206" i="21"/>
  <c r="AH206" i="21"/>
  <c r="AJ206" i="21"/>
  <c r="AN206" i="21"/>
  <c r="AO206" i="21"/>
  <c r="AQ206" i="21" s="1"/>
  <c r="AP206" i="21"/>
  <c r="AY206" i="21"/>
  <c r="CU206" i="21"/>
  <c r="G207" i="21"/>
  <c r="CD207" i="21" s="1"/>
  <c r="CL207" i="21" s="1"/>
  <c r="Q207" i="21"/>
  <c r="AL207" i="21"/>
  <c r="X207" i="21"/>
  <c r="K207" i="21"/>
  <c r="AF207" i="21"/>
  <c r="AH207" i="21"/>
  <c r="AJ207" i="21"/>
  <c r="AN207" i="21"/>
  <c r="AO207" i="21"/>
  <c r="AQ207" i="21" s="1"/>
  <c r="AP207" i="21"/>
  <c r="AY207" i="21"/>
  <c r="CU207" i="21"/>
  <c r="G208" i="21"/>
  <c r="CD208" i="21" s="1"/>
  <c r="Q208" i="21"/>
  <c r="AL208" i="21"/>
  <c r="X208" i="21"/>
  <c r="K208" i="21"/>
  <c r="AF208" i="21"/>
  <c r="AH208" i="21"/>
  <c r="AJ208" i="21"/>
  <c r="AN208" i="21"/>
  <c r="AO208" i="21"/>
  <c r="AQ208" i="21" s="1"/>
  <c r="AP208" i="21"/>
  <c r="AY208" i="21"/>
  <c r="CU208" i="21"/>
  <c r="G209" i="21"/>
  <c r="CD209" i="21" s="1"/>
  <c r="Q209" i="21"/>
  <c r="AL209" i="21"/>
  <c r="X209" i="21"/>
  <c r="K209" i="21"/>
  <c r="AF209" i="21"/>
  <c r="AH209" i="21"/>
  <c r="AJ209" i="21"/>
  <c r="AN209" i="21"/>
  <c r="AO209" i="21"/>
  <c r="AQ209" i="21" s="1"/>
  <c r="AP209" i="21"/>
  <c r="AY209" i="21"/>
  <c r="CU209" i="21"/>
  <c r="G210" i="21"/>
  <c r="CD210" i="21" s="1"/>
  <c r="Q210" i="21"/>
  <c r="AL210" i="21"/>
  <c r="X210" i="21"/>
  <c r="K210" i="21"/>
  <c r="AF210" i="21"/>
  <c r="AH210" i="21"/>
  <c r="AJ210" i="21"/>
  <c r="AN210" i="21"/>
  <c r="AO210" i="21"/>
  <c r="AQ210" i="21" s="1"/>
  <c r="AP210" i="21"/>
  <c r="AY210" i="21"/>
  <c r="CU210" i="21"/>
  <c r="G211" i="21"/>
  <c r="CD211" i="21" s="1"/>
  <c r="Q211" i="21"/>
  <c r="AL211" i="21"/>
  <c r="X211" i="21"/>
  <c r="K211" i="21"/>
  <c r="AF211" i="21"/>
  <c r="AH211" i="21"/>
  <c r="AJ211" i="21"/>
  <c r="AN211" i="21"/>
  <c r="AO211" i="21"/>
  <c r="AQ211" i="21" s="1"/>
  <c r="AP211" i="21"/>
  <c r="AY211" i="21"/>
  <c r="CU211" i="21"/>
  <c r="G212" i="21"/>
  <c r="CD212" i="21" s="1"/>
  <c r="CN212" i="21" s="1"/>
  <c r="Q212" i="21"/>
  <c r="AL212" i="21"/>
  <c r="X212" i="21"/>
  <c r="K212" i="21"/>
  <c r="AF212" i="21"/>
  <c r="AH212" i="21"/>
  <c r="AJ212" i="21"/>
  <c r="AN212" i="21"/>
  <c r="AO212" i="21"/>
  <c r="AQ212" i="21" s="1"/>
  <c r="AP212" i="21"/>
  <c r="AY212" i="21"/>
  <c r="CU212" i="21"/>
  <c r="G213" i="21"/>
  <c r="CD213" i="21" s="1"/>
  <c r="CJ213" i="21" s="1"/>
  <c r="Q213" i="21"/>
  <c r="AL213" i="21"/>
  <c r="X213" i="21"/>
  <c r="K213" i="21"/>
  <c r="AF213" i="21"/>
  <c r="AH213" i="21"/>
  <c r="AJ213" i="21"/>
  <c r="AN213" i="21"/>
  <c r="AO213" i="21"/>
  <c r="AQ213" i="21" s="1"/>
  <c r="AP213" i="21"/>
  <c r="AY213" i="21"/>
  <c r="CU213" i="21"/>
  <c r="G214" i="21"/>
  <c r="CD214" i="21" s="1"/>
  <c r="CP214" i="21" s="1"/>
  <c r="Q214" i="21"/>
  <c r="AL214" i="21"/>
  <c r="X214" i="21"/>
  <c r="K214" i="21"/>
  <c r="AF214" i="21"/>
  <c r="AH214" i="21"/>
  <c r="AJ214" i="21"/>
  <c r="AN214" i="21"/>
  <c r="AO214" i="21"/>
  <c r="AQ214" i="21" s="1"/>
  <c r="AP214" i="21"/>
  <c r="AY214" i="21"/>
  <c r="CU214" i="21"/>
  <c r="G215" i="21"/>
  <c r="CD215" i="21" s="1"/>
  <c r="CE215" i="21" s="1"/>
  <c r="Q215" i="21"/>
  <c r="AL215" i="21"/>
  <c r="X215" i="21"/>
  <c r="K215" i="21"/>
  <c r="AF215" i="21"/>
  <c r="AH215" i="21"/>
  <c r="AJ215" i="21"/>
  <c r="AN215" i="21"/>
  <c r="AO215" i="21"/>
  <c r="AQ215" i="21" s="1"/>
  <c r="AP215" i="21"/>
  <c r="AY215" i="21"/>
  <c r="CU215" i="21"/>
  <c r="G216" i="21"/>
  <c r="CD216" i="21" s="1"/>
  <c r="CE216" i="21" s="1"/>
  <c r="Q216" i="21"/>
  <c r="AL216" i="21"/>
  <c r="X216" i="21"/>
  <c r="K216" i="21"/>
  <c r="AF216" i="21"/>
  <c r="AH216" i="21"/>
  <c r="AJ216" i="21"/>
  <c r="AN216" i="21"/>
  <c r="AO216" i="21"/>
  <c r="AQ216" i="21" s="1"/>
  <c r="AP216" i="21"/>
  <c r="AY216" i="21"/>
  <c r="CU216" i="21"/>
  <c r="G217" i="21"/>
  <c r="CD217" i="21" s="1"/>
  <c r="Q217" i="21"/>
  <c r="AL217" i="21"/>
  <c r="X217" i="21"/>
  <c r="K217" i="21"/>
  <c r="AF217" i="21"/>
  <c r="AH217" i="21"/>
  <c r="AJ217" i="21"/>
  <c r="AN217" i="21"/>
  <c r="AO217" i="21"/>
  <c r="AQ217" i="21" s="1"/>
  <c r="AP217" i="21"/>
  <c r="AY217" i="21"/>
  <c r="CU217" i="21"/>
  <c r="G218" i="21"/>
  <c r="CD218" i="21" s="1"/>
  <c r="Q218" i="21"/>
  <c r="AL218" i="21"/>
  <c r="X218" i="21"/>
  <c r="K218" i="21"/>
  <c r="AF218" i="21"/>
  <c r="AH218" i="21"/>
  <c r="AJ218" i="21"/>
  <c r="AN218" i="21"/>
  <c r="AO218" i="21"/>
  <c r="AQ218" i="21" s="1"/>
  <c r="AP218" i="21"/>
  <c r="AY218" i="21"/>
  <c r="CU218" i="21"/>
  <c r="G219" i="21"/>
  <c r="Q219" i="21"/>
  <c r="AL219" i="21"/>
  <c r="X219" i="21"/>
  <c r="K219" i="21"/>
  <c r="AF219" i="21"/>
  <c r="AH219" i="21"/>
  <c r="AJ219" i="21"/>
  <c r="AN219" i="21"/>
  <c r="AO219" i="21"/>
  <c r="AQ219" i="21" s="1"/>
  <c r="AP219" i="21"/>
  <c r="AY219" i="21"/>
  <c r="CD219" i="21"/>
  <c r="CQ219" i="21" s="1"/>
  <c r="CU219" i="21"/>
  <c r="G220" i="21"/>
  <c r="CD220" i="21" s="1"/>
  <c r="CG220" i="21" s="1"/>
  <c r="Q220" i="21"/>
  <c r="AL220" i="21"/>
  <c r="X220" i="21"/>
  <c r="K220" i="21"/>
  <c r="AF220" i="21"/>
  <c r="AH220" i="21"/>
  <c r="AJ220" i="21"/>
  <c r="AN220" i="21"/>
  <c r="AO220" i="21"/>
  <c r="AQ220" i="21" s="1"/>
  <c r="AP220" i="21"/>
  <c r="AY220" i="21"/>
  <c r="CU220" i="21"/>
  <c r="G221" i="21"/>
  <c r="CD221" i="21" s="1"/>
  <c r="Q221" i="21"/>
  <c r="AL221" i="21"/>
  <c r="X221" i="21"/>
  <c r="K221" i="21"/>
  <c r="AF221" i="21"/>
  <c r="AH221" i="21"/>
  <c r="AJ221" i="21"/>
  <c r="AN221" i="21"/>
  <c r="AO221" i="21"/>
  <c r="AQ221" i="21" s="1"/>
  <c r="AP221" i="21"/>
  <c r="AY221" i="21"/>
  <c r="CU221" i="21"/>
  <c r="G222" i="21"/>
  <c r="Q222" i="21"/>
  <c r="AL222" i="21"/>
  <c r="X222" i="21"/>
  <c r="K222" i="21"/>
  <c r="AF222" i="21"/>
  <c r="AH222" i="21"/>
  <c r="AJ222" i="21"/>
  <c r="AN222" i="21"/>
  <c r="AO222" i="21"/>
  <c r="AQ222" i="21" s="1"/>
  <c r="AP222" i="21"/>
  <c r="AY222" i="21"/>
  <c r="CD222" i="21"/>
  <c r="CK222" i="21" s="1"/>
  <c r="CU222" i="21"/>
  <c r="G223" i="21"/>
  <c r="Q223" i="21"/>
  <c r="AL223" i="21"/>
  <c r="X223" i="21"/>
  <c r="K223" i="21"/>
  <c r="AF223" i="21"/>
  <c r="AH223" i="21"/>
  <c r="AJ223" i="21"/>
  <c r="AN223" i="21"/>
  <c r="AO223" i="21"/>
  <c r="AQ223" i="21" s="1"/>
  <c r="AP223" i="21"/>
  <c r="AY223" i="21"/>
  <c r="CD223" i="21"/>
  <c r="CM223" i="21" s="1"/>
  <c r="CU223" i="21"/>
  <c r="G224" i="21"/>
  <c r="CD224" i="21" s="1"/>
  <c r="CF224" i="21" s="1"/>
  <c r="Q224" i="21"/>
  <c r="AL224" i="21"/>
  <c r="X224" i="21"/>
  <c r="K224" i="21"/>
  <c r="AF224" i="21"/>
  <c r="AH224" i="21"/>
  <c r="AJ224" i="21"/>
  <c r="AN224" i="21"/>
  <c r="AO224" i="21"/>
  <c r="AQ224" i="21" s="1"/>
  <c r="AP224" i="21"/>
  <c r="AY224" i="21"/>
  <c r="CU224" i="21"/>
  <c r="G225" i="21"/>
  <c r="CD225" i="21" s="1"/>
  <c r="Q225" i="21"/>
  <c r="AL225" i="21"/>
  <c r="X225" i="21"/>
  <c r="K225" i="21"/>
  <c r="AF225" i="21"/>
  <c r="AH225" i="21"/>
  <c r="AJ225" i="21"/>
  <c r="AN225" i="21"/>
  <c r="AO225" i="21"/>
  <c r="AQ225" i="21" s="1"/>
  <c r="AP225" i="21"/>
  <c r="AY225" i="21"/>
  <c r="CU225" i="21"/>
  <c r="G226" i="21"/>
  <c r="Q226" i="21"/>
  <c r="AL226" i="21"/>
  <c r="X226" i="21"/>
  <c r="K226" i="21"/>
  <c r="AF226" i="21"/>
  <c r="AH226" i="21"/>
  <c r="AJ226" i="21"/>
  <c r="AN226" i="21"/>
  <c r="AO226" i="21"/>
  <c r="AQ226" i="21" s="1"/>
  <c r="AP226" i="21"/>
  <c r="AY226" i="21"/>
  <c r="CD226" i="21"/>
  <c r="CU226" i="21"/>
  <c r="G227" i="21"/>
  <c r="CD227" i="21" s="1"/>
  <c r="CE227" i="21" s="1"/>
  <c r="Q227" i="21"/>
  <c r="AL227" i="21"/>
  <c r="X227" i="21"/>
  <c r="K227" i="21"/>
  <c r="AF227" i="21"/>
  <c r="AH227" i="21"/>
  <c r="AJ227" i="21"/>
  <c r="AN227" i="21"/>
  <c r="AO227" i="21"/>
  <c r="AQ227" i="21" s="1"/>
  <c r="AP227" i="21"/>
  <c r="AY227" i="21"/>
  <c r="CU227" i="21"/>
  <c r="G228" i="21"/>
  <c r="CD228" i="21" s="1"/>
  <c r="CG228" i="21" s="1"/>
  <c r="Q228" i="21"/>
  <c r="AL228" i="21"/>
  <c r="X228" i="21"/>
  <c r="K228" i="21"/>
  <c r="AF228" i="21"/>
  <c r="AH228" i="21"/>
  <c r="AJ228" i="21"/>
  <c r="AN228" i="21"/>
  <c r="AO228" i="21"/>
  <c r="AQ228" i="21" s="1"/>
  <c r="AP228" i="21"/>
  <c r="AY228" i="21"/>
  <c r="CU228" i="21"/>
  <c r="G229" i="21"/>
  <c r="Q229" i="21"/>
  <c r="AL229" i="21"/>
  <c r="X229" i="21"/>
  <c r="K229" i="21"/>
  <c r="AF229" i="21"/>
  <c r="AH229" i="21"/>
  <c r="AJ229" i="21"/>
  <c r="AN229" i="21"/>
  <c r="AO229" i="21"/>
  <c r="AQ229" i="21" s="1"/>
  <c r="AP229" i="21"/>
  <c r="AY229" i="21"/>
  <c r="CD229" i="21"/>
  <c r="CO229" i="21" s="1"/>
  <c r="CU229" i="21"/>
  <c r="G230" i="21"/>
  <c r="Q230" i="21"/>
  <c r="AL230" i="21"/>
  <c r="X230" i="21"/>
  <c r="K230" i="21"/>
  <c r="AF230" i="21"/>
  <c r="AH230" i="21"/>
  <c r="AJ230" i="21"/>
  <c r="AN230" i="21"/>
  <c r="AO230" i="21"/>
  <c r="AQ230" i="21" s="1"/>
  <c r="AP230" i="21"/>
  <c r="AY230" i="21"/>
  <c r="CD230" i="21"/>
  <c r="CU230" i="21"/>
  <c r="G231" i="21"/>
  <c r="CD231" i="21" s="1"/>
  <c r="CM231" i="21" s="1"/>
  <c r="Q231" i="21"/>
  <c r="AL231" i="21"/>
  <c r="X231" i="21"/>
  <c r="K231" i="21"/>
  <c r="AF231" i="21"/>
  <c r="AH231" i="21"/>
  <c r="AJ231" i="21"/>
  <c r="AN231" i="21"/>
  <c r="AO231" i="21"/>
  <c r="AQ231" i="21" s="1"/>
  <c r="AP231" i="21"/>
  <c r="AY231" i="21"/>
  <c r="CU231" i="21"/>
  <c r="G232" i="21"/>
  <c r="CD232" i="21" s="1"/>
  <c r="CO232" i="21" s="1"/>
  <c r="Q232" i="21"/>
  <c r="AL232" i="21"/>
  <c r="X232" i="21"/>
  <c r="K232" i="21"/>
  <c r="AF232" i="21"/>
  <c r="AH232" i="21"/>
  <c r="AJ232" i="21"/>
  <c r="AN232" i="21"/>
  <c r="AO232" i="21"/>
  <c r="AQ232" i="21" s="1"/>
  <c r="AP232" i="21"/>
  <c r="AY232" i="21"/>
  <c r="CU232" i="21"/>
  <c r="G233" i="21"/>
  <c r="CD233" i="21" s="1"/>
  <c r="Q233" i="21"/>
  <c r="AL233" i="21"/>
  <c r="X233" i="21"/>
  <c r="K233" i="21"/>
  <c r="AF233" i="21"/>
  <c r="AH233" i="21"/>
  <c r="AJ233" i="21"/>
  <c r="AN233" i="21"/>
  <c r="AO233" i="21"/>
  <c r="AQ233" i="21" s="1"/>
  <c r="AP233" i="21"/>
  <c r="AY233" i="21"/>
  <c r="CU233" i="21"/>
  <c r="G234" i="21"/>
  <c r="CD234" i="21" s="1"/>
  <c r="Q234" i="21"/>
  <c r="AL234" i="21"/>
  <c r="X234" i="21"/>
  <c r="K234" i="21"/>
  <c r="AF234" i="21"/>
  <c r="AH234" i="21"/>
  <c r="AJ234" i="21"/>
  <c r="AN234" i="21"/>
  <c r="AO234" i="21"/>
  <c r="AQ234" i="21" s="1"/>
  <c r="AP234" i="21"/>
  <c r="AY234" i="21"/>
  <c r="CU234" i="21"/>
  <c r="G235" i="21"/>
  <c r="CD235" i="21" s="1"/>
  <c r="CQ235" i="21" s="1"/>
  <c r="Q235" i="21"/>
  <c r="AL235" i="21"/>
  <c r="X235" i="21"/>
  <c r="K235" i="21"/>
  <c r="AF235" i="21"/>
  <c r="AH235" i="21"/>
  <c r="AJ235" i="21"/>
  <c r="AN235" i="21"/>
  <c r="AO235" i="21"/>
  <c r="AQ235" i="21" s="1"/>
  <c r="AP235" i="21"/>
  <c r="AY235" i="21"/>
  <c r="CU235" i="21"/>
  <c r="G236" i="21"/>
  <c r="CD236" i="21" s="1"/>
  <c r="CI236" i="21" s="1"/>
  <c r="Q236" i="21"/>
  <c r="AL236" i="21"/>
  <c r="X236" i="21"/>
  <c r="K236" i="21"/>
  <c r="AF236" i="21"/>
  <c r="AH236" i="21"/>
  <c r="AJ236" i="21"/>
  <c r="AN236" i="21"/>
  <c r="AO236" i="21"/>
  <c r="AQ236" i="21" s="1"/>
  <c r="AP236" i="21"/>
  <c r="AY236" i="21"/>
  <c r="CU236" i="21"/>
  <c r="G237" i="21"/>
  <c r="CD237" i="21" s="1"/>
  <c r="CJ237" i="21" s="1"/>
  <c r="Q237" i="21"/>
  <c r="AL237" i="21"/>
  <c r="X237" i="21"/>
  <c r="K237" i="21"/>
  <c r="AF237" i="21"/>
  <c r="AH237" i="21"/>
  <c r="AJ237" i="21"/>
  <c r="AN237" i="21"/>
  <c r="AO237" i="21"/>
  <c r="AQ237" i="21" s="1"/>
  <c r="AP237" i="21"/>
  <c r="AY237" i="21"/>
  <c r="CU237" i="21"/>
  <c r="G238" i="21"/>
  <c r="CD238" i="21" s="1"/>
  <c r="CE238" i="21" s="1"/>
  <c r="Q238" i="21"/>
  <c r="AL238" i="21"/>
  <c r="X238" i="21"/>
  <c r="K238" i="21"/>
  <c r="AF238" i="21"/>
  <c r="AH238" i="21"/>
  <c r="AJ238" i="21"/>
  <c r="AN238" i="21"/>
  <c r="AO238" i="21"/>
  <c r="AQ238" i="21" s="1"/>
  <c r="AP238" i="21"/>
  <c r="AY238" i="21"/>
  <c r="CU238" i="21"/>
  <c r="G239" i="21"/>
  <c r="CD239" i="21" s="1"/>
  <c r="Q239" i="21"/>
  <c r="AL239" i="21"/>
  <c r="X239" i="21"/>
  <c r="K239" i="21"/>
  <c r="AF239" i="21"/>
  <c r="AH239" i="21"/>
  <c r="AJ239" i="21"/>
  <c r="AN239" i="21"/>
  <c r="AO239" i="21"/>
  <c r="AQ239" i="21" s="1"/>
  <c r="AP239" i="21"/>
  <c r="AY239" i="21"/>
  <c r="CU239" i="21"/>
  <c r="G240" i="21"/>
  <c r="CD240" i="21" s="1"/>
  <c r="CI240" i="21" s="1"/>
  <c r="Q240" i="21"/>
  <c r="AL240" i="21"/>
  <c r="X240" i="21"/>
  <c r="K240" i="21"/>
  <c r="AF240" i="21"/>
  <c r="AH240" i="21"/>
  <c r="AJ240" i="21"/>
  <c r="AN240" i="21"/>
  <c r="AO240" i="21"/>
  <c r="AQ240" i="21" s="1"/>
  <c r="AP240" i="21"/>
  <c r="AY240" i="21"/>
  <c r="CU240" i="21"/>
  <c r="G241" i="21"/>
  <c r="CD241" i="21" s="1"/>
  <c r="CN241" i="21" s="1"/>
  <c r="Q241" i="21"/>
  <c r="AL241" i="21"/>
  <c r="X241" i="21"/>
  <c r="K241" i="21"/>
  <c r="AF241" i="21"/>
  <c r="AH241" i="21"/>
  <c r="AJ241" i="21"/>
  <c r="AN241" i="21"/>
  <c r="AO241" i="21"/>
  <c r="AQ241" i="21" s="1"/>
  <c r="AP241" i="21"/>
  <c r="AY241" i="21"/>
  <c r="CU241" i="21"/>
  <c r="G242" i="21"/>
  <c r="CD242" i="21" s="1"/>
  <c r="CO242" i="21" s="1"/>
  <c r="Q242" i="21"/>
  <c r="AL242" i="21"/>
  <c r="X242" i="21"/>
  <c r="K242" i="21"/>
  <c r="AF242" i="21"/>
  <c r="AH242" i="21"/>
  <c r="AJ242" i="21"/>
  <c r="AN242" i="21"/>
  <c r="AO242" i="21"/>
  <c r="AQ242" i="21" s="1"/>
  <c r="AP242" i="21"/>
  <c r="AY242" i="21"/>
  <c r="CU242" i="21"/>
  <c r="G243" i="21"/>
  <c r="CD243" i="21" s="1"/>
  <c r="Q243" i="21"/>
  <c r="AL243" i="21"/>
  <c r="X243" i="21"/>
  <c r="K243" i="21"/>
  <c r="AF243" i="21"/>
  <c r="AH243" i="21"/>
  <c r="AJ243" i="21"/>
  <c r="AN243" i="21"/>
  <c r="AO243" i="21"/>
  <c r="AQ243" i="21" s="1"/>
  <c r="AP243" i="21"/>
  <c r="AY243" i="21"/>
  <c r="CU243" i="21"/>
  <c r="G244" i="21"/>
  <c r="CD244" i="21" s="1"/>
  <c r="CR244" i="21" s="1"/>
  <c r="Q244" i="21"/>
  <c r="AL244" i="21"/>
  <c r="X244" i="21"/>
  <c r="K244" i="21"/>
  <c r="AF244" i="21"/>
  <c r="AH244" i="21"/>
  <c r="AJ244" i="21"/>
  <c r="AN244" i="21"/>
  <c r="AO244" i="21"/>
  <c r="AQ244" i="21" s="1"/>
  <c r="AP244" i="21"/>
  <c r="AY244" i="21"/>
  <c r="CU244" i="21"/>
  <c r="G245" i="21"/>
  <c r="CD245" i="21" s="1"/>
  <c r="Q245" i="21"/>
  <c r="AL245" i="21"/>
  <c r="X245" i="21"/>
  <c r="K245" i="21"/>
  <c r="AF245" i="21"/>
  <c r="AH245" i="21"/>
  <c r="AJ245" i="21"/>
  <c r="AN245" i="21"/>
  <c r="AO245" i="21"/>
  <c r="AQ245" i="21" s="1"/>
  <c r="AP245" i="21"/>
  <c r="AY245" i="21"/>
  <c r="CU245" i="21"/>
  <c r="G246" i="21"/>
  <c r="CD246" i="21" s="1"/>
  <c r="Q246" i="21"/>
  <c r="AL246" i="21"/>
  <c r="X246" i="21"/>
  <c r="K246" i="21"/>
  <c r="AF246" i="21"/>
  <c r="AH246" i="21"/>
  <c r="AJ246" i="21"/>
  <c r="AN246" i="21"/>
  <c r="AO246" i="21"/>
  <c r="AQ246" i="21" s="1"/>
  <c r="AP246" i="21"/>
  <c r="AY246" i="21"/>
  <c r="CU246" i="21"/>
  <c r="G247" i="21"/>
  <c r="CD247" i="21" s="1"/>
  <c r="Q247" i="21"/>
  <c r="AL247" i="21"/>
  <c r="X247" i="21"/>
  <c r="K247" i="21"/>
  <c r="AF247" i="21"/>
  <c r="AH247" i="21"/>
  <c r="AJ247" i="21"/>
  <c r="AN247" i="21"/>
  <c r="AO247" i="21"/>
  <c r="AQ247" i="21" s="1"/>
  <c r="AP247" i="21"/>
  <c r="AY247" i="21"/>
  <c r="CU247" i="21"/>
  <c r="G248" i="21"/>
  <c r="CD248" i="21" s="1"/>
  <c r="CJ248" i="21" s="1"/>
  <c r="Q248" i="21"/>
  <c r="AL248" i="21"/>
  <c r="X248" i="21"/>
  <c r="K248" i="21"/>
  <c r="AF248" i="21"/>
  <c r="AH248" i="21"/>
  <c r="AJ248" i="21"/>
  <c r="AN248" i="21"/>
  <c r="AO248" i="21"/>
  <c r="AQ248" i="21" s="1"/>
  <c r="AP248" i="21"/>
  <c r="AY248" i="21"/>
  <c r="CU248" i="21"/>
  <c r="G249" i="21"/>
  <c r="CD249" i="21" s="1"/>
  <c r="CK249" i="21" s="1"/>
  <c r="Q249" i="21"/>
  <c r="AL249" i="21"/>
  <c r="X249" i="21"/>
  <c r="K249" i="21"/>
  <c r="AF249" i="21"/>
  <c r="AH249" i="21"/>
  <c r="AJ249" i="21"/>
  <c r="AN249" i="21"/>
  <c r="AO249" i="21"/>
  <c r="AQ249" i="21" s="1"/>
  <c r="AP249" i="21"/>
  <c r="AY249" i="21"/>
  <c r="CU249" i="21"/>
  <c r="G250" i="21"/>
  <c r="CD250" i="21" s="1"/>
  <c r="CM250" i="21" s="1"/>
  <c r="Q250" i="21"/>
  <c r="AL250" i="21"/>
  <c r="X250" i="21"/>
  <c r="K250" i="21"/>
  <c r="AF250" i="21"/>
  <c r="AH250" i="21"/>
  <c r="AJ250" i="21"/>
  <c r="AN250" i="21"/>
  <c r="AO250" i="21"/>
  <c r="AQ250" i="21" s="1"/>
  <c r="AP250" i="21"/>
  <c r="AY250" i="21"/>
  <c r="CU250" i="21"/>
  <c r="G251" i="21"/>
  <c r="CD251" i="21" s="1"/>
  <c r="CJ251" i="21" s="1"/>
  <c r="Q251" i="21"/>
  <c r="AL251" i="21"/>
  <c r="X251" i="21"/>
  <c r="K251" i="21"/>
  <c r="AF251" i="21"/>
  <c r="AH251" i="21"/>
  <c r="AJ251" i="21"/>
  <c r="AN251" i="21"/>
  <c r="AO251" i="21"/>
  <c r="AQ251" i="21" s="1"/>
  <c r="AP251" i="21"/>
  <c r="AY251" i="21"/>
  <c r="CU251" i="21"/>
  <c r="G252" i="21"/>
  <c r="CD252" i="21" s="1"/>
  <c r="CR252" i="21" s="1"/>
  <c r="Q252" i="21"/>
  <c r="AL252" i="21"/>
  <c r="X252" i="21"/>
  <c r="K252" i="21"/>
  <c r="AF252" i="21"/>
  <c r="AH252" i="21"/>
  <c r="AJ252" i="21"/>
  <c r="AN252" i="21"/>
  <c r="AO252" i="21"/>
  <c r="AQ252" i="21" s="1"/>
  <c r="AP252" i="21"/>
  <c r="AY252" i="21"/>
  <c r="CU252" i="21"/>
  <c r="G253" i="21"/>
  <c r="Q253" i="21"/>
  <c r="AL253" i="21"/>
  <c r="X253" i="21"/>
  <c r="K253" i="21"/>
  <c r="AF253" i="21"/>
  <c r="AH253" i="21"/>
  <c r="AJ253" i="21"/>
  <c r="AN253" i="21"/>
  <c r="AO253" i="21"/>
  <c r="AQ253" i="21" s="1"/>
  <c r="AP253" i="21"/>
  <c r="AY253" i="21"/>
  <c r="CD253" i="21"/>
  <c r="CS253" i="21" s="1"/>
  <c r="CU253" i="21"/>
  <c r="G254" i="21"/>
  <c r="CD254" i="21" s="1"/>
  <c r="CH254" i="21" s="1"/>
  <c r="Q254" i="21"/>
  <c r="AL254" i="21"/>
  <c r="X254" i="21"/>
  <c r="K254" i="21"/>
  <c r="AF254" i="21"/>
  <c r="AH254" i="21"/>
  <c r="AJ254" i="21"/>
  <c r="AN254" i="21"/>
  <c r="AO254" i="21"/>
  <c r="AQ254" i="21" s="1"/>
  <c r="AP254" i="21"/>
  <c r="AY254" i="21"/>
  <c r="CU254" i="21"/>
  <c r="G255" i="21"/>
  <c r="CD255" i="21" s="1"/>
  <c r="Q255" i="21"/>
  <c r="AL255" i="21"/>
  <c r="X255" i="21"/>
  <c r="K255" i="21"/>
  <c r="AF255" i="21"/>
  <c r="AH255" i="21"/>
  <c r="AJ255" i="21"/>
  <c r="AN255" i="21"/>
  <c r="AO255" i="21"/>
  <c r="AQ255" i="21" s="1"/>
  <c r="AP255" i="21"/>
  <c r="AY255" i="21"/>
  <c r="CU255" i="21"/>
  <c r="G256" i="21"/>
  <c r="CD256" i="21" s="1"/>
  <c r="CN256" i="21" s="1"/>
  <c r="Q256" i="21"/>
  <c r="AL256" i="21"/>
  <c r="X256" i="21"/>
  <c r="K256" i="21"/>
  <c r="AF256" i="21"/>
  <c r="AH256" i="21"/>
  <c r="AJ256" i="21"/>
  <c r="AN256" i="21"/>
  <c r="AO256" i="21"/>
  <c r="AQ256" i="21" s="1"/>
  <c r="AP256" i="21"/>
  <c r="AY256" i="21"/>
  <c r="CU256" i="21"/>
  <c r="G257" i="21"/>
  <c r="CD257" i="21" s="1"/>
  <c r="CF257" i="21" s="1"/>
  <c r="Q257" i="21"/>
  <c r="AL257" i="21"/>
  <c r="X257" i="21"/>
  <c r="K257" i="21"/>
  <c r="AF257" i="21"/>
  <c r="AH257" i="21"/>
  <c r="AJ257" i="21"/>
  <c r="AN257" i="21"/>
  <c r="AO257" i="21"/>
  <c r="AQ257" i="21" s="1"/>
  <c r="AP257" i="21"/>
  <c r="AY257" i="21"/>
  <c r="CU257" i="21"/>
  <c r="G258" i="21"/>
  <c r="CD258" i="21" s="1"/>
  <c r="CS258" i="21" s="1"/>
  <c r="Q258" i="21"/>
  <c r="AL258" i="21"/>
  <c r="X258" i="21"/>
  <c r="K258" i="21"/>
  <c r="AF258" i="21"/>
  <c r="AH258" i="21"/>
  <c r="AJ258" i="21"/>
  <c r="AN258" i="21"/>
  <c r="AO258" i="21"/>
  <c r="AQ258" i="21" s="1"/>
  <c r="AP258" i="21"/>
  <c r="AY258" i="21"/>
  <c r="CU258" i="21"/>
  <c r="G259" i="21"/>
  <c r="CD259" i="21" s="1"/>
  <c r="Q259" i="21"/>
  <c r="AL259" i="21"/>
  <c r="X259" i="21"/>
  <c r="K259" i="21"/>
  <c r="AF259" i="21"/>
  <c r="AH259" i="21"/>
  <c r="AJ259" i="21"/>
  <c r="AN259" i="21"/>
  <c r="AO259" i="21"/>
  <c r="AQ259" i="21" s="1"/>
  <c r="AP259" i="21"/>
  <c r="AY259" i="21"/>
  <c r="CJ259" i="21"/>
  <c r="CU259" i="21"/>
  <c r="G260" i="21"/>
  <c r="CD260" i="21" s="1"/>
  <c r="CO260" i="21" s="1"/>
  <c r="Q260" i="21"/>
  <c r="AL260" i="21"/>
  <c r="X260" i="21"/>
  <c r="K260" i="21"/>
  <c r="AF260" i="21"/>
  <c r="AH260" i="21"/>
  <c r="AJ260" i="21"/>
  <c r="AN260" i="21"/>
  <c r="AO260" i="21"/>
  <c r="AQ260" i="21" s="1"/>
  <c r="AP260" i="21"/>
  <c r="AY260" i="21"/>
  <c r="CE260" i="21"/>
  <c r="CU260" i="21"/>
  <c r="G261" i="21"/>
  <c r="CD261" i="21" s="1"/>
  <c r="Q261" i="21"/>
  <c r="AL261" i="21"/>
  <c r="X261" i="21"/>
  <c r="K261" i="21"/>
  <c r="AF261" i="21"/>
  <c r="AH261" i="21"/>
  <c r="AJ261" i="21"/>
  <c r="AN261" i="21"/>
  <c r="AO261" i="21"/>
  <c r="AQ261" i="21" s="1"/>
  <c r="AP261" i="21"/>
  <c r="AY261" i="21"/>
  <c r="CU261" i="21"/>
  <c r="G262" i="21"/>
  <c r="CD262" i="21" s="1"/>
  <c r="Q262" i="21"/>
  <c r="AL262" i="21"/>
  <c r="X262" i="21"/>
  <c r="K262" i="21"/>
  <c r="AF262" i="21"/>
  <c r="AH262" i="21"/>
  <c r="AJ262" i="21"/>
  <c r="AN262" i="21"/>
  <c r="AO262" i="21"/>
  <c r="AQ262" i="21" s="1"/>
  <c r="AP262" i="21"/>
  <c r="AY262" i="21"/>
  <c r="CU262" i="21"/>
  <c r="G263" i="21"/>
  <c r="CD263" i="21" s="1"/>
  <c r="CJ263" i="21" s="1"/>
  <c r="Q263" i="21"/>
  <c r="AL263" i="21"/>
  <c r="X263" i="21"/>
  <c r="K263" i="21"/>
  <c r="AF263" i="21"/>
  <c r="AH263" i="21"/>
  <c r="AJ263" i="21"/>
  <c r="AN263" i="21"/>
  <c r="AO263" i="21"/>
  <c r="AQ263" i="21" s="1"/>
  <c r="AP263" i="21"/>
  <c r="AY263" i="21"/>
  <c r="CN263" i="21"/>
  <c r="CU263" i="21"/>
  <c r="G264" i="21"/>
  <c r="CD264" i="21" s="1"/>
  <c r="CM264" i="21" s="1"/>
  <c r="Q264" i="21"/>
  <c r="AL264" i="21"/>
  <c r="X264" i="21"/>
  <c r="K264" i="21"/>
  <c r="AF264" i="21"/>
  <c r="AH264" i="21"/>
  <c r="AJ264" i="21"/>
  <c r="AN264" i="21"/>
  <c r="AO264" i="21"/>
  <c r="AQ264" i="21" s="1"/>
  <c r="AP264" i="21"/>
  <c r="AY264" i="21"/>
  <c r="CU264" i="21"/>
  <c r="G265" i="21"/>
  <c r="CD265" i="21" s="1"/>
  <c r="Q265" i="21"/>
  <c r="AL265" i="21"/>
  <c r="X265" i="21"/>
  <c r="K265" i="21"/>
  <c r="AF265" i="21"/>
  <c r="AH265" i="21"/>
  <c r="AJ265" i="21"/>
  <c r="AN265" i="21"/>
  <c r="AO265" i="21"/>
  <c r="AQ265" i="21" s="1"/>
  <c r="AP265" i="21"/>
  <c r="AY265" i="21"/>
  <c r="CU265" i="21"/>
  <c r="G266" i="21"/>
  <c r="CD266" i="21" s="1"/>
  <c r="Q266" i="21"/>
  <c r="AL266" i="21"/>
  <c r="X266" i="21"/>
  <c r="K266" i="21"/>
  <c r="AF266" i="21"/>
  <c r="AH266" i="21"/>
  <c r="AJ266" i="21"/>
  <c r="AN266" i="21"/>
  <c r="AO266" i="21"/>
  <c r="AQ266" i="21" s="1"/>
  <c r="AP266" i="21"/>
  <c r="AY266" i="21"/>
  <c r="CG266" i="21"/>
  <c r="CU266" i="21"/>
  <c r="G267" i="21"/>
  <c r="CD267" i="21" s="1"/>
  <c r="Q267" i="21"/>
  <c r="AL267" i="21"/>
  <c r="X267" i="21"/>
  <c r="K267" i="21"/>
  <c r="AF267" i="21"/>
  <c r="AH267" i="21"/>
  <c r="AJ267" i="21"/>
  <c r="AN267" i="21"/>
  <c r="AO267" i="21"/>
  <c r="AQ267" i="21" s="1"/>
  <c r="AP267" i="21"/>
  <c r="AY267" i="21"/>
  <c r="CU267" i="21"/>
  <c r="G268" i="21"/>
  <c r="CD268" i="21" s="1"/>
  <c r="CG268" i="21" s="1"/>
  <c r="Q268" i="21"/>
  <c r="AL268" i="21"/>
  <c r="X268" i="21"/>
  <c r="K268" i="21"/>
  <c r="AF268" i="21"/>
  <c r="AH268" i="21"/>
  <c r="AJ268" i="21"/>
  <c r="AN268" i="21"/>
  <c r="AO268" i="21"/>
  <c r="AQ268" i="21" s="1"/>
  <c r="AP268" i="21"/>
  <c r="AY268" i="21"/>
  <c r="CU268" i="21"/>
  <c r="G269" i="21"/>
  <c r="Q269" i="21"/>
  <c r="AL269" i="21"/>
  <c r="X269" i="21"/>
  <c r="K269" i="21"/>
  <c r="AF269" i="21"/>
  <c r="AH269" i="21"/>
  <c r="AJ269" i="21"/>
  <c r="AN269" i="21"/>
  <c r="AO269" i="21"/>
  <c r="AQ269" i="21" s="1"/>
  <c r="AP269" i="21"/>
  <c r="AY269" i="21"/>
  <c r="CD269" i="21"/>
  <c r="CI269" i="21" s="1"/>
  <c r="CU269" i="21"/>
  <c r="G270" i="21"/>
  <c r="CD270" i="21" s="1"/>
  <c r="CJ270" i="21" s="1"/>
  <c r="Q270" i="21"/>
  <c r="AL270" i="21"/>
  <c r="X270" i="21"/>
  <c r="K270" i="21"/>
  <c r="AF270" i="21"/>
  <c r="AH270" i="21"/>
  <c r="AJ270" i="21"/>
  <c r="AN270" i="21"/>
  <c r="AO270" i="21"/>
  <c r="AQ270" i="21" s="1"/>
  <c r="AP270" i="21"/>
  <c r="AY270" i="21"/>
  <c r="CU270" i="21"/>
  <c r="G271" i="21"/>
  <c r="CD271" i="21" s="1"/>
  <c r="Q271" i="21"/>
  <c r="AL271" i="21"/>
  <c r="X271" i="21"/>
  <c r="K271" i="21"/>
  <c r="AF271" i="21"/>
  <c r="AH271" i="21"/>
  <c r="AJ271" i="21"/>
  <c r="AN271" i="21"/>
  <c r="AO271" i="21"/>
  <c r="AQ271" i="21" s="1"/>
  <c r="AP271" i="21"/>
  <c r="AY271" i="21"/>
  <c r="CU271" i="21"/>
  <c r="G272" i="21"/>
  <c r="Q272" i="21"/>
  <c r="AL272" i="21"/>
  <c r="X272" i="21"/>
  <c r="K272" i="21"/>
  <c r="AF272" i="21"/>
  <c r="AH272" i="21"/>
  <c r="AJ272" i="21"/>
  <c r="AN272" i="21"/>
  <c r="AO272" i="21"/>
  <c r="AQ272" i="21" s="1"/>
  <c r="AP272" i="21"/>
  <c r="AY272" i="21"/>
  <c r="CD272" i="21"/>
  <c r="CU272" i="21"/>
  <c r="G273" i="21"/>
  <c r="CD273" i="21" s="1"/>
  <c r="CR273" i="21" s="1"/>
  <c r="Q273" i="21"/>
  <c r="AL273" i="21"/>
  <c r="X273" i="21"/>
  <c r="K273" i="21"/>
  <c r="AF273" i="21"/>
  <c r="AH273" i="21"/>
  <c r="AJ273" i="21"/>
  <c r="AN273" i="21"/>
  <c r="AO273" i="21"/>
  <c r="AQ273" i="21" s="1"/>
  <c r="AP273" i="21"/>
  <c r="AY273" i="21"/>
  <c r="CU273" i="21"/>
  <c r="G274" i="21"/>
  <c r="CD274" i="21" s="1"/>
  <c r="CN274" i="21" s="1"/>
  <c r="Q274" i="21"/>
  <c r="AL274" i="21"/>
  <c r="X274" i="21"/>
  <c r="K274" i="21"/>
  <c r="AF274" i="21"/>
  <c r="AH274" i="21"/>
  <c r="AJ274" i="21"/>
  <c r="AN274" i="21"/>
  <c r="AO274" i="21"/>
  <c r="AQ274" i="21" s="1"/>
  <c r="AP274" i="21"/>
  <c r="AY274" i="21"/>
  <c r="CU274" i="21"/>
  <c r="G275" i="21"/>
  <c r="Q275" i="21"/>
  <c r="AL275" i="21"/>
  <c r="X275" i="21"/>
  <c r="K275" i="21"/>
  <c r="AF275" i="21"/>
  <c r="AH275" i="21"/>
  <c r="AJ275" i="21"/>
  <c r="AN275" i="21"/>
  <c r="AO275" i="21"/>
  <c r="AQ275" i="21" s="1"/>
  <c r="AP275" i="21"/>
  <c r="AY275" i="21"/>
  <c r="CD275" i="21"/>
  <c r="CJ275" i="21" s="1"/>
  <c r="CU275" i="21"/>
  <c r="G276" i="21"/>
  <c r="CD276" i="21" s="1"/>
  <c r="CL276" i="21" s="1"/>
  <c r="Q276" i="21"/>
  <c r="AL276" i="21"/>
  <c r="X276" i="21"/>
  <c r="K276" i="21"/>
  <c r="AF276" i="21"/>
  <c r="AH276" i="21"/>
  <c r="AJ276" i="21"/>
  <c r="AN276" i="21"/>
  <c r="AO276" i="21"/>
  <c r="AQ276" i="21" s="1"/>
  <c r="AP276" i="21"/>
  <c r="AY276" i="21"/>
  <c r="CU276" i="21"/>
  <c r="G277" i="21"/>
  <c r="CD277" i="21" s="1"/>
  <c r="CE277" i="21" s="1"/>
  <c r="Q277" i="21"/>
  <c r="AL277" i="21"/>
  <c r="X277" i="21"/>
  <c r="K277" i="21"/>
  <c r="AF277" i="21"/>
  <c r="AH277" i="21"/>
  <c r="AJ277" i="21"/>
  <c r="AN277" i="21"/>
  <c r="AO277" i="21"/>
  <c r="AQ277" i="21" s="1"/>
  <c r="AP277" i="21"/>
  <c r="AY277" i="21"/>
  <c r="CU277" i="21"/>
  <c r="G278" i="21"/>
  <c r="CD278" i="21" s="1"/>
  <c r="CG278" i="21" s="1"/>
  <c r="Q278" i="21"/>
  <c r="AL278" i="21"/>
  <c r="X278" i="21"/>
  <c r="K278" i="21"/>
  <c r="AF278" i="21"/>
  <c r="AH278" i="21"/>
  <c r="AJ278" i="21"/>
  <c r="AN278" i="21"/>
  <c r="AO278" i="21"/>
  <c r="AQ278" i="21" s="1"/>
  <c r="AP278" i="21"/>
  <c r="AY278" i="21"/>
  <c r="CU278" i="21"/>
  <c r="G279" i="21"/>
  <c r="CD279" i="21" s="1"/>
  <c r="Q279" i="21"/>
  <c r="AL279" i="21"/>
  <c r="X279" i="21"/>
  <c r="K279" i="21"/>
  <c r="AF279" i="21"/>
  <c r="AH279" i="21"/>
  <c r="AJ279" i="21"/>
  <c r="AN279" i="21"/>
  <c r="AO279" i="21"/>
  <c r="AQ279" i="21" s="1"/>
  <c r="AP279" i="21"/>
  <c r="AY279" i="21"/>
  <c r="CU279" i="21"/>
  <c r="G280" i="21"/>
  <c r="CD280" i="21" s="1"/>
  <c r="Q280" i="21"/>
  <c r="AL280" i="21"/>
  <c r="X280" i="21"/>
  <c r="K280" i="21"/>
  <c r="AF280" i="21"/>
  <c r="AH280" i="21"/>
  <c r="AJ280" i="21"/>
  <c r="AN280" i="21"/>
  <c r="AO280" i="21"/>
  <c r="AQ280" i="21" s="1"/>
  <c r="AP280" i="21"/>
  <c r="AY280" i="21"/>
  <c r="CU280" i="21"/>
  <c r="G281" i="21"/>
  <c r="CD281" i="21" s="1"/>
  <c r="CI281" i="21" s="1"/>
  <c r="Q281" i="21"/>
  <c r="AL281" i="21"/>
  <c r="X281" i="21"/>
  <c r="K281" i="21"/>
  <c r="AF281" i="21"/>
  <c r="AH281" i="21"/>
  <c r="AJ281" i="21"/>
  <c r="AN281" i="21"/>
  <c r="AO281" i="21"/>
  <c r="AQ281" i="21" s="1"/>
  <c r="AP281" i="21"/>
  <c r="AY281" i="21"/>
  <c r="CU281" i="21"/>
  <c r="G282" i="21"/>
  <c r="CD282" i="21" s="1"/>
  <c r="Q282" i="21"/>
  <c r="AL282" i="21"/>
  <c r="X282" i="21"/>
  <c r="K282" i="21"/>
  <c r="AF282" i="21"/>
  <c r="AH282" i="21"/>
  <c r="AJ282" i="21"/>
  <c r="AN282" i="21"/>
  <c r="AO282" i="21"/>
  <c r="AQ282" i="21" s="1"/>
  <c r="AP282" i="21"/>
  <c r="AY282" i="21"/>
  <c r="CU282" i="21"/>
  <c r="G283" i="21"/>
  <c r="CD283" i="21" s="1"/>
  <c r="Q283" i="21"/>
  <c r="AL283" i="21"/>
  <c r="X283" i="21"/>
  <c r="K283" i="21"/>
  <c r="AF283" i="21"/>
  <c r="AH283" i="21"/>
  <c r="AJ283" i="21"/>
  <c r="AN283" i="21"/>
  <c r="AO283" i="21"/>
  <c r="AQ283" i="21" s="1"/>
  <c r="AP283" i="21"/>
  <c r="AY283" i="21"/>
  <c r="CU283" i="21"/>
  <c r="G284" i="21"/>
  <c r="CD284" i="21" s="1"/>
  <c r="CQ284" i="21" s="1"/>
  <c r="Q284" i="21"/>
  <c r="AL284" i="21"/>
  <c r="X284" i="21"/>
  <c r="K284" i="21"/>
  <c r="AF284" i="21"/>
  <c r="AH284" i="21"/>
  <c r="AJ284" i="21"/>
  <c r="AN284" i="21"/>
  <c r="AO284" i="21"/>
  <c r="AQ284" i="21" s="1"/>
  <c r="AP284" i="21"/>
  <c r="AY284" i="21"/>
  <c r="CU284" i="21"/>
  <c r="G285" i="21"/>
  <c r="CD285" i="21" s="1"/>
  <c r="CN285" i="21" s="1"/>
  <c r="Q285" i="21"/>
  <c r="AL285" i="21"/>
  <c r="X285" i="21"/>
  <c r="K285" i="21"/>
  <c r="AF285" i="21"/>
  <c r="AH285" i="21"/>
  <c r="AJ285" i="21"/>
  <c r="AN285" i="21"/>
  <c r="AO285" i="21"/>
  <c r="AQ285" i="21" s="1"/>
  <c r="AP285" i="21"/>
  <c r="AY285" i="21"/>
  <c r="CU285" i="21"/>
  <c r="G286" i="21"/>
  <c r="CD286" i="21" s="1"/>
  <c r="CI286" i="21" s="1"/>
  <c r="Q286" i="21"/>
  <c r="AL286" i="21"/>
  <c r="X286" i="21"/>
  <c r="K286" i="21"/>
  <c r="AF286" i="21"/>
  <c r="AH286" i="21"/>
  <c r="AJ286" i="21"/>
  <c r="AN286" i="21"/>
  <c r="AO286" i="21"/>
  <c r="AQ286" i="21" s="1"/>
  <c r="AP286" i="21"/>
  <c r="AY286" i="21"/>
  <c r="CU286" i="21"/>
  <c r="G287" i="21"/>
  <c r="CD287" i="21" s="1"/>
  <c r="CG287" i="21" s="1"/>
  <c r="Q287" i="21"/>
  <c r="AL287" i="21"/>
  <c r="X287" i="21"/>
  <c r="K287" i="21"/>
  <c r="AF287" i="21"/>
  <c r="AH287" i="21"/>
  <c r="AJ287" i="21"/>
  <c r="AN287" i="21"/>
  <c r="AO287" i="21"/>
  <c r="AQ287" i="21" s="1"/>
  <c r="AP287" i="21"/>
  <c r="AY287" i="21"/>
  <c r="CU287" i="21"/>
  <c r="G288" i="21"/>
  <c r="CD288" i="21" s="1"/>
  <c r="CT288" i="21" s="1"/>
  <c r="Q288" i="21"/>
  <c r="AL288" i="21"/>
  <c r="X288" i="21"/>
  <c r="K288" i="21"/>
  <c r="AF288" i="21"/>
  <c r="AH288" i="21"/>
  <c r="AJ288" i="21"/>
  <c r="AN288" i="21"/>
  <c r="AO288" i="21"/>
  <c r="AQ288" i="21" s="1"/>
  <c r="AP288" i="21"/>
  <c r="AY288" i="21"/>
  <c r="CU288" i="21"/>
  <c r="G289" i="21"/>
  <c r="CD289" i="21" s="1"/>
  <c r="Q289" i="21"/>
  <c r="AL289" i="21"/>
  <c r="X289" i="21"/>
  <c r="K289" i="21"/>
  <c r="AF289" i="21"/>
  <c r="AH289" i="21"/>
  <c r="AJ289" i="21"/>
  <c r="AN289" i="21"/>
  <c r="AO289" i="21"/>
  <c r="AQ289" i="21" s="1"/>
  <c r="AP289" i="21"/>
  <c r="AY289" i="21"/>
  <c r="CU289" i="21"/>
  <c r="G290" i="21"/>
  <c r="CD290" i="21" s="1"/>
  <c r="CN290" i="21" s="1"/>
  <c r="Q290" i="21"/>
  <c r="AL290" i="21"/>
  <c r="X290" i="21"/>
  <c r="K290" i="21"/>
  <c r="AF290" i="21"/>
  <c r="AH290" i="21"/>
  <c r="AJ290" i="21"/>
  <c r="AN290" i="21"/>
  <c r="AO290" i="21"/>
  <c r="AQ290" i="21" s="1"/>
  <c r="AP290" i="21"/>
  <c r="AY290" i="21"/>
  <c r="CU290" i="21"/>
  <c r="G291" i="21"/>
  <c r="CD291" i="21" s="1"/>
  <c r="CR291" i="21" s="1"/>
  <c r="Q291" i="21"/>
  <c r="AL291" i="21"/>
  <c r="X291" i="21"/>
  <c r="K291" i="21"/>
  <c r="AF291" i="21"/>
  <c r="AH291" i="21"/>
  <c r="AJ291" i="21"/>
  <c r="AN291" i="21"/>
  <c r="AO291" i="21"/>
  <c r="AQ291" i="21" s="1"/>
  <c r="AP291" i="21"/>
  <c r="AY291" i="21"/>
  <c r="CU291" i="21"/>
  <c r="G292" i="21"/>
  <c r="CD292" i="21" s="1"/>
  <c r="CO292" i="21" s="1"/>
  <c r="Q292" i="21"/>
  <c r="AL292" i="21"/>
  <c r="X292" i="21"/>
  <c r="K292" i="21"/>
  <c r="AF292" i="21"/>
  <c r="AH292" i="21"/>
  <c r="AJ292" i="21"/>
  <c r="AN292" i="21"/>
  <c r="AO292" i="21"/>
  <c r="AQ292" i="21" s="1"/>
  <c r="AP292" i="21"/>
  <c r="AY292" i="21"/>
  <c r="CU292" i="21"/>
  <c r="G293" i="21"/>
  <c r="CD293" i="21" s="1"/>
  <c r="CH293" i="21" s="1"/>
  <c r="Q293" i="21"/>
  <c r="AL293" i="21"/>
  <c r="X293" i="21"/>
  <c r="K293" i="21"/>
  <c r="AF293" i="21"/>
  <c r="AH293" i="21"/>
  <c r="AJ293" i="21"/>
  <c r="AN293" i="21"/>
  <c r="AO293" i="21"/>
  <c r="AQ293" i="21" s="1"/>
  <c r="AP293" i="21"/>
  <c r="AY293" i="21"/>
  <c r="CU293" i="21"/>
  <c r="G294" i="21"/>
  <c r="CD294" i="21" s="1"/>
  <c r="CQ294" i="21" s="1"/>
  <c r="Q294" i="21"/>
  <c r="AL294" i="21"/>
  <c r="X294" i="21"/>
  <c r="K294" i="21"/>
  <c r="AF294" i="21"/>
  <c r="AH294" i="21"/>
  <c r="AJ294" i="21"/>
  <c r="AN294" i="21"/>
  <c r="AO294" i="21"/>
  <c r="AQ294" i="21" s="1"/>
  <c r="AP294" i="21"/>
  <c r="AY294" i="21"/>
  <c r="CU294" i="21"/>
  <c r="G295" i="21"/>
  <c r="CD295" i="21" s="1"/>
  <c r="CF295" i="21" s="1"/>
  <c r="Q295" i="21"/>
  <c r="AL295" i="21"/>
  <c r="X295" i="21"/>
  <c r="K295" i="21"/>
  <c r="AF295" i="21"/>
  <c r="AH295" i="21"/>
  <c r="AJ295" i="21"/>
  <c r="AN295" i="21"/>
  <c r="AO295" i="21"/>
  <c r="AQ295" i="21" s="1"/>
  <c r="AP295" i="21"/>
  <c r="AY295" i="21"/>
  <c r="CU295" i="21"/>
  <c r="G296" i="21"/>
  <c r="CD296" i="21" s="1"/>
  <c r="Q296" i="21"/>
  <c r="AL296" i="21"/>
  <c r="X296" i="21"/>
  <c r="K296" i="21"/>
  <c r="AF296" i="21"/>
  <c r="AH296" i="21"/>
  <c r="AJ296" i="21"/>
  <c r="AN296" i="21"/>
  <c r="AO296" i="21"/>
  <c r="AQ296" i="21" s="1"/>
  <c r="AP296" i="21"/>
  <c r="AY296" i="21"/>
  <c r="CU296" i="21"/>
  <c r="G297" i="21"/>
  <c r="CD297" i="21" s="1"/>
  <c r="CL297" i="21" s="1"/>
  <c r="Q297" i="21"/>
  <c r="AL297" i="21"/>
  <c r="X297" i="21"/>
  <c r="K297" i="21"/>
  <c r="AF297" i="21"/>
  <c r="AH297" i="21"/>
  <c r="AJ297" i="21"/>
  <c r="AN297" i="21"/>
  <c r="AO297" i="21"/>
  <c r="AQ297" i="21" s="1"/>
  <c r="AP297" i="21"/>
  <c r="AY297" i="21"/>
  <c r="CU297" i="21"/>
  <c r="G298" i="21"/>
  <c r="CD298" i="21" s="1"/>
  <c r="CQ298" i="21" s="1"/>
  <c r="Q298" i="21"/>
  <c r="AL298" i="21"/>
  <c r="X298" i="21"/>
  <c r="K298" i="21"/>
  <c r="AF298" i="21"/>
  <c r="AH298" i="21"/>
  <c r="AJ298" i="21"/>
  <c r="AN298" i="21"/>
  <c r="AO298" i="21"/>
  <c r="AQ298" i="21" s="1"/>
  <c r="AP298" i="21"/>
  <c r="AY298" i="21"/>
  <c r="CU298" i="21"/>
  <c r="G299" i="21"/>
  <c r="CD299" i="21" s="1"/>
  <c r="CJ299" i="21" s="1"/>
  <c r="Q299" i="21"/>
  <c r="AL299" i="21"/>
  <c r="X299" i="21"/>
  <c r="K299" i="21"/>
  <c r="AF299" i="21"/>
  <c r="AH299" i="21"/>
  <c r="AJ299" i="21"/>
  <c r="AN299" i="21"/>
  <c r="AO299" i="21"/>
  <c r="AQ299" i="21" s="1"/>
  <c r="AP299" i="21"/>
  <c r="AY299" i="21"/>
  <c r="CU299" i="21"/>
  <c r="G300" i="21"/>
  <c r="CD300" i="21" s="1"/>
  <c r="CS300" i="21" s="1"/>
  <c r="Q300" i="21"/>
  <c r="AL300" i="21"/>
  <c r="X300" i="21"/>
  <c r="K300" i="21"/>
  <c r="AF300" i="21"/>
  <c r="AH300" i="21"/>
  <c r="AJ300" i="21"/>
  <c r="AN300" i="21"/>
  <c r="AO300" i="21"/>
  <c r="AQ300" i="21" s="1"/>
  <c r="AP300" i="21"/>
  <c r="AY300" i="21"/>
  <c r="CU300" i="21"/>
  <c r="G301" i="21"/>
  <c r="CD301" i="21" s="1"/>
  <c r="CT301" i="21" s="1"/>
  <c r="Q301" i="21"/>
  <c r="AL301" i="21"/>
  <c r="X301" i="21"/>
  <c r="K301" i="21"/>
  <c r="AF301" i="21"/>
  <c r="AH301" i="21"/>
  <c r="AJ301" i="21"/>
  <c r="AN301" i="21"/>
  <c r="AO301" i="21"/>
  <c r="AQ301" i="21" s="1"/>
  <c r="AP301" i="21"/>
  <c r="AY301" i="21"/>
  <c r="CU301" i="21"/>
  <c r="G302" i="21"/>
  <c r="CD302" i="21" s="1"/>
  <c r="CE302" i="21" s="1"/>
  <c r="Q302" i="21"/>
  <c r="AL302" i="21"/>
  <c r="X302" i="21"/>
  <c r="K302" i="21"/>
  <c r="AF302" i="21"/>
  <c r="AH302" i="21"/>
  <c r="AJ302" i="21"/>
  <c r="AN302" i="21"/>
  <c r="AO302" i="21"/>
  <c r="AQ302" i="21" s="1"/>
  <c r="AP302" i="21"/>
  <c r="AY302" i="21"/>
  <c r="CU302" i="21"/>
  <c r="G303" i="21"/>
  <c r="CD303" i="21" s="1"/>
  <c r="CR303" i="21" s="1"/>
  <c r="Q303" i="21"/>
  <c r="AL303" i="21"/>
  <c r="X303" i="21"/>
  <c r="K303" i="21"/>
  <c r="AF303" i="21"/>
  <c r="AH303" i="21"/>
  <c r="AJ303" i="21"/>
  <c r="AN303" i="21"/>
  <c r="AO303" i="21"/>
  <c r="AQ303" i="21" s="1"/>
  <c r="AP303" i="21"/>
  <c r="AY303" i="21"/>
  <c r="CU303" i="21"/>
  <c r="G304" i="21"/>
  <c r="CD304" i="21" s="1"/>
  <c r="CG304" i="21" s="1"/>
  <c r="Q304" i="21"/>
  <c r="AL304" i="21"/>
  <c r="X304" i="21"/>
  <c r="K304" i="21"/>
  <c r="AF304" i="21"/>
  <c r="AH304" i="21"/>
  <c r="AJ304" i="21"/>
  <c r="AN304" i="21"/>
  <c r="AO304" i="21"/>
  <c r="AQ304" i="21" s="1"/>
  <c r="AP304" i="21"/>
  <c r="AY304" i="21"/>
  <c r="CU304" i="21"/>
  <c r="G305" i="21"/>
  <c r="Q305" i="21"/>
  <c r="AL305" i="21"/>
  <c r="X305" i="21"/>
  <c r="K305" i="21"/>
  <c r="AF305" i="21"/>
  <c r="AH305" i="21"/>
  <c r="AJ305" i="21"/>
  <c r="AN305" i="21"/>
  <c r="AO305" i="21"/>
  <c r="AQ305" i="21" s="1"/>
  <c r="AP305" i="21"/>
  <c r="AY305" i="21"/>
  <c r="CD305" i="21"/>
  <c r="CT305" i="21" s="1"/>
  <c r="CU305" i="21"/>
  <c r="G306" i="21"/>
  <c r="CD306" i="21" s="1"/>
  <c r="CI306" i="21" s="1"/>
  <c r="Q306" i="21"/>
  <c r="AL306" i="21"/>
  <c r="X306" i="21"/>
  <c r="K306" i="21"/>
  <c r="AF306" i="21"/>
  <c r="AH306" i="21"/>
  <c r="AJ306" i="21"/>
  <c r="AN306" i="21"/>
  <c r="AO306" i="21"/>
  <c r="AQ306" i="21" s="1"/>
  <c r="AP306" i="21"/>
  <c r="AY306" i="21"/>
  <c r="CU306" i="21"/>
  <c r="G307" i="21"/>
  <c r="CD307" i="21" s="1"/>
  <c r="CJ307" i="21" s="1"/>
  <c r="Q307" i="21"/>
  <c r="AL307" i="21"/>
  <c r="X307" i="21"/>
  <c r="K307" i="21"/>
  <c r="AF307" i="21"/>
  <c r="AH307" i="21"/>
  <c r="AJ307" i="21"/>
  <c r="AN307" i="21"/>
  <c r="AO307" i="21"/>
  <c r="AQ307" i="21" s="1"/>
  <c r="AP307" i="21"/>
  <c r="AY307" i="21"/>
  <c r="CU307" i="21"/>
  <c r="G308" i="21"/>
  <c r="CD308" i="21" s="1"/>
  <c r="CG308" i="21" s="1"/>
  <c r="Q308" i="21"/>
  <c r="AL308" i="21"/>
  <c r="X308" i="21"/>
  <c r="K308" i="21"/>
  <c r="AF308" i="21"/>
  <c r="AH308" i="21"/>
  <c r="AJ308" i="21"/>
  <c r="AN308" i="21"/>
  <c r="AO308" i="21"/>
  <c r="AQ308" i="21" s="1"/>
  <c r="AP308" i="21"/>
  <c r="AY308" i="21"/>
  <c r="CU308" i="21"/>
  <c r="G309" i="21"/>
  <c r="CD309" i="21" s="1"/>
  <c r="Q309" i="21"/>
  <c r="AL309" i="21"/>
  <c r="X309" i="21"/>
  <c r="K309" i="21"/>
  <c r="AF309" i="21"/>
  <c r="AH309" i="21"/>
  <c r="AJ309" i="21"/>
  <c r="AN309" i="21"/>
  <c r="AO309" i="21"/>
  <c r="AQ309" i="21" s="1"/>
  <c r="AP309" i="21"/>
  <c r="AY309" i="21"/>
  <c r="CU309" i="21"/>
  <c r="G310" i="21"/>
  <c r="CD310" i="21" s="1"/>
  <c r="CQ310" i="21" s="1"/>
  <c r="Q310" i="21"/>
  <c r="AL310" i="21"/>
  <c r="X310" i="21"/>
  <c r="K310" i="21"/>
  <c r="AF310" i="21"/>
  <c r="AH310" i="21"/>
  <c r="AJ310" i="21"/>
  <c r="AN310" i="21"/>
  <c r="AO310" i="21"/>
  <c r="AQ310" i="21" s="1"/>
  <c r="AP310" i="21"/>
  <c r="AY310" i="21"/>
  <c r="CU310" i="21"/>
  <c r="G311" i="21"/>
  <c r="CD311" i="21" s="1"/>
  <c r="CJ311" i="21" s="1"/>
  <c r="Q311" i="21"/>
  <c r="AL311" i="21"/>
  <c r="X311" i="21"/>
  <c r="K311" i="21"/>
  <c r="AF311" i="21"/>
  <c r="AH311" i="21"/>
  <c r="AJ311" i="21"/>
  <c r="AN311" i="21"/>
  <c r="AO311" i="21"/>
  <c r="AQ311" i="21" s="1"/>
  <c r="AP311" i="21"/>
  <c r="AY311" i="21"/>
  <c r="CU311" i="21"/>
  <c r="G312" i="21"/>
  <c r="CD312" i="21" s="1"/>
  <c r="Q312" i="21"/>
  <c r="AL312" i="21"/>
  <c r="X312" i="21"/>
  <c r="K312" i="21"/>
  <c r="AF312" i="21"/>
  <c r="AH312" i="21"/>
  <c r="AJ312" i="21"/>
  <c r="AN312" i="21"/>
  <c r="AO312" i="21"/>
  <c r="AQ312" i="21" s="1"/>
  <c r="AP312" i="21"/>
  <c r="AY312" i="21"/>
  <c r="CU312" i="21"/>
  <c r="G313" i="21"/>
  <c r="Q313" i="21"/>
  <c r="AL313" i="21"/>
  <c r="X313" i="21"/>
  <c r="K313" i="21"/>
  <c r="AF313" i="21"/>
  <c r="AH313" i="21"/>
  <c r="AJ313" i="21"/>
  <c r="AN313" i="21"/>
  <c r="AO313" i="21"/>
  <c r="AQ313" i="21" s="1"/>
  <c r="AP313" i="21"/>
  <c r="AY313" i="21"/>
  <c r="CD313" i="21"/>
  <c r="CT313" i="21" s="1"/>
  <c r="CU313" i="21"/>
  <c r="G314" i="21"/>
  <c r="CD314" i="21" s="1"/>
  <c r="CE314" i="21" s="1"/>
  <c r="Q314" i="21"/>
  <c r="AL314" i="21"/>
  <c r="X314" i="21"/>
  <c r="K314" i="21"/>
  <c r="AF314" i="21"/>
  <c r="AH314" i="21"/>
  <c r="AJ314" i="21"/>
  <c r="AN314" i="21"/>
  <c r="AO314" i="21"/>
  <c r="AQ314" i="21" s="1"/>
  <c r="AP314" i="21"/>
  <c r="AY314" i="21"/>
  <c r="CU314" i="21"/>
  <c r="G315" i="21"/>
  <c r="CD315" i="21" s="1"/>
  <c r="CF315" i="21" s="1"/>
  <c r="Q315" i="21"/>
  <c r="AL315" i="21"/>
  <c r="X315" i="21"/>
  <c r="K315" i="21"/>
  <c r="AF315" i="21"/>
  <c r="AH315" i="21"/>
  <c r="AJ315" i="21"/>
  <c r="AN315" i="21"/>
  <c r="AO315" i="21"/>
  <c r="AQ315" i="21" s="1"/>
  <c r="AP315" i="21"/>
  <c r="AY315" i="21"/>
  <c r="CU315" i="21"/>
  <c r="G316" i="21"/>
  <c r="CD316" i="21" s="1"/>
  <c r="CG316" i="21" s="1"/>
  <c r="Q316" i="21"/>
  <c r="AL316" i="21"/>
  <c r="X316" i="21"/>
  <c r="K316" i="21"/>
  <c r="AF316" i="21"/>
  <c r="AH316" i="21"/>
  <c r="AJ316" i="21"/>
  <c r="AN316" i="21"/>
  <c r="AO316" i="21"/>
  <c r="AQ316" i="21" s="1"/>
  <c r="AP316" i="21"/>
  <c r="AY316" i="21"/>
  <c r="CU316" i="21"/>
  <c r="G317" i="21"/>
  <c r="Q317" i="21"/>
  <c r="AL317" i="21"/>
  <c r="X317" i="21"/>
  <c r="K317" i="21"/>
  <c r="AF317" i="21"/>
  <c r="AH317" i="21"/>
  <c r="AJ317" i="21"/>
  <c r="AN317" i="21"/>
  <c r="AO317" i="21"/>
  <c r="AQ317" i="21" s="1"/>
  <c r="AP317" i="21"/>
  <c r="AY317" i="21"/>
  <c r="CD317" i="21"/>
  <c r="CT317" i="21" s="1"/>
  <c r="CU317" i="21"/>
  <c r="G318" i="21"/>
  <c r="CD318" i="21" s="1"/>
  <c r="Q318" i="21"/>
  <c r="AL318" i="21"/>
  <c r="X318" i="21"/>
  <c r="K318" i="21"/>
  <c r="AF318" i="21"/>
  <c r="AH318" i="21"/>
  <c r="AJ318" i="21"/>
  <c r="AN318" i="21"/>
  <c r="AO318" i="21"/>
  <c r="AQ318" i="21" s="1"/>
  <c r="AP318" i="21"/>
  <c r="AY318" i="21"/>
  <c r="CU318" i="21"/>
  <c r="G319" i="21"/>
  <c r="CD319" i="21" s="1"/>
  <c r="CR319" i="21" s="1"/>
  <c r="Q319" i="21"/>
  <c r="AL319" i="21"/>
  <c r="X319" i="21"/>
  <c r="K319" i="21"/>
  <c r="AF319" i="21"/>
  <c r="AH319" i="21"/>
  <c r="AJ319" i="21"/>
  <c r="AN319" i="21"/>
  <c r="AO319" i="21"/>
  <c r="AQ319" i="21" s="1"/>
  <c r="AP319" i="21"/>
  <c r="AY319" i="21"/>
  <c r="CU319" i="21"/>
  <c r="G320" i="21"/>
  <c r="CD320" i="21" s="1"/>
  <c r="CK320" i="21" s="1"/>
  <c r="Q320" i="21"/>
  <c r="AL320" i="21"/>
  <c r="X320" i="21"/>
  <c r="K320" i="21"/>
  <c r="AF320" i="21"/>
  <c r="AH320" i="21"/>
  <c r="AJ320" i="21"/>
  <c r="AN320" i="21"/>
  <c r="AO320" i="21"/>
  <c r="AQ320" i="21" s="1"/>
  <c r="AP320" i="21"/>
  <c r="AY320" i="21"/>
  <c r="CG320" i="21"/>
  <c r="CU320" i="21"/>
  <c r="G321" i="21"/>
  <c r="CD321" i="21" s="1"/>
  <c r="CH321" i="21" s="1"/>
  <c r="Q321" i="21"/>
  <c r="AL321" i="21"/>
  <c r="X321" i="21"/>
  <c r="K321" i="21"/>
  <c r="AF321" i="21"/>
  <c r="AH321" i="21"/>
  <c r="AJ321" i="21"/>
  <c r="AN321" i="21"/>
  <c r="AO321" i="21"/>
  <c r="AQ321" i="21" s="1"/>
  <c r="AP321" i="21"/>
  <c r="AY321" i="21"/>
  <c r="CU321" i="21"/>
  <c r="G322" i="21"/>
  <c r="CD322" i="21" s="1"/>
  <c r="CE322" i="21" s="1"/>
  <c r="Q322" i="21"/>
  <c r="AL322" i="21"/>
  <c r="X322" i="21"/>
  <c r="K322" i="21"/>
  <c r="AF322" i="21"/>
  <c r="AH322" i="21"/>
  <c r="AJ322" i="21"/>
  <c r="AN322" i="21"/>
  <c r="AO322" i="21"/>
  <c r="AQ322" i="21" s="1"/>
  <c r="AP322" i="21"/>
  <c r="AY322" i="21"/>
  <c r="CU322" i="21"/>
  <c r="G323" i="21"/>
  <c r="CD323" i="21" s="1"/>
  <c r="CR323" i="21" s="1"/>
  <c r="Q323" i="21"/>
  <c r="AL323" i="21"/>
  <c r="X323" i="21"/>
  <c r="K323" i="21"/>
  <c r="AF323" i="21"/>
  <c r="AH323" i="21"/>
  <c r="AJ323" i="21"/>
  <c r="AN323" i="21"/>
  <c r="AO323" i="21"/>
  <c r="AQ323" i="21" s="1"/>
  <c r="AP323" i="21"/>
  <c r="AY323" i="21"/>
  <c r="CU323" i="21"/>
  <c r="G324" i="21"/>
  <c r="CD324" i="21" s="1"/>
  <c r="CO324" i="21" s="1"/>
  <c r="Q324" i="21"/>
  <c r="AL324" i="21"/>
  <c r="X324" i="21"/>
  <c r="K324" i="21"/>
  <c r="AF324" i="21"/>
  <c r="AH324" i="21"/>
  <c r="AJ324" i="21"/>
  <c r="AN324" i="21"/>
  <c r="AO324" i="21"/>
  <c r="AQ324" i="21" s="1"/>
  <c r="AP324" i="21"/>
  <c r="AY324" i="21"/>
  <c r="CU324" i="21"/>
  <c r="G325" i="21"/>
  <c r="CD325" i="21" s="1"/>
  <c r="CH325" i="21" s="1"/>
  <c r="Q325" i="21"/>
  <c r="AL325" i="21"/>
  <c r="X325" i="21"/>
  <c r="K325" i="21"/>
  <c r="AF325" i="21"/>
  <c r="AH325" i="21"/>
  <c r="AJ325" i="21"/>
  <c r="AN325" i="21"/>
  <c r="AO325" i="21"/>
  <c r="AQ325" i="21" s="1"/>
  <c r="AP325" i="21"/>
  <c r="AY325" i="21"/>
  <c r="CU325" i="21"/>
  <c r="G326" i="21"/>
  <c r="CD326" i="21" s="1"/>
  <c r="CQ326" i="21" s="1"/>
  <c r="Q326" i="21"/>
  <c r="AL326" i="21"/>
  <c r="X326" i="21"/>
  <c r="K326" i="21"/>
  <c r="AF326" i="21"/>
  <c r="AH326" i="21"/>
  <c r="AJ326" i="21"/>
  <c r="AN326" i="21"/>
  <c r="AO326" i="21"/>
  <c r="AQ326" i="21" s="1"/>
  <c r="AP326" i="21"/>
  <c r="AY326" i="21"/>
  <c r="CU326" i="21"/>
  <c r="G327" i="21"/>
  <c r="CD327" i="21" s="1"/>
  <c r="Q327" i="21"/>
  <c r="AL327" i="21"/>
  <c r="X327" i="21"/>
  <c r="K327" i="21"/>
  <c r="AF327" i="21"/>
  <c r="AH327" i="21"/>
  <c r="AJ327" i="21"/>
  <c r="AN327" i="21"/>
  <c r="AO327" i="21"/>
  <c r="AQ327" i="21" s="1"/>
  <c r="AP327" i="21"/>
  <c r="AY327" i="21"/>
  <c r="CU327" i="21"/>
  <c r="G328" i="21"/>
  <c r="CD328" i="21" s="1"/>
  <c r="Q328" i="21"/>
  <c r="AL328" i="21"/>
  <c r="X328" i="21"/>
  <c r="K328" i="21"/>
  <c r="AF328" i="21"/>
  <c r="AH328" i="21"/>
  <c r="AJ328" i="21"/>
  <c r="AN328" i="21"/>
  <c r="AO328" i="21"/>
  <c r="AQ328" i="21" s="1"/>
  <c r="AP328" i="21"/>
  <c r="AY328" i="21"/>
  <c r="CU328" i="21"/>
  <c r="G329" i="21"/>
  <c r="CD329" i="21" s="1"/>
  <c r="CL329" i="21" s="1"/>
  <c r="Q329" i="21"/>
  <c r="AL329" i="21"/>
  <c r="X329" i="21"/>
  <c r="K329" i="21"/>
  <c r="AF329" i="21"/>
  <c r="AH329" i="21"/>
  <c r="AJ329" i="21"/>
  <c r="AN329" i="21"/>
  <c r="AO329" i="21"/>
  <c r="AQ329" i="21" s="1"/>
  <c r="AP329" i="21"/>
  <c r="AY329" i="21"/>
  <c r="CU329" i="21"/>
  <c r="G330" i="21"/>
  <c r="CD330" i="21" s="1"/>
  <c r="CI330" i="21" s="1"/>
  <c r="Q330" i="21"/>
  <c r="AL330" i="21"/>
  <c r="X330" i="21"/>
  <c r="K330" i="21"/>
  <c r="AF330" i="21"/>
  <c r="AH330" i="21"/>
  <c r="AJ330" i="21"/>
  <c r="AN330" i="21"/>
  <c r="AO330" i="21"/>
  <c r="AQ330" i="21" s="1"/>
  <c r="AP330" i="21"/>
  <c r="AY330" i="21"/>
  <c r="CU330" i="21"/>
  <c r="G331" i="21"/>
  <c r="CD331" i="21" s="1"/>
  <c r="CR331" i="21" s="1"/>
  <c r="Q331" i="21"/>
  <c r="AL331" i="21"/>
  <c r="X331" i="21"/>
  <c r="K331" i="21"/>
  <c r="AF331" i="21"/>
  <c r="AH331" i="21"/>
  <c r="AJ331" i="21"/>
  <c r="AN331" i="21"/>
  <c r="AO331" i="21"/>
  <c r="AQ331" i="21" s="1"/>
  <c r="AP331" i="21"/>
  <c r="AY331" i="21"/>
  <c r="CU331" i="21"/>
  <c r="G332" i="21"/>
  <c r="CD332" i="21" s="1"/>
  <c r="CK332" i="21" s="1"/>
  <c r="Q332" i="21"/>
  <c r="AL332" i="21"/>
  <c r="X332" i="21"/>
  <c r="K332" i="21"/>
  <c r="AF332" i="21"/>
  <c r="AH332" i="21"/>
  <c r="AJ332" i="21"/>
  <c r="AN332" i="21"/>
  <c r="AO332" i="21"/>
  <c r="AQ332" i="21" s="1"/>
  <c r="AP332" i="21"/>
  <c r="AY332" i="21"/>
  <c r="CU332" i="21"/>
  <c r="G333" i="21"/>
  <c r="CD333" i="21" s="1"/>
  <c r="CT333" i="21" s="1"/>
  <c r="Q333" i="21"/>
  <c r="AL333" i="21"/>
  <c r="X333" i="21"/>
  <c r="K333" i="21"/>
  <c r="AF333" i="21"/>
  <c r="AH333" i="21"/>
  <c r="AJ333" i="21"/>
  <c r="AN333" i="21"/>
  <c r="AO333" i="21"/>
  <c r="AQ333" i="21" s="1"/>
  <c r="AP333" i="21"/>
  <c r="AY333" i="21"/>
  <c r="CU333" i="21"/>
  <c r="G334" i="21"/>
  <c r="CD334" i="21" s="1"/>
  <c r="CE334" i="21" s="1"/>
  <c r="Q334" i="21"/>
  <c r="AL334" i="21"/>
  <c r="X334" i="21"/>
  <c r="K334" i="21"/>
  <c r="AF334" i="21"/>
  <c r="AH334" i="21"/>
  <c r="AJ334" i="21"/>
  <c r="AN334" i="21"/>
  <c r="AO334" i="21"/>
  <c r="AQ334" i="21" s="1"/>
  <c r="AP334" i="21"/>
  <c r="AY334" i="21"/>
  <c r="CU334" i="21"/>
  <c r="G335" i="21"/>
  <c r="CD335" i="21" s="1"/>
  <c r="CR335" i="21" s="1"/>
  <c r="Q335" i="21"/>
  <c r="AL335" i="21"/>
  <c r="X335" i="21"/>
  <c r="K335" i="21"/>
  <c r="AF335" i="21"/>
  <c r="AH335" i="21"/>
  <c r="AJ335" i="21"/>
  <c r="AN335" i="21"/>
  <c r="AO335" i="21"/>
  <c r="AQ335" i="21" s="1"/>
  <c r="AP335" i="21"/>
  <c r="AY335" i="21"/>
  <c r="CU335" i="21"/>
  <c r="G336" i="21"/>
  <c r="CD336" i="21" s="1"/>
  <c r="CG336" i="21" s="1"/>
  <c r="Q336" i="21"/>
  <c r="AL336" i="21"/>
  <c r="X336" i="21"/>
  <c r="K336" i="21"/>
  <c r="AF336" i="21"/>
  <c r="AH336" i="21"/>
  <c r="AJ336" i="21"/>
  <c r="AN336" i="21"/>
  <c r="AO336" i="21"/>
  <c r="AQ336" i="21" s="1"/>
  <c r="AP336" i="21"/>
  <c r="AY336" i="21"/>
  <c r="CU336" i="21"/>
  <c r="G337" i="21"/>
  <c r="CD337" i="21" s="1"/>
  <c r="CH337" i="21" s="1"/>
  <c r="Q337" i="21"/>
  <c r="AL337" i="21"/>
  <c r="X337" i="21"/>
  <c r="K337" i="21"/>
  <c r="AF337" i="21"/>
  <c r="AH337" i="21"/>
  <c r="AJ337" i="21"/>
  <c r="AN337" i="21"/>
  <c r="AO337" i="21"/>
  <c r="AQ337" i="21" s="1"/>
  <c r="AP337" i="21"/>
  <c r="AY337" i="21"/>
  <c r="CU337" i="21"/>
  <c r="G338" i="21"/>
  <c r="CD338" i="21" s="1"/>
  <c r="CQ338" i="21" s="1"/>
  <c r="Q338" i="21"/>
  <c r="AL338" i="21"/>
  <c r="X338" i="21"/>
  <c r="K338" i="21"/>
  <c r="AF338" i="21"/>
  <c r="AH338" i="21"/>
  <c r="AJ338" i="21"/>
  <c r="AN338" i="21"/>
  <c r="AO338" i="21"/>
  <c r="AQ338" i="21" s="1"/>
  <c r="AP338" i="21"/>
  <c r="AY338" i="21"/>
  <c r="CU338" i="21"/>
  <c r="G339" i="21"/>
  <c r="CD339" i="21" s="1"/>
  <c r="CF339" i="21" s="1"/>
  <c r="Q339" i="21"/>
  <c r="AL339" i="21"/>
  <c r="X339" i="21"/>
  <c r="K339" i="21"/>
  <c r="AF339" i="21"/>
  <c r="AH339" i="21"/>
  <c r="AJ339" i="21"/>
  <c r="AN339" i="21"/>
  <c r="AO339" i="21"/>
  <c r="AQ339" i="21" s="1"/>
  <c r="AP339" i="21"/>
  <c r="AY339" i="21"/>
  <c r="CU339" i="21"/>
  <c r="G340" i="21"/>
  <c r="CD340" i="21" s="1"/>
  <c r="CK340" i="21" s="1"/>
  <c r="Q340" i="21"/>
  <c r="AL340" i="21"/>
  <c r="X340" i="21"/>
  <c r="K340" i="21"/>
  <c r="AF340" i="21"/>
  <c r="AH340" i="21"/>
  <c r="AJ340" i="21"/>
  <c r="AN340" i="21"/>
  <c r="AO340" i="21"/>
  <c r="AQ340" i="21" s="1"/>
  <c r="AP340" i="21"/>
  <c r="AY340" i="21"/>
  <c r="CU340" i="21"/>
  <c r="G341" i="21"/>
  <c r="CD341" i="21" s="1"/>
  <c r="Q341" i="21"/>
  <c r="AL341" i="21"/>
  <c r="X341" i="21"/>
  <c r="K341" i="21"/>
  <c r="AF341" i="21"/>
  <c r="AH341" i="21"/>
  <c r="AJ341" i="21"/>
  <c r="AN341" i="21"/>
  <c r="AO341" i="21"/>
  <c r="AQ341" i="21" s="1"/>
  <c r="AP341" i="21"/>
  <c r="AY341" i="21"/>
  <c r="CU341" i="21"/>
  <c r="G342" i="21"/>
  <c r="CD342" i="21" s="1"/>
  <c r="CQ342" i="21" s="1"/>
  <c r="Q342" i="21"/>
  <c r="AL342" i="21"/>
  <c r="X342" i="21"/>
  <c r="K342" i="21"/>
  <c r="AF342" i="21"/>
  <c r="AH342" i="21"/>
  <c r="AJ342" i="21"/>
  <c r="AN342" i="21"/>
  <c r="AO342" i="21"/>
  <c r="AQ342" i="21" s="1"/>
  <c r="AP342" i="21"/>
  <c r="AY342" i="21"/>
  <c r="CU342" i="21"/>
  <c r="G343" i="21"/>
  <c r="CD343" i="21" s="1"/>
  <c r="CF343" i="21" s="1"/>
  <c r="Q343" i="21"/>
  <c r="AL343" i="21"/>
  <c r="X343" i="21"/>
  <c r="K343" i="21"/>
  <c r="AF343" i="21"/>
  <c r="AH343" i="21"/>
  <c r="AJ343" i="21"/>
  <c r="AN343" i="21"/>
  <c r="AO343" i="21"/>
  <c r="AQ343" i="21" s="1"/>
  <c r="AP343" i="21"/>
  <c r="AY343" i="21"/>
  <c r="CU343" i="21"/>
  <c r="G344" i="21"/>
  <c r="CD344" i="21" s="1"/>
  <c r="CG344" i="21" s="1"/>
  <c r="Q344" i="21"/>
  <c r="AL344" i="21"/>
  <c r="X344" i="21"/>
  <c r="K344" i="21"/>
  <c r="AF344" i="21"/>
  <c r="AH344" i="21"/>
  <c r="AJ344" i="21"/>
  <c r="AN344" i="21"/>
  <c r="AO344" i="21"/>
  <c r="AQ344" i="21" s="1"/>
  <c r="AP344" i="21"/>
  <c r="AY344" i="21"/>
  <c r="CU344" i="21"/>
  <c r="G345" i="21"/>
  <c r="CD345" i="21" s="1"/>
  <c r="Q345" i="21"/>
  <c r="AL345" i="21"/>
  <c r="X345" i="21"/>
  <c r="K345" i="21"/>
  <c r="AF345" i="21"/>
  <c r="AH345" i="21"/>
  <c r="AJ345" i="21"/>
  <c r="AN345" i="21"/>
  <c r="AO345" i="21"/>
  <c r="AQ345" i="21" s="1"/>
  <c r="AP345" i="21"/>
  <c r="AY345" i="21"/>
  <c r="CU345" i="21"/>
  <c r="G346" i="21"/>
  <c r="CD346" i="21" s="1"/>
  <c r="CM346" i="21" s="1"/>
  <c r="Q346" i="21"/>
  <c r="AL346" i="21"/>
  <c r="X346" i="21"/>
  <c r="K346" i="21"/>
  <c r="AF346" i="21"/>
  <c r="AH346" i="21"/>
  <c r="AJ346" i="21"/>
  <c r="AN346" i="21"/>
  <c r="AO346" i="21"/>
  <c r="AQ346" i="21" s="1"/>
  <c r="AP346" i="21"/>
  <c r="AY346" i="21"/>
  <c r="CU346" i="21"/>
  <c r="G347" i="21"/>
  <c r="CD347" i="21" s="1"/>
  <c r="CO347" i="21" s="1"/>
  <c r="Q347" i="21"/>
  <c r="AL347" i="21"/>
  <c r="X347" i="21"/>
  <c r="K347" i="21"/>
  <c r="AF347" i="21"/>
  <c r="AH347" i="21"/>
  <c r="AJ347" i="21"/>
  <c r="AN347" i="21"/>
  <c r="AO347" i="21"/>
  <c r="AQ347" i="21" s="1"/>
  <c r="AP347" i="21"/>
  <c r="AY347" i="21"/>
  <c r="CU347" i="21"/>
  <c r="G348" i="21"/>
  <c r="Q348" i="21"/>
  <c r="AL348" i="21"/>
  <c r="X348" i="21"/>
  <c r="K348" i="21"/>
  <c r="AF348" i="21"/>
  <c r="AH348" i="21"/>
  <c r="AJ348" i="21"/>
  <c r="AN348" i="21"/>
  <c r="AO348" i="21"/>
  <c r="AQ348" i="21" s="1"/>
  <c r="AP348" i="21"/>
  <c r="AY348" i="21"/>
  <c r="CD348" i="21"/>
  <c r="CO348" i="21" s="1"/>
  <c r="CU348" i="21"/>
  <c r="G349" i="21"/>
  <c r="CD349" i="21" s="1"/>
  <c r="CM349" i="21" s="1"/>
  <c r="Q349" i="21"/>
  <c r="AL349" i="21"/>
  <c r="X349" i="21"/>
  <c r="K349" i="21"/>
  <c r="AF349" i="21"/>
  <c r="AH349" i="21"/>
  <c r="AJ349" i="21"/>
  <c r="AN349" i="21"/>
  <c r="AO349" i="21"/>
  <c r="AQ349" i="21" s="1"/>
  <c r="AP349" i="21"/>
  <c r="AY349" i="21"/>
  <c r="CU349" i="21"/>
  <c r="G350" i="21"/>
  <c r="CD350" i="21" s="1"/>
  <c r="CF350" i="21" s="1"/>
  <c r="Q350" i="21"/>
  <c r="AL350" i="21"/>
  <c r="X350" i="21"/>
  <c r="K350" i="21"/>
  <c r="AF350" i="21"/>
  <c r="AH350" i="21"/>
  <c r="AJ350" i="21"/>
  <c r="AN350" i="21"/>
  <c r="AO350" i="21"/>
  <c r="AQ350" i="21" s="1"/>
  <c r="AP350" i="21"/>
  <c r="AY350" i="21"/>
  <c r="CU350" i="21"/>
  <c r="G351" i="21"/>
  <c r="CD351" i="21" s="1"/>
  <c r="CE351" i="21" s="1"/>
  <c r="Q351" i="21"/>
  <c r="AL351" i="21"/>
  <c r="X351" i="21"/>
  <c r="K351" i="21"/>
  <c r="AF351" i="21"/>
  <c r="AH351" i="21"/>
  <c r="AJ351" i="21"/>
  <c r="AN351" i="21"/>
  <c r="AO351" i="21"/>
  <c r="AQ351" i="21" s="1"/>
  <c r="AP351" i="21"/>
  <c r="AY351" i="21"/>
  <c r="CU351" i="21"/>
  <c r="G352" i="21"/>
  <c r="CD352" i="21" s="1"/>
  <c r="Q352" i="21"/>
  <c r="AL352" i="21"/>
  <c r="X352" i="21"/>
  <c r="K352" i="21"/>
  <c r="AF352" i="21"/>
  <c r="AH352" i="21"/>
  <c r="AJ352" i="21"/>
  <c r="AN352" i="21"/>
  <c r="AO352" i="21"/>
  <c r="AQ352" i="21" s="1"/>
  <c r="AP352" i="21"/>
  <c r="AY352" i="21"/>
  <c r="CU352" i="21"/>
  <c r="G353" i="21"/>
  <c r="CD353" i="21" s="1"/>
  <c r="CG353" i="21" s="1"/>
  <c r="Q353" i="21"/>
  <c r="AL353" i="21"/>
  <c r="X353" i="21"/>
  <c r="K353" i="21"/>
  <c r="AF353" i="21"/>
  <c r="AH353" i="21"/>
  <c r="AJ353" i="21"/>
  <c r="AN353" i="21"/>
  <c r="AO353" i="21"/>
  <c r="AQ353" i="21" s="1"/>
  <c r="AP353" i="21"/>
  <c r="AY353" i="21"/>
  <c r="CU353" i="21"/>
  <c r="G354" i="21"/>
  <c r="Q354" i="21"/>
  <c r="AL354" i="21"/>
  <c r="X354" i="21"/>
  <c r="K354" i="21"/>
  <c r="AF354" i="21"/>
  <c r="AH354" i="21"/>
  <c r="AJ354" i="21"/>
  <c r="AN354" i="21"/>
  <c r="AO354" i="21"/>
  <c r="AQ354" i="21" s="1"/>
  <c r="AP354" i="21"/>
  <c r="AY354" i="21"/>
  <c r="CD354" i="21"/>
  <c r="CT354" i="21" s="1"/>
  <c r="CU354" i="21"/>
  <c r="G355" i="21"/>
  <c r="CD355" i="21" s="1"/>
  <c r="CE355" i="21" s="1"/>
  <c r="Q355" i="21"/>
  <c r="AL355" i="21"/>
  <c r="X355" i="21"/>
  <c r="K355" i="21"/>
  <c r="AF355" i="21"/>
  <c r="AH355" i="21"/>
  <c r="AJ355" i="21"/>
  <c r="AN355" i="21"/>
  <c r="AO355" i="21"/>
  <c r="AQ355" i="21" s="1"/>
  <c r="AP355" i="21"/>
  <c r="AY355" i="21"/>
  <c r="CQ355" i="21"/>
  <c r="CU355" i="21"/>
  <c r="G356" i="21"/>
  <c r="CD356" i="21" s="1"/>
  <c r="Q356" i="21"/>
  <c r="AL356" i="21"/>
  <c r="X356" i="21"/>
  <c r="K356" i="21"/>
  <c r="AF356" i="21"/>
  <c r="AH356" i="21"/>
  <c r="AJ356" i="21"/>
  <c r="AN356" i="21"/>
  <c r="AO356" i="21"/>
  <c r="AQ356" i="21" s="1"/>
  <c r="AP356" i="21"/>
  <c r="AY356" i="21"/>
  <c r="CU356" i="21"/>
  <c r="G357" i="21"/>
  <c r="CD357" i="21" s="1"/>
  <c r="CK357" i="21" s="1"/>
  <c r="Q357" i="21"/>
  <c r="AL357" i="21"/>
  <c r="X357" i="21"/>
  <c r="K357" i="21"/>
  <c r="AF357" i="21"/>
  <c r="AH357" i="21"/>
  <c r="AJ357" i="21"/>
  <c r="AN357" i="21"/>
  <c r="AO357" i="21"/>
  <c r="AQ357" i="21" s="1"/>
  <c r="AP357" i="21"/>
  <c r="AY357" i="21"/>
  <c r="CG357" i="21"/>
  <c r="CU357" i="21"/>
  <c r="G358" i="21"/>
  <c r="Q358" i="21"/>
  <c r="AL358" i="21"/>
  <c r="X358" i="21"/>
  <c r="K358" i="21"/>
  <c r="AF358" i="21"/>
  <c r="AH358" i="21"/>
  <c r="AJ358" i="21"/>
  <c r="AN358" i="21"/>
  <c r="AO358" i="21"/>
  <c r="AQ358" i="21" s="1"/>
  <c r="AP358" i="21"/>
  <c r="AY358" i="21"/>
  <c r="CD358" i="21"/>
  <c r="CU358" i="21"/>
  <c r="G359" i="21"/>
  <c r="CD359" i="21" s="1"/>
  <c r="CM359" i="21" s="1"/>
  <c r="Q359" i="21"/>
  <c r="AL359" i="21"/>
  <c r="X359" i="21"/>
  <c r="K359" i="21"/>
  <c r="AF359" i="21"/>
  <c r="AH359" i="21"/>
  <c r="AJ359" i="21"/>
  <c r="AN359" i="21"/>
  <c r="AO359" i="21"/>
  <c r="AQ359" i="21" s="1"/>
  <c r="AP359" i="21"/>
  <c r="AY359" i="21"/>
  <c r="CU359" i="21"/>
  <c r="G360" i="21"/>
  <c r="CD360" i="21" s="1"/>
  <c r="CJ360" i="21" s="1"/>
  <c r="Q360" i="21"/>
  <c r="AL360" i="21"/>
  <c r="X360" i="21"/>
  <c r="K360" i="21"/>
  <c r="AF360" i="21"/>
  <c r="AH360" i="21"/>
  <c r="AJ360" i="21"/>
  <c r="AN360" i="21"/>
  <c r="AO360" i="21"/>
  <c r="AQ360" i="21" s="1"/>
  <c r="AP360" i="21"/>
  <c r="AY360" i="21"/>
  <c r="CU360" i="21"/>
  <c r="G361" i="21"/>
  <c r="CD361" i="21" s="1"/>
  <c r="CK361" i="21" s="1"/>
  <c r="Q361" i="21"/>
  <c r="AL361" i="21"/>
  <c r="X361" i="21"/>
  <c r="K361" i="21"/>
  <c r="AF361" i="21"/>
  <c r="AH361" i="21"/>
  <c r="AJ361" i="21"/>
  <c r="AN361" i="21"/>
  <c r="AO361" i="21"/>
  <c r="AQ361" i="21" s="1"/>
  <c r="AP361" i="21"/>
  <c r="AY361" i="21"/>
  <c r="CG361" i="21"/>
  <c r="CU361" i="21"/>
  <c r="G362" i="21"/>
  <c r="CD362" i="21" s="1"/>
  <c r="CH362" i="21" s="1"/>
  <c r="Q362" i="21"/>
  <c r="AL362" i="21"/>
  <c r="X362" i="21"/>
  <c r="K362" i="21"/>
  <c r="AF362" i="21"/>
  <c r="AH362" i="21"/>
  <c r="AJ362" i="21"/>
  <c r="AN362" i="21"/>
  <c r="AO362" i="21"/>
  <c r="AQ362" i="21" s="1"/>
  <c r="AP362" i="21"/>
  <c r="AY362" i="21"/>
  <c r="CU362" i="21"/>
  <c r="G363" i="21"/>
  <c r="CD363" i="21" s="1"/>
  <c r="Q363" i="21"/>
  <c r="AL363" i="21"/>
  <c r="X363" i="21"/>
  <c r="K363" i="21"/>
  <c r="AF363" i="21"/>
  <c r="AH363" i="21"/>
  <c r="AJ363" i="21"/>
  <c r="AN363" i="21"/>
  <c r="AO363" i="21"/>
  <c r="AQ363" i="21" s="1"/>
  <c r="AP363" i="21"/>
  <c r="AY363" i="21"/>
  <c r="CU363" i="21"/>
  <c r="G364" i="21"/>
  <c r="CD364" i="21" s="1"/>
  <c r="CJ364" i="21" s="1"/>
  <c r="Q364" i="21"/>
  <c r="AL364" i="21"/>
  <c r="X364" i="21"/>
  <c r="K364" i="21"/>
  <c r="AF364" i="21"/>
  <c r="AH364" i="21"/>
  <c r="AJ364" i="21"/>
  <c r="AN364" i="21"/>
  <c r="AO364" i="21"/>
  <c r="AQ364" i="21" s="1"/>
  <c r="AP364" i="21"/>
  <c r="AY364" i="21"/>
  <c r="CU364" i="21"/>
  <c r="G365" i="21"/>
  <c r="CD365" i="21" s="1"/>
  <c r="CO365" i="21" s="1"/>
  <c r="Q365" i="21"/>
  <c r="AL365" i="21"/>
  <c r="X365" i="21"/>
  <c r="K365" i="21"/>
  <c r="AF365" i="21"/>
  <c r="AH365" i="21"/>
  <c r="AJ365" i="21"/>
  <c r="AN365" i="21"/>
  <c r="AO365" i="21"/>
  <c r="AQ365" i="21" s="1"/>
  <c r="AP365" i="21"/>
  <c r="AY365" i="21"/>
  <c r="CU365" i="21"/>
  <c r="G366" i="21"/>
  <c r="CD366" i="21" s="1"/>
  <c r="CT366" i="21" s="1"/>
  <c r="Q366" i="21"/>
  <c r="AL366" i="21"/>
  <c r="X366" i="21"/>
  <c r="K366" i="21"/>
  <c r="AF366" i="21"/>
  <c r="AH366" i="21"/>
  <c r="AJ366" i="21"/>
  <c r="AN366" i="21"/>
  <c r="AO366" i="21"/>
  <c r="AQ366" i="21" s="1"/>
  <c r="AP366" i="21"/>
  <c r="AY366" i="21"/>
  <c r="CU366" i="21"/>
  <c r="G367" i="21"/>
  <c r="CD367" i="21" s="1"/>
  <c r="Q367" i="21"/>
  <c r="AL367" i="21"/>
  <c r="X367" i="21"/>
  <c r="K367" i="21"/>
  <c r="AF367" i="21"/>
  <c r="AH367" i="21"/>
  <c r="AJ367" i="21"/>
  <c r="AN367" i="21"/>
  <c r="AO367" i="21"/>
  <c r="AQ367" i="21" s="1"/>
  <c r="AP367" i="21"/>
  <c r="AY367" i="21"/>
  <c r="CU367" i="21"/>
  <c r="G368" i="21"/>
  <c r="CD368" i="21" s="1"/>
  <c r="Q368" i="21"/>
  <c r="AL368" i="21"/>
  <c r="X368" i="21"/>
  <c r="K368" i="21"/>
  <c r="AF368" i="21"/>
  <c r="AH368" i="21"/>
  <c r="AJ368" i="21"/>
  <c r="AN368" i="21"/>
  <c r="AO368" i="21"/>
  <c r="AQ368" i="21" s="1"/>
  <c r="AP368" i="21"/>
  <c r="AY368" i="21"/>
  <c r="CU368" i="21"/>
  <c r="G369" i="21"/>
  <c r="CD369" i="21" s="1"/>
  <c r="CG369" i="21" s="1"/>
  <c r="Q369" i="21"/>
  <c r="AL369" i="21"/>
  <c r="X369" i="21"/>
  <c r="K369" i="21"/>
  <c r="AF369" i="21"/>
  <c r="AH369" i="21"/>
  <c r="AJ369" i="21"/>
  <c r="AN369" i="21"/>
  <c r="AO369" i="21"/>
  <c r="AQ369" i="21" s="1"/>
  <c r="AP369" i="21"/>
  <c r="AY369" i="21"/>
  <c r="CU369" i="21"/>
  <c r="G370" i="21"/>
  <c r="CD370" i="21" s="1"/>
  <c r="CT370" i="21" s="1"/>
  <c r="Q370" i="21"/>
  <c r="AL370" i="21"/>
  <c r="X370" i="21"/>
  <c r="K370" i="21"/>
  <c r="AF370" i="21"/>
  <c r="AH370" i="21"/>
  <c r="AJ370" i="21"/>
  <c r="AN370" i="21"/>
  <c r="AO370" i="21"/>
  <c r="AQ370" i="21" s="1"/>
  <c r="AP370" i="21"/>
  <c r="AY370" i="21"/>
  <c r="CU370" i="21"/>
  <c r="G371" i="21"/>
  <c r="CD371" i="21" s="1"/>
  <c r="CM371" i="21" s="1"/>
  <c r="Q371" i="21"/>
  <c r="AL371" i="21"/>
  <c r="X371" i="21"/>
  <c r="K371" i="21"/>
  <c r="AF371" i="21"/>
  <c r="AH371" i="21"/>
  <c r="AJ371" i="21"/>
  <c r="AN371" i="21"/>
  <c r="AO371" i="21"/>
  <c r="AQ371" i="21" s="1"/>
  <c r="AP371" i="21"/>
  <c r="AY371" i="21"/>
  <c r="CU371" i="21"/>
  <c r="G372" i="21"/>
  <c r="CD372" i="21" s="1"/>
  <c r="CL372" i="21" s="1"/>
  <c r="Q372" i="21"/>
  <c r="AL372" i="21"/>
  <c r="X372" i="21"/>
  <c r="K372" i="21"/>
  <c r="AF372" i="21"/>
  <c r="AH372" i="21"/>
  <c r="AJ372" i="21"/>
  <c r="AN372" i="21"/>
  <c r="AO372" i="21"/>
  <c r="AQ372" i="21" s="1"/>
  <c r="AP372" i="21"/>
  <c r="AY372" i="21"/>
  <c r="CU372" i="21"/>
  <c r="G373" i="21"/>
  <c r="CD373" i="21" s="1"/>
  <c r="CK373" i="21" s="1"/>
  <c r="Q373" i="21"/>
  <c r="AL373" i="21"/>
  <c r="X373" i="21"/>
  <c r="K373" i="21"/>
  <c r="AF373" i="21"/>
  <c r="AH373" i="21"/>
  <c r="AJ373" i="21"/>
  <c r="AN373" i="21"/>
  <c r="AO373" i="21"/>
  <c r="AQ373" i="21" s="1"/>
  <c r="AP373" i="21"/>
  <c r="AY373" i="21"/>
  <c r="CU373" i="21"/>
  <c r="G374" i="21"/>
  <c r="CD374" i="21" s="1"/>
  <c r="CH374" i="21" s="1"/>
  <c r="Q374" i="21"/>
  <c r="AL374" i="21"/>
  <c r="X374" i="21"/>
  <c r="K374" i="21"/>
  <c r="AF374" i="21"/>
  <c r="AH374" i="21"/>
  <c r="AJ374" i="21"/>
  <c r="AN374" i="21"/>
  <c r="AO374" i="21"/>
  <c r="AQ374" i="21" s="1"/>
  <c r="AP374" i="21"/>
  <c r="AY374" i="21"/>
  <c r="CU374" i="21"/>
  <c r="G375" i="21"/>
  <c r="CD375" i="21" s="1"/>
  <c r="Q375" i="21"/>
  <c r="AL375" i="21"/>
  <c r="X375" i="21"/>
  <c r="K375" i="21"/>
  <c r="AF375" i="21"/>
  <c r="AH375" i="21"/>
  <c r="AJ375" i="21"/>
  <c r="AN375" i="21"/>
  <c r="AO375" i="21"/>
  <c r="AQ375" i="21" s="1"/>
  <c r="AP375" i="21"/>
  <c r="AY375" i="21"/>
  <c r="CU375" i="21"/>
  <c r="G376" i="21"/>
  <c r="CD376" i="21" s="1"/>
  <c r="CL376" i="21" s="1"/>
  <c r="Q376" i="21"/>
  <c r="AL376" i="21"/>
  <c r="X376" i="21"/>
  <c r="K376" i="21"/>
  <c r="AF376" i="21"/>
  <c r="AH376" i="21"/>
  <c r="AJ376" i="21"/>
  <c r="AN376" i="21"/>
  <c r="AO376" i="21"/>
  <c r="AQ376" i="21" s="1"/>
  <c r="AP376" i="21"/>
  <c r="AY376" i="21"/>
  <c r="CU376" i="21"/>
  <c r="G377" i="21"/>
  <c r="CD377" i="21" s="1"/>
  <c r="CK377" i="21" s="1"/>
  <c r="Q377" i="21"/>
  <c r="AL377" i="21"/>
  <c r="X377" i="21"/>
  <c r="K377" i="21"/>
  <c r="AF377" i="21"/>
  <c r="AH377" i="21"/>
  <c r="AJ377" i="21"/>
  <c r="AN377" i="21"/>
  <c r="AO377" i="21"/>
  <c r="AQ377" i="21" s="1"/>
  <c r="AP377" i="21"/>
  <c r="AY377" i="21"/>
  <c r="CU377" i="21"/>
  <c r="G378" i="21"/>
  <c r="CD378" i="21" s="1"/>
  <c r="CH378" i="21" s="1"/>
  <c r="Q378" i="21"/>
  <c r="AL378" i="21"/>
  <c r="X378" i="21"/>
  <c r="K378" i="21"/>
  <c r="AF378" i="21"/>
  <c r="AH378" i="21"/>
  <c r="AJ378" i="21"/>
  <c r="AN378" i="21"/>
  <c r="AO378" i="21"/>
  <c r="AQ378" i="21" s="1"/>
  <c r="AP378" i="21"/>
  <c r="AY378" i="21"/>
  <c r="CU378" i="21"/>
  <c r="G379" i="21"/>
  <c r="CD379" i="21" s="1"/>
  <c r="Q379" i="21"/>
  <c r="AL379" i="21"/>
  <c r="X379" i="21"/>
  <c r="K379" i="21"/>
  <c r="AF379" i="21"/>
  <c r="AH379" i="21"/>
  <c r="AJ379" i="21"/>
  <c r="AN379" i="21"/>
  <c r="AO379" i="21"/>
  <c r="AQ379" i="21" s="1"/>
  <c r="AP379" i="21"/>
  <c r="AY379" i="21"/>
  <c r="CU379" i="21"/>
  <c r="G380" i="21"/>
  <c r="CD380" i="21" s="1"/>
  <c r="CJ380" i="21" s="1"/>
  <c r="Q380" i="21"/>
  <c r="AL380" i="21"/>
  <c r="X380" i="21"/>
  <c r="K380" i="21"/>
  <c r="AF380" i="21"/>
  <c r="AH380" i="21"/>
  <c r="AJ380" i="21"/>
  <c r="AN380" i="21"/>
  <c r="AO380" i="21"/>
  <c r="AQ380" i="21" s="1"/>
  <c r="AP380" i="21"/>
  <c r="AY380" i="21"/>
  <c r="CU380" i="21"/>
  <c r="G381" i="21"/>
  <c r="CD381" i="21" s="1"/>
  <c r="CG381" i="21" s="1"/>
  <c r="Q381" i="21"/>
  <c r="AL381" i="21"/>
  <c r="X381" i="21"/>
  <c r="K381" i="21"/>
  <c r="AF381" i="21"/>
  <c r="AH381" i="21"/>
  <c r="AJ381" i="21"/>
  <c r="AN381" i="21"/>
  <c r="AO381" i="21"/>
  <c r="AQ381" i="21" s="1"/>
  <c r="AP381" i="21"/>
  <c r="AY381" i="21"/>
  <c r="CU381" i="21"/>
  <c r="G382" i="21"/>
  <c r="CD382" i="21" s="1"/>
  <c r="CH382" i="21" s="1"/>
  <c r="Q382" i="21"/>
  <c r="AL382" i="21"/>
  <c r="X382" i="21"/>
  <c r="K382" i="21"/>
  <c r="AF382" i="21"/>
  <c r="AH382" i="21"/>
  <c r="AJ382" i="21"/>
  <c r="AN382" i="21"/>
  <c r="AO382" i="21"/>
  <c r="AQ382" i="21" s="1"/>
  <c r="AP382" i="21"/>
  <c r="AY382" i="21"/>
  <c r="CU382" i="21"/>
  <c r="G383" i="21"/>
  <c r="CD383" i="21" s="1"/>
  <c r="CE383" i="21" s="1"/>
  <c r="Q383" i="21"/>
  <c r="AL383" i="21"/>
  <c r="X383" i="21"/>
  <c r="K383" i="21"/>
  <c r="AF383" i="21"/>
  <c r="AH383" i="21"/>
  <c r="AJ383" i="21"/>
  <c r="AN383" i="21"/>
  <c r="AO383" i="21"/>
  <c r="AQ383" i="21" s="1"/>
  <c r="AP383" i="21"/>
  <c r="AY383" i="21"/>
  <c r="CU383" i="21"/>
  <c r="G384" i="21"/>
  <c r="CD384" i="21" s="1"/>
  <c r="CP384" i="21" s="1"/>
  <c r="Q384" i="21"/>
  <c r="AL384" i="21"/>
  <c r="X384" i="21"/>
  <c r="K384" i="21"/>
  <c r="AF384" i="21"/>
  <c r="AH384" i="21"/>
  <c r="AJ384" i="21"/>
  <c r="AN384" i="21"/>
  <c r="AO384" i="21"/>
  <c r="AQ384" i="21" s="1"/>
  <c r="AP384" i="21"/>
  <c r="AY384" i="21"/>
  <c r="CU384" i="21"/>
  <c r="G385" i="21"/>
  <c r="CD385" i="21" s="1"/>
  <c r="CG385" i="21" s="1"/>
  <c r="Q385" i="21"/>
  <c r="AL385" i="21"/>
  <c r="X385" i="21"/>
  <c r="K385" i="21"/>
  <c r="AF385" i="21"/>
  <c r="AH385" i="21"/>
  <c r="AJ385" i="21"/>
  <c r="AN385" i="21"/>
  <c r="AO385" i="21"/>
  <c r="AQ385" i="21" s="1"/>
  <c r="AP385" i="21"/>
  <c r="AY385" i="21"/>
  <c r="CU385" i="21"/>
  <c r="G386" i="21"/>
  <c r="CD386" i="21" s="1"/>
  <c r="CT386" i="21" s="1"/>
  <c r="Q386" i="21"/>
  <c r="AL386" i="21"/>
  <c r="X386" i="21"/>
  <c r="K386" i="21"/>
  <c r="AF386" i="21"/>
  <c r="AH386" i="21"/>
  <c r="AJ386" i="21"/>
  <c r="AN386" i="21"/>
  <c r="AO386" i="21"/>
  <c r="AQ386" i="21" s="1"/>
  <c r="AP386" i="21"/>
  <c r="AY386" i="21"/>
  <c r="CU386" i="21"/>
  <c r="G387" i="21"/>
  <c r="CD387" i="21" s="1"/>
  <c r="CE387" i="21" s="1"/>
  <c r="Q387" i="21"/>
  <c r="AL387" i="21"/>
  <c r="X387" i="21"/>
  <c r="K387" i="21"/>
  <c r="AF387" i="21"/>
  <c r="AH387" i="21"/>
  <c r="AJ387" i="21"/>
  <c r="AN387" i="21"/>
  <c r="AO387" i="21"/>
  <c r="AQ387" i="21" s="1"/>
  <c r="AP387" i="21"/>
  <c r="AY387" i="21"/>
  <c r="CU387" i="21"/>
  <c r="G388" i="21"/>
  <c r="CD388" i="21" s="1"/>
  <c r="CT388" i="21" s="1"/>
  <c r="Q388" i="21"/>
  <c r="AL388" i="21"/>
  <c r="X388" i="21"/>
  <c r="K388" i="21"/>
  <c r="AF388" i="21"/>
  <c r="AH388" i="21"/>
  <c r="AJ388" i="21"/>
  <c r="AN388" i="21"/>
  <c r="AO388" i="21"/>
  <c r="AQ388" i="21" s="1"/>
  <c r="AP388" i="21"/>
  <c r="AY388" i="21"/>
  <c r="CU388" i="21"/>
  <c r="G389" i="21"/>
  <c r="CD389" i="21" s="1"/>
  <c r="CK389" i="21" s="1"/>
  <c r="Q389" i="21"/>
  <c r="AL389" i="21"/>
  <c r="X389" i="21"/>
  <c r="K389" i="21"/>
  <c r="AF389" i="21"/>
  <c r="AH389" i="21"/>
  <c r="AJ389" i="21"/>
  <c r="AN389" i="21"/>
  <c r="AO389" i="21"/>
  <c r="AQ389" i="21" s="1"/>
  <c r="AP389" i="21"/>
  <c r="AY389" i="21"/>
  <c r="CG389" i="21"/>
  <c r="CU389" i="21"/>
  <c r="G390" i="21"/>
  <c r="CD390" i="21" s="1"/>
  <c r="CH390" i="21" s="1"/>
  <c r="Q390" i="21"/>
  <c r="AL390" i="21"/>
  <c r="X390" i="21"/>
  <c r="K390" i="21"/>
  <c r="AF390" i="21"/>
  <c r="AH390" i="21"/>
  <c r="AJ390" i="21"/>
  <c r="AN390" i="21"/>
  <c r="AO390" i="21"/>
  <c r="AQ390" i="21" s="1"/>
  <c r="AP390" i="21"/>
  <c r="AY390" i="21"/>
  <c r="CU390" i="21"/>
  <c r="G391" i="21"/>
  <c r="CD391" i="21" s="1"/>
  <c r="CM391" i="21" s="1"/>
  <c r="Q391" i="21"/>
  <c r="AL391" i="21"/>
  <c r="X391" i="21"/>
  <c r="K391" i="21"/>
  <c r="AF391" i="21"/>
  <c r="AH391" i="21"/>
  <c r="AJ391" i="21"/>
  <c r="AN391" i="21"/>
  <c r="AO391" i="21"/>
  <c r="AQ391" i="21" s="1"/>
  <c r="AP391" i="21"/>
  <c r="AY391" i="21"/>
  <c r="CU391" i="21"/>
  <c r="G392" i="21"/>
  <c r="CD392" i="21" s="1"/>
  <c r="CJ392" i="21" s="1"/>
  <c r="Q392" i="21"/>
  <c r="AL392" i="21"/>
  <c r="X392" i="21"/>
  <c r="K392" i="21"/>
  <c r="AF392" i="21"/>
  <c r="AH392" i="21"/>
  <c r="AJ392" i="21"/>
  <c r="AN392" i="21"/>
  <c r="AO392" i="21"/>
  <c r="AQ392" i="21" s="1"/>
  <c r="AP392" i="21"/>
  <c r="AY392" i="21"/>
  <c r="CU392" i="21"/>
  <c r="G393" i="21"/>
  <c r="CD393" i="21" s="1"/>
  <c r="CG393" i="21" s="1"/>
  <c r="Q393" i="21"/>
  <c r="AL393" i="21"/>
  <c r="X393" i="21"/>
  <c r="K393" i="21"/>
  <c r="AF393" i="21"/>
  <c r="AH393" i="21"/>
  <c r="AJ393" i="21"/>
  <c r="AN393" i="21"/>
  <c r="AO393" i="21"/>
  <c r="AQ393" i="21" s="1"/>
  <c r="AP393" i="21"/>
  <c r="AY393" i="21"/>
  <c r="CU393" i="21"/>
  <c r="G394" i="21"/>
  <c r="CD394" i="21" s="1"/>
  <c r="CP394" i="21" s="1"/>
  <c r="Q394" i="21"/>
  <c r="AL394" i="21"/>
  <c r="X394" i="21"/>
  <c r="K394" i="21"/>
  <c r="AF394" i="21"/>
  <c r="AH394" i="21"/>
  <c r="AJ394" i="21"/>
  <c r="AN394" i="21"/>
  <c r="AO394" i="21"/>
  <c r="AQ394" i="21" s="1"/>
  <c r="AP394" i="21"/>
  <c r="AY394" i="21"/>
  <c r="CU394" i="21"/>
  <c r="G395" i="21"/>
  <c r="CD395" i="21" s="1"/>
  <c r="Q395" i="21"/>
  <c r="AL395" i="21"/>
  <c r="X395" i="21"/>
  <c r="K395" i="21"/>
  <c r="AF395" i="21"/>
  <c r="AH395" i="21"/>
  <c r="AJ395" i="21"/>
  <c r="AN395" i="21"/>
  <c r="AO395" i="21"/>
  <c r="AQ395" i="21" s="1"/>
  <c r="AP395" i="21"/>
  <c r="AY395" i="21"/>
  <c r="CU395" i="21"/>
  <c r="G396" i="21"/>
  <c r="CD396" i="21" s="1"/>
  <c r="CR396" i="21" s="1"/>
  <c r="Q396" i="21"/>
  <c r="AL396" i="21"/>
  <c r="X396" i="21"/>
  <c r="K396" i="21"/>
  <c r="AF396" i="21"/>
  <c r="AH396" i="21"/>
  <c r="AJ396" i="21"/>
  <c r="AN396" i="21"/>
  <c r="AO396" i="21"/>
  <c r="AQ396" i="21" s="1"/>
  <c r="AP396" i="21"/>
  <c r="AY396" i="21"/>
  <c r="CU396" i="21"/>
  <c r="G397" i="21"/>
  <c r="CD397" i="21" s="1"/>
  <c r="CO397" i="21" s="1"/>
  <c r="Q397" i="21"/>
  <c r="AL397" i="21"/>
  <c r="X397" i="21"/>
  <c r="K397" i="21"/>
  <c r="AF397" i="21"/>
  <c r="AH397" i="21"/>
  <c r="AJ397" i="21"/>
  <c r="AN397" i="21"/>
  <c r="AO397" i="21"/>
  <c r="AQ397" i="21" s="1"/>
  <c r="AP397" i="21"/>
  <c r="AY397" i="21"/>
  <c r="CU397" i="21"/>
  <c r="G398" i="21"/>
  <c r="Q398" i="21"/>
  <c r="AL398" i="21"/>
  <c r="X398" i="21"/>
  <c r="K398" i="21"/>
  <c r="AF398" i="21"/>
  <c r="AH398" i="21"/>
  <c r="AJ398" i="21"/>
  <c r="AN398" i="21"/>
  <c r="AO398" i="21"/>
  <c r="AQ398" i="21" s="1"/>
  <c r="AP398" i="21"/>
  <c r="AY398" i="21"/>
  <c r="CD398" i="21"/>
  <c r="CT398" i="21" s="1"/>
  <c r="CU398" i="21"/>
  <c r="G399" i="21"/>
  <c r="CD399" i="21" s="1"/>
  <c r="CE399" i="21" s="1"/>
  <c r="Q399" i="21"/>
  <c r="AL399" i="21"/>
  <c r="X399" i="21"/>
  <c r="K399" i="21"/>
  <c r="AF399" i="21"/>
  <c r="AH399" i="21"/>
  <c r="AJ399" i="21"/>
  <c r="AN399" i="21"/>
  <c r="AO399" i="21"/>
  <c r="AQ399" i="21" s="1"/>
  <c r="AP399" i="21"/>
  <c r="AY399" i="21"/>
  <c r="CU399" i="21"/>
  <c r="G400" i="21"/>
  <c r="CD400" i="21" s="1"/>
  <c r="CF400" i="21" s="1"/>
  <c r="Q400" i="21"/>
  <c r="AL400" i="21"/>
  <c r="X400" i="21"/>
  <c r="K400" i="21"/>
  <c r="AF400" i="21"/>
  <c r="AH400" i="21"/>
  <c r="AJ400" i="21"/>
  <c r="AN400" i="21"/>
  <c r="AO400" i="21"/>
  <c r="AQ400" i="21" s="1"/>
  <c r="AP400" i="21"/>
  <c r="AY400" i="21"/>
  <c r="CU400" i="21"/>
  <c r="G401" i="21"/>
  <c r="CD401" i="21" s="1"/>
  <c r="Q401" i="21"/>
  <c r="AL401" i="21"/>
  <c r="X401" i="21"/>
  <c r="K401" i="21"/>
  <c r="AF401" i="21"/>
  <c r="AH401" i="21"/>
  <c r="AJ401" i="21"/>
  <c r="AN401" i="21"/>
  <c r="AO401" i="21"/>
  <c r="AQ401" i="21" s="1"/>
  <c r="AP401" i="21"/>
  <c r="AY401" i="21"/>
  <c r="CG401" i="21"/>
  <c r="CU401" i="21"/>
  <c r="G402" i="21"/>
  <c r="CD402" i="21" s="1"/>
  <c r="CP402" i="21" s="1"/>
  <c r="Q402" i="21"/>
  <c r="AL402" i="21"/>
  <c r="X402" i="21"/>
  <c r="K402" i="21"/>
  <c r="AF402" i="21"/>
  <c r="AH402" i="21"/>
  <c r="AJ402" i="21"/>
  <c r="AN402" i="21"/>
  <c r="AO402" i="21"/>
  <c r="AQ402" i="21" s="1"/>
  <c r="AP402" i="21"/>
  <c r="AY402" i="21"/>
  <c r="CU402" i="21"/>
  <c r="G403" i="21"/>
  <c r="CD403" i="21" s="1"/>
  <c r="CM403" i="21" s="1"/>
  <c r="Q403" i="21"/>
  <c r="AL403" i="21"/>
  <c r="X403" i="21"/>
  <c r="K403" i="21"/>
  <c r="AF403" i="21"/>
  <c r="AH403" i="21"/>
  <c r="AJ403" i="21"/>
  <c r="AN403" i="21"/>
  <c r="AO403" i="21"/>
  <c r="AQ403" i="21" s="1"/>
  <c r="AP403" i="21"/>
  <c r="AY403" i="21"/>
  <c r="CU403" i="21"/>
  <c r="G404" i="21"/>
  <c r="CD404" i="21" s="1"/>
  <c r="Q404" i="21"/>
  <c r="AL404" i="21"/>
  <c r="X404" i="21"/>
  <c r="K404" i="21"/>
  <c r="AF404" i="21"/>
  <c r="AH404" i="21"/>
  <c r="AJ404" i="21"/>
  <c r="AN404" i="21"/>
  <c r="AO404" i="21"/>
  <c r="AQ404" i="21" s="1"/>
  <c r="AP404" i="21"/>
  <c r="AY404" i="21"/>
  <c r="CU404" i="21"/>
  <c r="G405" i="21"/>
  <c r="CD405" i="21" s="1"/>
  <c r="CK405" i="21" s="1"/>
  <c r="Q405" i="21"/>
  <c r="AL405" i="21"/>
  <c r="X405" i="21"/>
  <c r="K405" i="21"/>
  <c r="AF405" i="21"/>
  <c r="AH405" i="21"/>
  <c r="AJ405" i="21"/>
  <c r="AN405" i="21"/>
  <c r="AO405" i="21"/>
  <c r="AQ405" i="21" s="1"/>
  <c r="AP405" i="21"/>
  <c r="AY405" i="21"/>
  <c r="CU405" i="21"/>
  <c r="G406" i="21"/>
  <c r="CD406" i="21" s="1"/>
  <c r="CH406" i="21" s="1"/>
  <c r="Q406" i="21"/>
  <c r="AL406" i="21"/>
  <c r="X406" i="21"/>
  <c r="K406" i="21"/>
  <c r="AF406" i="21"/>
  <c r="AH406" i="21"/>
  <c r="AJ406" i="21"/>
  <c r="AN406" i="21"/>
  <c r="AO406" i="21"/>
  <c r="AQ406" i="21" s="1"/>
  <c r="AP406" i="21"/>
  <c r="AY406" i="21"/>
  <c r="CU406" i="21"/>
  <c r="G407" i="21"/>
  <c r="CD407" i="21" s="1"/>
  <c r="Q407" i="21"/>
  <c r="AL407" i="21"/>
  <c r="X407" i="21"/>
  <c r="K407" i="21"/>
  <c r="AF407" i="21"/>
  <c r="AH407" i="21"/>
  <c r="AJ407" i="21"/>
  <c r="AN407" i="21"/>
  <c r="AO407" i="21"/>
  <c r="AQ407" i="21" s="1"/>
  <c r="AP407" i="21"/>
  <c r="AY407" i="21"/>
  <c r="CU407" i="21"/>
  <c r="G408" i="21"/>
  <c r="CD408" i="21" s="1"/>
  <c r="CP408" i="21" s="1"/>
  <c r="Q408" i="21"/>
  <c r="AL408" i="21"/>
  <c r="X408" i="21"/>
  <c r="K408" i="21"/>
  <c r="AF408" i="21"/>
  <c r="AH408" i="21"/>
  <c r="AJ408" i="21"/>
  <c r="AN408" i="21"/>
  <c r="AO408" i="21"/>
  <c r="AQ408" i="21" s="1"/>
  <c r="AP408" i="21"/>
  <c r="AY408" i="21"/>
  <c r="CU408" i="21"/>
  <c r="G409" i="21"/>
  <c r="CD409" i="21" s="1"/>
  <c r="CK409" i="21" s="1"/>
  <c r="Q409" i="21"/>
  <c r="AL409" i="21"/>
  <c r="X409" i="21"/>
  <c r="K409" i="21"/>
  <c r="AF409" i="21"/>
  <c r="AH409" i="21"/>
  <c r="AJ409" i="21"/>
  <c r="AN409" i="21"/>
  <c r="AO409" i="21"/>
  <c r="AQ409" i="21" s="1"/>
  <c r="AP409" i="21"/>
  <c r="AY409" i="21"/>
  <c r="CU409" i="21"/>
  <c r="G410" i="21"/>
  <c r="CD410" i="21" s="1"/>
  <c r="CP410" i="21" s="1"/>
  <c r="Q410" i="21"/>
  <c r="AL410" i="21"/>
  <c r="X410" i="21"/>
  <c r="K410" i="21"/>
  <c r="AF410" i="21"/>
  <c r="AH410" i="21"/>
  <c r="AJ410" i="21"/>
  <c r="AN410" i="21"/>
  <c r="AO410" i="21"/>
  <c r="AQ410" i="21" s="1"/>
  <c r="AP410" i="21"/>
  <c r="AY410" i="21"/>
  <c r="CU410" i="21"/>
  <c r="G411" i="21"/>
  <c r="CD411" i="21" s="1"/>
  <c r="Q411" i="21"/>
  <c r="AL411" i="21"/>
  <c r="X411" i="21"/>
  <c r="K411" i="21"/>
  <c r="AF411" i="21"/>
  <c r="AH411" i="21"/>
  <c r="AJ411" i="21"/>
  <c r="AN411" i="21"/>
  <c r="AO411" i="21"/>
  <c r="AQ411" i="21" s="1"/>
  <c r="AP411" i="21"/>
  <c r="AY411" i="21"/>
  <c r="CU411" i="21"/>
  <c r="G412" i="21"/>
  <c r="CD412" i="21" s="1"/>
  <c r="CP412" i="21" s="1"/>
  <c r="Q412" i="21"/>
  <c r="AL412" i="21"/>
  <c r="X412" i="21"/>
  <c r="K412" i="21"/>
  <c r="AF412" i="21"/>
  <c r="AH412" i="21"/>
  <c r="AJ412" i="21"/>
  <c r="AN412" i="21"/>
  <c r="AO412" i="21"/>
  <c r="AQ412" i="21" s="1"/>
  <c r="AP412" i="21"/>
  <c r="AY412" i="21"/>
  <c r="CU412" i="21"/>
  <c r="G413" i="21"/>
  <c r="CD413" i="21" s="1"/>
  <c r="CG413" i="21" s="1"/>
  <c r="Q413" i="21"/>
  <c r="AL413" i="21"/>
  <c r="X413" i="21"/>
  <c r="K413" i="21"/>
  <c r="AF413" i="21"/>
  <c r="AH413" i="21"/>
  <c r="AJ413" i="21"/>
  <c r="AN413" i="21"/>
  <c r="AO413" i="21"/>
  <c r="AQ413" i="21" s="1"/>
  <c r="AP413" i="21"/>
  <c r="AY413" i="21"/>
  <c r="CU413" i="21"/>
  <c r="G414" i="21"/>
  <c r="CD414" i="21" s="1"/>
  <c r="CH414" i="21" s="1"/>
  <c r="Q414" i="21"/>
  <c r="AL414" i="21"/>
  <c r="X414" i="21"/>
  <c r="K414" i="21"/>
  <c r="AF414" i="21"/>
  <c r="AH414" i="21"/>
  <c r="AJ414" i="21"/>
  <c r="AN414" i="21"/>
  <c r="AO414" i="21"/>
  <c r="AQ414" i="21" s="1"/>
  <c r="AP414" i="21"/>
  <c r="AY414" i="21"/>
  <c r="CU414" i="21"/>
  <c r="G415" i="21"/>
  <c r="CD415" i="21" s="1"/>
  <c r="Q415" i="21"/>
  <c r="AL415" i="21"/>
  <c r="X415" i="21"/>
  <c r="K415" i="21"/>
  <c r="AF415" i="21"/>
  <c r="AH415" i="21"/>
  <c r="AJ415" i="21"/>
  <c r="AN415" i="21"/>
  <c r="AO415" i="21"/>
  <c r="AQ415" i="21" s="1"/>
  <c r="AP415" i="21"/>
  <c r="AY415" i="21"/>
  <c r="CU415" i="21"/>
  <c r="G416" i="21"/>
  <c r="CD416" i="21" s="1"/>
  <c r="CL416" i="21" s="1"/>
  <c r="Q416" i="21"/>
  <c r="AL416" i="21"/>
  <c r="X416" i="21"/>
  <c r="K416" i="21"/>
  <c r="AF416" i="21"/>
  <c r="AH416" i="21"/>
  <c r="AJ416" i="21"/>
  <c r="AN416" i="21"/>
  <c r="AO416" i="21"/>
  <c r="AQ416" i="21" s="1"/>
  <c r="AP416" i="21"/>
  <c r="AY416" i="21"/>
  <c r="CU416" i="21"/>
  <c r="G417" i="21"/>
  <c r="CD417" i="21" s="1"/>
  <c r="CK417" i="21" s="1"/>
  <c r="Q417" i="21"/>
  <c r="AL417" i="21"/>
  <c r="X417" i="21"/>
  <c r="K417" i="21"/>
  <c r="AF417" i="21"/>
  <c r="AH417" i="21"/>
  <c r="AJ417" i="21"/>
  <c r="AN417" i="21"/>
  <c r="AO417" i="21"/>
  <c r="AQ417" i="21" s="1"/>
  <c r="AP417" i="21"/>
  <c r="AY417" i="21"/>
  <c r="CU417" i="21"/>
  <c r="G418" i="21"/>
  <c r="CD418" i="21" s="1"/>
  <c r="CT418" i="21" s="1"/>
  <c r="Q418" i="21"/>
  <c r="AL418" i="21"/>
  <c r="X418" i="21"/>
  <c r="K418" i="21"/>
  <c r="AF418" i="21"/>
  <c r="AH418" i="21"/>
  <c r="AJ418" i="21"/>
  <c r="AN418" i="21"/>
  <c r="AO418" i="21"/>
  <c r="AQ418" i="21" s="1"/>
  <c r="AP418" i="21"/>
  <c r="AY418" i="21"/>
  <c r="CU418" i="21"/>
  <c r="G419" i="21"/>
  <c r="CD419" i="21" s="1"/>
  <c r="CE419" i="21" s="1"/>
  <c r="Q419" i="21"/>
  <c r="AL419" i="21"/>
  <c r="X419" i="21"/>
  <c r="K419" i="21"/>
  <c r="AF419" i="21"/>
  <c r="AH419" i="21"/>
  <c r="AJ419" i="21"/>
  <c r="AN419" i="21"/>
  <c r="AO419" i="21"/>
  <c r="AQ419" i="21" s="1"/>
  <c r="AP419" i="21"/>
  <c r="AY419" i="21"/>
  <c r="CU419" i="21"/>
  <c r="G420" i="21"/>
  <c r="CD420" i="21" s="1"/>
  <c r="CJ420" i="21" s="1"/>
  <c r="Q420" i="21"/>
  <c r="AL420" i="21"/>
  <c r="X420" i="21"/>
  <c r="K420" i="21"/>
  <c r="AF420" i="21"/>
  <c r="AH420" i="21"/>
  <c r="AJ420" i="21"/>
  <c r="AN420" i="21"/>
  <c r="AO420" i="21"/>
  <c r="AQ420" i="21" s="1"/>
  <c r="AP420" i="21"/>
  <c r="AY420" i="21"/>
  <c r="CU420" i="21"/>
  <c r="G421" i="21"/>
  <c r="CD421" i="21" s="1"/>
  <c r="CG421" i="21" s="1"/>
  <c r="Q421" i="21"/>
  <c r="AL421" i="21"/>
  <c r="X421" i="21"/>
  <c r="K421" i="21"/>
  <c r="AF421" i="21"/>
  <c r="AH421" i="21"/>
  <c r="AJ421" i="21"/>
  <c r="AN421" i="21"/>
  <c r="AO421" i="21"/>
  <c r="AQ421" i="21" s="1"/>
  <c r="AP421" i="21"/>
  <c r="AY421" i="21"/>
  <c r="CU421" i="21"/>
  <c r="G422" i="21"/>
  <c r="CD422" i="21" s="1"/>
  <c r="CP422" i="21" s="1"/>
  <c r="Q422" i="21"/>
  <c r="AL422" i="21"/>
  <c r="X422" i="21"/>
  <c r="K422" i="21"/>
  <c r="AF422" i="21"/>
  <c r="AH422" i="21"/>
  <c r="AJ422" i="21"/>
  <c r="AN422" i="21"/>
  <c r="AO422" i="21"/>
  <c r="AQ422" i="21" s="1"/>
  <c r="AP422" i="21"/>
  <c r="AY422" i="21"/>
  <c r="CU422" i="21"/>
  <c r="G423" i="21"/>
  <c r="CD423" i="21" s="1"/>
  <c r="CE423" i="21" s="1"/>
  <c r="Q423" i="21"/>
  <c r="AL423" i="21"/>
  <c r="X423" i="21"/>
  <c r="K423" i="21"/>
  <c r="AF423" i="21"/>
  <c r="AH423" i="21"/>
  <c r="AJ423" i="21"/>
  <c r="AN423" i="21"/>
  <c r="AO423" i="21"/>
  <c r="AQ423" i="21" s="1"/>
  <c r="AP423" i="21"/>
  <c r="AY423" i="21"/>
  <c r="CU423" i="21"/>
  <c r="G424" i="21"/>
  <c r="CD424" i="21" s="1"/>
  <c r="CN424" i="21" s="1"/>
  <c r="Q424" i="21"/>
  <c r="AL424" i="21"/>
  <c r="X424" i="21"/>
  <c r="K424" i="21"/>
  <c r="AF424" i="21"/>
  <c r="AH424" i="21"/>
  <c r="AJ424" i="21"/>
  <c r="AN424" i="21"/>
  <c r="AO424" i="21"/>
  <c r="AQ424" i="21" s="1"/>
  <c r="AP424" i="21"/>
  <c r="AY424" i="21"/>
  <c r="CU424" i="21"/>
  <c r="G425" i="21"/>
  <c r="CD425" i="21" s="1"/>
  <c r="CK425" i="21" s="1"/>
  <c r="Q425" i="21"/>
  <c r="AL425" i="21"/>
  <c r="X425" i="21"/>
  <c r="K425" i="21"/>
  <c r="AF425" i="21"/>
  <c r="AH425" i="21"/>
  <c r="AJ425" i="21"/>
  <c r="AN425" i="21"/>
  <c r="AO425" i="21"/>
  <c r="AQ425" i="21" s="1"/>
  <c r="AP425" i="21"/>
  <c r="AY425" i="21"/>
  <c r="CU425" i="21"/>
  <c r="G426" i="21"/>
  <c r="CD426" i="21" s="1"/>
  <c r="CL426" i="21" s="1"/>
  <c r="Q426" i="21"/>
  <c r="AL426" i="21"/>
  <c r="X426" i="21"/>
  <c r="K426" i="21"/>
  <c r="AF426" i="21"/>
  <c r="AH426" i="21"/>
  <c r="AJ426" i="21"/>
  <c r="AN426" i="21"/>
  <c r="AO426" i="21"/>
  <c r="AQ426" i="21" s="1"/>
  <c r="AP426" i="21"/>
  <c r="AY426" i="21"/>
  <c r="CU426" i="21"/>
  <c r="G427" i="21"/>
  <c r="CD427" i="21" s="1"/>
  <c r="CM427" i="21" s="1"/>
  <c r="Q427" i="21"/>
  <c r="AL427" i="21"/>
  <c r="X427" i="21"/>
  <c r="K427" i="21"/>
  <c r="AF427" i="21"/>
  <c r="AH427" i="21"/>
  <c r="AJ427" i="21"/>
  <c r="AN427" i="21"/>
  <c r="AO427" i="21"/>
  <c r="AQ427" i="21" s="1"/>
  <c r="AP427" i="21"/>
  <c r="AY427" i="21"/>
  <c r="CU427" i="21"/>
  <c r="G428" i="21"/>
  <c r="CD428" i="21" s="1"/>
  <c r="Q428" i="21"/>
  <c r="AL428" i="21"/>
  <c r="X428" i="21"/>
  <c r="K428" i="21"/>
  <c r="AF428" i="21"/>
  <c r="AH428" i="21"/>
  <c r="AJ428" i="21"/>
  <c r="AN428" i="21"/>
  <c r="AO428" i="21"/>
  <c r="AQ428" i="21" s="1"/>
  <c r="AP428" i="21"/>
  <c r="AY428" i="21"/>
  <c r="CU428" i="21"/>
  <c r="G429" i="21"/>
  <c r="CD429" i="21" s="1"/>
  <c r="CK429" i="21" s="1"/>
  <c r="Q429" i="21"/>
  <c r="AL429" i="21"/>
  <c r="X429" i="21"/>
  <c r="K429" i="21"/>
  <c r="AF429" i="21"/>
  <c r="AH429" i="21"/>
  <c r="AJ429" i="21"/>
  <c r="AN429" i="21"/>
  <c r="AO429" i="21"/>
  <c r="AQ429" i="21" s="1"/>
  <c r="AP429" i="21"/>
  <c r="AY429" i="21"/>
  <c r="CU429" i="21"/>
  <c r="G430" i="21"/>
  <c r="CD430" i="21" s="1"/>
  <c r="CL430" i="21" s="1"/>
  <c r="Q430" i="21"/>
  <c r="AL430" i="21"/>
  <c r="X430" i="21"/>
  <c r="K430" i="21"/>
  <c r="AF430" i="21"/>
  <c r="AH430" i="21"/>
  <c r="AJ430" i="21"/>
  <c r="AN430" i="21"/>
  <c r="AO430" i="21"/>
  <c r="AQ430" i="21" s="1"/>
  <c r="AP430" i="21"/>
  <c r="AY430" i="21"/>
  <c r="CU430" i="21"/>
  <c r="G431" i="21"/>
  <c r="CD431" i="21" s="1"/>
  <c r="CM431" i="21" s="1"/>
  <c r="Q431" i="21"/>
  <c r="AL431" i="21"/>
  <c r="X431" i="21"/>
  <c r="K431" i="21"/>
  <c r="AF431" i="21"/>
  <c r="AH431" i="21"/>
  <c r="AJ431" i="21"/>
  <c r="AN431" i="21"/>
  <c r="AO431" i="21"/>
  <c r="AQ431" i="21" s="1"/>
  <c r="AP431" i="21"/>
  <c r="AY431" i="21"/>
  <c r="CU431" i="21"/>
  <c r="G432" i="21"/>
  <c r="CD432" i="21" s="1"/>
  <c r="CH432" i="21" s="1"/>
  <c r="Q432" i="21"/>
  <c r="AL432" i="21"/>
  <c r="X432" i="21"/>
  <c r="K432" i="21"/>
  <c r="AF432" i="21"/>
  <c r="AH432" i="21"/>
  <c r="AJ432" i="21"/>
  <c r="AN432" i="21"/>
  <c r="AO432" i="21"/>
  <c r="AQ432" i="21" s="1"/>
  <c r="AP432" i="21"/>
  <c r="AY432" i="21"/>
  <c r="CU432" i="21"/>
  <c r="G433" i="21"/>
  <c r="CD433" i="21" s="1"/>
  <c r="CG433" i="21" s="1"/>
  <c r="Q433" i="21"/>
  <c r="AL433" i="21"/>
  <c r="X433" i="21"/>
  <c r="K433" i="21"/>
  <c r="AF433" i="21"/>
  <c r="AH433" i="21"/>
  <c r="AJ433" i="21"/>
  <c r="AN433" i="21"/>
  <c r="AO433" i="21"/>
  <c r="AQ433" i="21" s="1"/>
  <c r="AP433" i="21"/>
  <c r="AY433" i="21"/>
  <c r="CU433" i="21"/>
  <c r="G434" i="21"/>
  <c r="Q434" i="21"/>
  <c r="AL434" i="21"/>
  <c r="X434" i="21"/>
  <c r="K434" i="21"/>
  <c r="AF434" i="21"/>
  <c r="AH434" i="21"/>
  <c r="AJ434" i="21"/>
  <c r="AN434" i="21"/>
  <c r="AO434" i="21"/>
  <c r="AQ434" i="21" s="1"/>
  <c r="AP434" i="21"/>
  <c r="AY434" i="21"/>
  <c r="CD434" i="21"/>
  <c r="CH434" i="21" s="1"/>
  <c r="CU434" i="21"/>
  <c r="G435" i="21"/>
  <c r="CD435" i="21" s="1"/>
  <c r="CI435" i="21" s="1"/>
  <c r="Q435" i="21"/>
  <c r="AL435" i="21"/>
  <c r="X435" i="21"/>
  <c r="K435" i="21"/>
  <c r="AF435" i="21"/>
  <c r="AH435" i="21"/>
  <c r="AJ435" i="21"/>
  <c r="AN435" i="21"/>
  <c r="AO435" i="21"/>
  <c r="AQ435" i="21" s="1"/>
  <c r="AP435" i="21"/>
  <c r="AY435" i="21"/>
  <c r="CU435" i="21"/>
  <c r="G436" i="21"/>
  <c r="CD436" i="21" s="1"/>
  <c r="CF436" i="21" s="1"/>
  <c r="Q436" i="21"/>
  <c r="AL436" i="21"/>
  <c r="X436" i="21"/>
  <c r="K436" i="21"/>
  <c r="AF436" i="21"/>
  <c r="AH436" i="21"/>
  <c r="AJ436" i="21"/>
  <c r="AN436" i="21"/>
  <c r="AO436" i="21"/>
  <c r="AQ436" i="21" s="1"/>
  <c r="AP436" i="21"/>
  <c r="AY436" i="21"/>
  <c r="CU436" i="21"/>
  <c r="G437" i="21"/>
  <c r="CD437" i="21" s="1"/>
  <c r="CK437" i="21" s="1"/>
  <c r="Q437" i="21"/>
  <c r="AL437" i="21"/>
  <c r="X437" i="21"/>
  <c r="K437" i="21"/>
  <c r="AF437" i="21"/>
  <c r="AH437" i="21"/>
  <c r="AJ437" i="21"/>
  <c r="AN437" i="21"/>
  <c r="AO437" i="21"/>
  <c r="AQ437" i="21" s="1"/>
  <c r="AP437" i="21"/>
  <c r="AY437" i="21"/>
  <c r="CG437" i="21"/>
  <c r="CU437" i="21"/>
  <c r="G438" i="21"/>
  <c r="CD438" i="21" s="1"/>
  <c r="CJ438" i="21" s="1"/>
  <c r="Q438" i="21"/>
  <c r="AL438" i="21"/>
  <c r="X438" i="21"/>
  <c r="K438" i="21"/>
  <c r="AF438" i="21"/>
  <c r="AH438" i="21"/>
  <c r="AJ438" i="21"/>
  <c r="AN438" i="21"/>
  <c r="AO438" i="21"/>
  <c r="AQ438" i="21" s="1"/>
  <c r="AP438" i="21"/>
  <c r="AY438" i="21"/>
  <c r="CU438" i="21"/>
  <c r="G439" i="21"/>
  <c r="CD439" i="21" s="1"/>
  <c r="CK439" i="21" s="1"/>
  <c r="Q439" i="21"/>
  <c r="AL439" i="21"/>
  <c r="X439" i="21"/>
  <c r="K439" i="21"/>
  <c r="AF439" i="21"/>
  <c r="AH439" i="21"/>
  <c r="AJ439" i="21"/>
  <c r="AN439" i="21"/>
  <c r="AO439" i="21"/>
  <c r="AQ439" i="21" s="1"/>
  <c r="AP439" i="21"/>
  <c r="AY439" i="21"/>
  <c r="CU439" i="21"/>
  <c r="G440" i="21"/>
  <c r="CD440" i="21" s="1"/>
  <c r="CJ440" i="21" s="1"/>
  <c r="Q440" i="21"/>
  <c r="AL440" i="21"/>
  <c r="X440" i="21"/>
  <c r="K440" i="21"/>
  <c r="AF440" i="21"/>
  <c r="AH440" i="21"/>
  <c r="AJ440" i="21"/>
  <c r="AN440" i="21"/>
  <c r="AO440" i="21"/>
  <c r="AQ440" i="21" s="1"/>
  <c r="AP440" i="21"/>
  <c r="AY440" i="21"/>
  <c r="CU440" i="21"/>
  <c r="G441" i="21"/>
  <c r="CD441" i="21" s="1"/>
  <c r="CI441" i="21" s="1"/>
  <c r="Q441" i="21"/>
  <c r="AL441" i="21"/>
  <c r="X441" i="21"/>
  <c r="K441" i="21"/>
  <c r="AF441" i="21"/>
  <c r="AH441" i="21"/>
  <c r="AJ441" i="21"/>
  <c r="AN441" i="21"/>
  <c r="AO441" i="21"/>
  <c r="AQ441" i="21" s="1"/>
  <c r="AP441" i="21"/>
  <c r="AY441" i="21"/>
  <c r="CU441" i="21"/>
  <c r="G442" i="21"/>
  <c r="CD442" i="21" s="1"/>
  <c r="Q442" i="21"/>
  <c r="AL442" i="21"/>
  <c r="X442" i="21"/>
  <c r="K442" i="21"/>
  <c r="AF442" i="21"/>
  <c r="AH442" i="21"/>
  <c r="AJ442" i="21"/>
  <c r="AN442" i="21"/>
  <c r="AO442" i="21"/>
  <c r="AQ442" i="21" s="1"/>
  <c r="AP442" i="21"/>
  <c r="AY442" i="21"/>
  <c r="CU442" i="21"/>
  <c r="G443" i="21"/>
  <c r="CD443" i="21" s="1"/>
  <c r="CI443" i="21" s="1"/>
  <c r="Q443" i="21"/>
  <c r="AL443" i="21"/>
  <c r="X443" i="21"/>
  <c r="K443" i="21"/>
  <c r="AF443" i="21"/>
  <c r="AH443" i="21"/>
  <c r="AJ443" i="21"/>
  <c r="AN443" i="21"/>
  <c r="AO443" i="21"/>
  <c r="AQ443" i="21" s="1"/>
  <c r="AP443" i="21"/>
  <c r="AY443" i="21"/>
  <c r="CU443" i="21"/>
  <c r="G444" i="21"/>
  <c r="CD444" i="21" s="1"/>
  <c r="CL444" i="21" s="1"/>
  <c r="Q444" i="21"/>
  <c r="AL444" i="21"/>
  <c r="X444" i="21"/>
  <c r="K444" i="21"/>
  <c r="AF444" i="21"/>
  <c r="AH444" i="21"/>
  <c r="AJ444" i="21"/>
  <c r="AN444" i="21"/>
  <c r="AO444" i="21"/>
  <c r="AQ444" i="21" s="1"/>
  <c r="AP444" i="21"/>
  <c r="AY444" i="21"/>
  <c r="CU444" i="21"/>
  <c r="G445" i="21"/>
  <c r="CD445" i="21" s="1"/>
  <c r="CE445" i="21" s="1"/>
  <c r="Q445" i="21"/>
  <c r="AL445" i="21"/>
  <c r="X445" i="21"/>
  <c r="K445" i="21"/>
  <c r="AF445" i="21"/>
  <c r="AH445" i="21"/>
  <c r="AJ445" i="21"/>
  <c r="AN445" i="21"/>
  <c r="AO445" i="21"/>
  <c r="AQ445" i="21" s="1"/>
  <c r="AP445" i="21"/>
  <c r="AY445" i="21"/>
  <c r="CU445" i="21"/>
  <c r="G446" i="21"/>
  <c r="CD446" i="21" s="1"/>
  <c r="CL446" i="21" s="1"/>
  <c r="Q446" i="21"/>
  <c r="AL446" i="21"/>
  <c r="X446" i="21"/>
  <c r="K446" i="21"/>
  <c r="AF446" i="21"/>
  <c r="AH446" i="21"/>
  <c r="AJ446" i="21"/>
  <c r="AN446" i="21"/>
  <c r="AO446" i="21"/>
  <c r="AQ446" i="21" s="1"/>
  <c r="AP446" i="21"/>
  <c r="AY446" i="21"/>
  <c r="CU446" i="21"/>
  <c r="G447" i="21"/>
  <c r="CD447" i="21" s="1"/>
  <c r="CS447" i="21" s="1"/>
  <c r="Q447" i="21"/>
  <c r="AL447" i="21"/>
  <c r="X447" i="21"/>
  <c r="K447" i="21"/>
  <c r="AF447" i="21"/>
  <c r="AH447" i="21"/>
  <c r="AJ447" i="21"/>
  <c r="AN447" i="21"/>
  <c r="AO447" i="21"/>
  <c r="AQ447" i="21" s="1"/>
  <c r="AP447" i="21"/>
  <c r="AY447" i="21"/>
  <c r="CU447" i="21"/>
  <c r="G448" i="21"/>
  <c r="CD448" i="21" s="1"/>
  <c r="CN448" i="21" s="1"/>
  <c r="Q448" i="21"/>
  <c r="AL448" i="21"/>
  <c r="X448" i="21"/>
  <c r="K448" i="21"/>
  <c r="AF448" i="21"/>
  <c r="AH448" i="21"/>
  <c r="AJ448" i="21"/>
  <c r="AN448" i="21"/>
  <c r="AO448" i="21"/>
  <c r="AQ448" i="21" s="1"/>
  <c r="AP448" i="21"/>
  <c r="AY448" i="21"/>
  <c r="CU448" i="21"/>
  <c r="G449" i="21"/>
  <c r="CD449" i="21" s="1"/>
  <c r="CK449" i="21" s="1"/>
  <c r="Q449" i="21"/>
  <c r="AL449" i="21"/>
  <c r="X449" i="21"/>
  <c r="K449" i="21"/>
  <c r="AF449" i="21"/>
  <c r="AH449" i="21"/>
  <c r="AJ449" i="21"/>
  <c r="AN449" i="21"/>
  <c r="AO449" i="21"/>
  <c r="AQ449" i="21" s="1"/>
  <c r="AP449" i="21"/>
  <c r="AY449" i="21"/>
  <c r="CU449" i="21"/>
  <c r="G450" i="21"/>
  <c r="CD450" i="21" s="1"/>
  <c r="CF450" i="21" s="1"/>
  <c r="Q450" i="21"/>
  <c r="AL450" i="21"/>
  <c r="X450" i="21"/>
  <c r="K450" i="21"/>
  <c r="AF450" i="21"/>
  <c r="AH450" i="21"/>
  <c r="AJ450" i="21"/>
  <c r="AN450" i="21"/>
  <c r="AO450" i="21"/>
  <c r="AQ450" i="21" s="1"/>
  <c r="AP450" i="21"/>
  <c r="AY450" i="21"/>
  <c r="CU450" i="21"/>
  <c r="G451" i="21"/>
  <c r="CD451" i="21" s="1"/>
  <c r="CE451" i="21" s="1"/>
  <c r="Q451" i="21"/>
  <c r="AL451" i="21"/>
  <c r="X451" i="21"/>
  <c r="K451" i="21"/>
  <c r="AF451" i="21"/>
  <c r="AH451" i="21"/>
  <c r="AJ451" i="21"/>
  <c r="AN451" i="21"/>
  <c r="AO451" i="21"/>
  <c r="AQ451" i="21" s="1"/>
  <c r="AP451" i="21"/>
  <c r="AY451" i="21"/>
  <c r="CU451" i="21"/>
  <c r="G452" i="21"/>
  <c r="CD452" i="21" s="1"/>
  <c r="Q452" i="21"/>
  <c r="AL452" i="21"/>
  <c r="X452" i="21"/>
  <c r="K452" i="21"/>
  <c r="AF452" i="21"/>
  <c r="AH452" i="21"/>
  <c r="AJ452" i="21"/>
  <c r="AN452" i="21"/>
  <c r="AO452" i="21"/>
  <c r="AQ452" i="21" s="1"/>
  <c r="AP452" i="21"/>
  <c r="AY452" i="21"/>
  <c r="CU452" i="21"/>
  <c r="G453" i="21"/>
  <c r="CD453" i="21" s="1"/>
  <c r="CE453" i="21" s="1"/>
  <c r="Q453" i="21"/>
  <c r="AL453" i="21"/>
  <c r="X453" i="21"/>
  <c r="K453" i="21"/>
  <c r="AF453" i="21"/>
  <c r="AH453" i="21"/>
  <c r="AJ453" i="21"/>
  <c r="AN453" i="21"/>
  <c r="AO453" i="21"/>
  <c r="AQ453" i="21" s="1"/>
  <c r="AP453" i="21"/>
  <c r="AY453" i="21"/>
  <c r="CU453" i="21"/>
  <c r="G454" i="21"/>
  <c r="CD454" i="21" s="1"/>
  <c r="Q454" i="21"/>
  <c r="AL454" i="21"/>
  <c r="X454" i="21"/>
  <c r="K454" i="21"/>
  <c r="AF454" i="21"/>
  <c r="AH454" i="21"/>
  <c r="AJ454" i="21"/>
  <c r="AN454" i="21"/>
  <c r="AO454" i="21"/>
  <c r="AQ454" i="21" s="1"/>
  <c r="AP454" i="21"/>
  <c r="AY454" i="21"/>
  <c r="CU454" i="21"/>
  <c r="G455" i="21"/>
  <c r="CD455" i="21" s="1"/>
  <c r="CK455" i="21" s="1"/>
  <c r="Q455" i="21"/>
  <c r="AL455" i="21"/>
  <c r="X455" i="21"/>
  <c r="K455" i="21"/>
  <c r="AF455" i="21"/>
  <c r="AH455" i="21"/>
  <c r="AJ455" i="21"/>
  <c r="AN455" i="21"/>
  <c r="AO455" i="21"/>
  <c r="AQ455" i="21" s="1"/>
  <c r="AP455" i="21"/>
  <c r="AY455" i="21"/>
  <c r="CU455" i="21"/>
  <c r="G456" i="21"/>
  <c r="CD456" i="21" s="1"/>
  <c r="CJ456" i="21" s="1"/>
  <c r="Q456" i="21"/>
  <c r="AL456" i="21"/>
  <c r="X456" i="21"/>
  <c r="K456" i="21"/>
  <c r="AF456" i="21"/>
  <c r="AH456" i="21"/>
  <c r="AJ456" i="21"/>
  <c r="AN456" i="21"/>
  <c r="AO456" i="21"/>
  <c r="AQ456" i="21" s="1"/>
  <c r="AP456" i="21"/>
  <c r="AY456" i="21"/>
  <c r="CU456" i="21"/>
  <c r="G457" i="21"/>
  <c r="CD457" i="21" s="1"/>
  <c r="CI457" i="21" s="1"/>
  <c r="Q457" i="21"/>
  <c r="AL457" i="21"/>
  <c r="X457" i="21"/>
  <c r="K457" i="21"/>
  <c r="AF457" i="21"/>
  <c r="AH457" i="21"/>
  <c r="AJ457" i="21"/>
  <c r="AN457" i="21"/>
  <c r="AO457" i="21"/>
  <c r="AQ457" i="21" s="1"/>
  <c r="AP457" i="21"/>
  <c r="AY457" i="21"/>
  <c r="CU457" i="21"/>
  <c r="G458" i="21"/>
  <c r="CD458" i="21" s="1"/>
  <c r="CH458" i="21" s="1"/>
  <c r="Q458" i="21"/>
  <c r="AL458" i="21"/>
  <c r="X458" i="21"/>
  <c r="K458" i="21"/>
  <c r="AF458" i="21"/>
  <c r="AH458" i="21"/>
  <c r="AJ458" i="21"/>
  <c r="AN458" i="21"/>
  <c r="AO458" i="21"/>
  <c r="AQ458" i="21" s="1"/>
  <c r="AP458" i="21"/>
  <c r="AY458" i="21"/>
  <c r="CU458" i="21"/>
  <c r="G459" i="21"/>
  <c r="CD459" i="21" s="1"/>
  <c r="CE459" i="21" s="1"/>
  <c r="Q459" i="21"/>
  <c r="AL459" i="21"/>
  <c r="X459" i="21"/>
  <c r="K459" i="21"/>
  <c r="AF459" i="21"/>
  <c r="AH459" i="21"/>
  <c r="AJ459" i="21"/>
  <c r="AN459" i="21"/>
  <c r="AO459" i="21"/>
  <c r="AQ459" i="21" s="1"/>
  <c r="AP459" i="21"/>
  <c r="AY459" i="21"/>
  <c r="CG459" i="21"/>
  <c r="CU459" i="21"/>
  <c r="G460" i="21"/>
  <c r="CD460" i="21" s="1"/>
  <c r="Q460" i="21"/>
  <c r="AL460" i="21"/>
  <c r="X460" i="21"/>
  <c r="K460" i="21"/>
  <c r="AF460" i="21"/>
  <c r="AH460" i="21"/>
  <c r="AJ460" i="21"/>
  <c r="AN460" i="21"/>
  <c r="AO460" i="21"/>
  <c r="AQ460" i="21" s="1"/>
  <c r="AP460" i="21"/>
  <c r="AY460" i="21"/>
  <c r="CU460" i="21"/>
  <c r="G461" i="21"/>
  <c r="CD461" i="21" s="1"/>
  <c r="CE461" i="21" s="1"/>
  <c r="Q461" i="21"/>
  <c r="AL461" i="21"/>
  <c r="X461" i="21"/>
  <c r="K461" i="21"/>
  <c r="AF461" i="21"/>
  <c r="AH461" i="21"/>
  <c r="AJ461" i="21"/>
  <c r="AN461" i="21"/>
  <c r="AO461" i="21"/>
  <c r="AQ461" i="21" s="1"/>
  <c r="AP461" i="21"/>
  <c r="AY461" i="21"/>
  <c r="CU461" i="21"/>
  <c r="G462" i="21"/>
  <c r="CD462" i="21" s="1"/>
  <c r="CL462" i="21" s="1"/>
  <c r="Q462" i="21"/>
  <c r="AL462" i="21"/>
  <c r="X462" i="21"/>
  <c r="K462" i="21"/>
  <c r="AF462" i="21"/>
  <c r="AH462" i="21"/>
  <c r="AJ462" i="21"/>
  <c r="AN462" i="21"/>
  <c r="AO462" i="21"/>
  <c r="AQ462" i="21" s="1"/>
  <c r="AP462" i="21"/>
  <c r="AY462" i="21"/>
  <c r="CU462" i="21"/>
  <c r="G463" i="21"/>
  <c r="CD463" i="21" s="1"/>
  <c r="CK463" i="21" s="1"/>
  <c r="Q463" i="21"/>
  <c r="AL463" i="21"/>
  <c r="X463" i="21"/>
  <c r="K463" i="21"/>
  <c r="AF463" i="21"/>
  <c r="AH463" i="21"/>
  <c r="AJ463" i="21"/>
  <c r="AN463" i="21"/>
  <c r="AO463" i="21"/>
  <c r="AQ463" i="21" s="1"/>
  <c r="AP463" i="21"/>
  <c r="AY463" i="21"/>
  <c r="CU463" i="21"/>
  <c r="G464" i="21"/>
  <c r="CD464" i="21" s="1"/>
  <c r="CF464" i="21" s="1"/>
  <c r="Q464" i="21"/>
  <c r="AL464" i="21"/>
  <c r="X464" i="21"/>
  <c r="K464" i="21"/>
  <c r="AF464" i="21"/>
  <c r="AH464" i="21"/>
  <c r="AJ464" i="21"/>
  <c r="AN464" i="21"/>
  <c r="AO464" i="21"/>
  <c r="AQ464" i="21" s="1"/>
  <c r="AP464" i="21"/>
  <c r="AY464" i="21"/>
  <c r="CU464" i="21"/>
  <c r="G465" i="21"/>
  <c r="CD465" i="21" s="1"/>
  <c r="CI465" i="21" s="1"/>
  <c r="Q465" i="21"/>
  <c r="AL465" i="21"/>
  <c r="X465" i="21"/>
  <c r="K465" i="21"/>
  <c r="AF465" i="21"/>
  <c r="AH465" i="21"/>
  <c r="AJ465" i="21"/>
  <c r="AN465" i="21"/>
  <c r="AO465" i="21"/>
  <c r="AQ465" i="21" s="1"/>
  <c r="AP465" i="21"/>
  <c r="AY465" i="21"/>
  <c r="CU465" i="21"/>
  <c r="G466" i="21"/>
  <c r="CD466" i="21" s="1"/>
  <c r="CF466" i="21" s="1"/>
  <c r="Q466" i="21"/>
  <c r="AL466" i="21"/>
  <c r="X466" i="21"/>
  <c r="K466" i="21"/>
  <c r="AF466" i="21"/>
  <c r="AH466" i="21"/>
  <c r="AJ466" i="21"/>
  <c r="AN466" i="21"/>
  <c r="AO466" i="21"/>
  <c r="AQ466" i="21" s="1"/>
  <c r="AP466" i="21"/>
  <c r="AY466" i="21"/>
  <c r="CU466" i="21"/>
  <c r="G467" i="21"/>
  <c r="CD467" i="21" s="1"/>
  <c r="CG467" i="21" s="1"/>
  <c r="Q467" i="21"/>
  <c r="AL467" i="21"/>
  <c r="X467" i="21"/>
  <c r="K467" i="21"/>
  <c r="AF467" i="21"/>
  <c r="AH467" i="21"/>
  <c r="AJ467" i="21"/>
  <c r="AN467" i="21"/>
  <c r="AO467" i="21"/>
  <c r="AQ467" i="21" s="1"/>
  <c r="AP467" i="21"/>
  <c r="AY467" i="21"/>
  <c r="CU467" i="21"/>
  <c r="G468" i="21"/>
  <c r="CD468" i="21" s="1"/>
  <c r="CH468" i="21" s="1"/>
  <c r="Q468" i="21"/>
  <c r="AL468" i="21"/>
  <c r="X468" i="21"/>
  <c r="K468" i="21"/>
  <c r="AF468" i="21"/>
  <c r="AH468" i="21"/>
  <c r="AJ468" i="21"/>
  <c r="AN468" i="21"/>
  <c r="AO468" i="21"/>
  <c r="AQ468" i="21" s="1"/>
  <c r="AP468" i="21"/>
  <c r="AY468" i="21"/>
  <c r="CU468" i="21"/>
  <c r="G469" i="21"/>
  <c r="CD469" i="21" s="1"/>
  <c r="CG469" i="21" s="1"/>
  <c r="Q469" i="21"/>
  <c r="AL469" i="21"/>
  <c r="X469" i="21"/>
  <c r="K469" i="21"/>
  <c r="AF469" i="21"/>
  <c r="AH469" i="21"/>
  <c r="AJ469" i="21"/>
  <c r="AN469" i="21"/>
  <c r="AO469" i="21"/>
  <c r="AQ469" i="21" s="1"/>
  <c r="AP469" i="21"/>
  <c r="AY469" i="21"/>
  <c r="CU469" i="21"/>
  <c r="G470" i="21"/>
  <c r="CD470" i="21" s="1"/>
  <c r="CH470" i="21" s="1"/>
  <c r="Q470" i="21"/>
  <c r="AL470" i="21"/>
  <c r="X470" i="21"/>
  <c r="K470" i="21"/>
  <c r="AF470" i="21"/>
  <c r="AH470" i="21"/>
  <c r="AJ470" i="21"/>
  <c r="AN470" i="21"/>
  <c r="AO470" i="21"/>
  <c r="AQ470" i="21" s="1"/>
  <c r="AP470" i="21"/>
  <c r="AY470" i="21"/>
  <c r="CU470" i="21"/>
  <c r="G471" i="21"/>
  <c r="CD471" i="21" s="1"/>
  <c r="CK471" i="21" s="1"/>
  <c r="Q471" i="21"/>
  <c r="AL471" i="21"/>
  <c r="X471" i="21"/>
  <c r="K471" i="21"/>
  <c r="AF471" i="21"/>
  <c r="AH471" i="21"/>
  <c r="AJ471" i="21"/>
  <c r="AN471" i="21"/>
  <c r="AO471" i="21"/>
  <c r="AQ471" i="21" s="1"/>
  <c r="AP471" i="21"/>
  <c r="AY471" i="21"/>
  <c r="CU471" i="21"/>
  <c r="G472" i="21"/>
  <c r="Q472" i="21"/>
  <c r="AL472" i="21"/>
  <c r="X472" i="21"/>
  <c r="K472" i="21"/>
  <c r="AF472" i="21"/>
  <c r="AH472" i="21"/>
  <c r="AJ472" i="21"/>
  <c r="AN472" i="21"/>
  <c r="AO472" i="21"/>
  <c r="AQ472" i="21" s="1"/>
  <c r="AP472" i="21"/>
  <c r="AY472" i="21"/>
  <c r="CD472" i="21"/>
  <c r="CJ472" i="21" s="1"/>
  <c r="CU472" i="21"/>
  <c r="G473" i="21"/>
  <c r="CD473" i="21" s="1"/>
  <c r="CI473" i="21" s="1"/>
  <c r="Q473" i="21"/>
  <c r="AL473" i="21"/>
  <c r="X473" i="21"/>
  <c r="K473" i="21"/>
  <c r="AF473" i="21"/>
  <c r="AH473" i="21"/>
  <c r="AJ473" i="21"/>
  <c r="AN473" i="21"/>
  <c r="AO473" i="21"/>
  <c r="AQ473" i="21" s="1"/>
  <c r="AP473" i="21"/>
  <c r="AY473" i="21"/>
  <c r="CE473" i="21"/>
  <c r="CU473" i="21"/>
  <c r="G474" i="21"/>
  <c r="CD474" i="21" s="1"/>
  <c r="CH474" i="21" s="1"/>
  <c r="Q474" i="21"/>
  <c r="AL474" i="21"/>
  <c r="X474" i="21"/>
  <c r="K474" i="21"/>
  <c r="AF474" i="21"/>
  <c r="AH474" i="21"/>
  <c r="AJ474" i="21"/>
  <c r="AN474" i="21"/>
  <c r="AO474" i="21"/>
  <c r="AQ474" i="21" s="1"/>
  <c r="AP474" i="21"/>
  <c r="AY474" i="21"/>
  <c r="CU474" i="21"/>
  <c r="G475" i="21"/>
  <c r="CD475" i="21" s="1"/>
  <c r="CE475" i="21" s="1"/>
  <c r="Q475" i="21"/>
  <c r="AL475" i="21"/>
  <c r="X475" i="21"/>
  <c r="K475" i="21"/>
  <c r="AF475" i="21"/>
  <c r="AH475" i="21"/>
  <c r="AJ475" i="21"/>
  <c r="AN475" i="21"/>
  <c r="AO475" i="21"/>
  <c r="AQ475" i="21" s="1"/>
  <c r="AP475" i="21"/>
  <c r="AY475" i="21"/>
  <c r="CU475" i="21"/>
  <c r="G476" i="21"/>
  <c r="CD476" i="21" s="1"/>
  <c r="Q476" i="21"/>
  <c r="AL476" i="21"/>
  <c r="X476" i="21"/>
  <c r="K476" i="21"/>
  <c r="AF476" i="21"/>
  <c r="AH476" i="21"/>
  <c r="AJ476" i="21"/>
  <c r="AN476" i="21"/>
  <c r="AO476" i="21"/>
  <c r="AQ476" i="21" s="1"/>
  <c r="AP476" i="21"/>
  <c r="AY476" i="21"/>
  <c r="CU476" i="21"/>
  <c r="G477" i="21"/>
  <c r="CD477" i="21" s="1"/>
  <c r="CL477" i="21" s="1"/>
  <c r="Q477" i="21"/>
  <c r="AL477" i="21"/>
  <c r="X477" i="21"/>
  <c r="K477" i="21"/>
  <c r="AF477" i="21"/>
  <c r="AH477" i="21"/>
  <c r="AJ477" i="21"/>
  <c r="AN477" i="21"/>
  <c r="AO477" i="21"/>
  <c r="AQ477" i="21" s="1"/>
  <c r="AP477" i="21"/>
  <c r="AY477" i="21"/>
  <c r="CU477" i="21"/>
  <c r="G478" i="21"/>
  <c r="CD478" i="21" s="1"/>
  <c r="CE478" i="21" s="1"/>
  <c r="Q478" i="21"/>
  <c r="AL478" i="21"/>
  <c r="X478" i="21"/>
  <c r="K478" i="21"/>
  <c r="AF478" i="21"/>
  <c r="AH478" i="21"/>
  <c r="AJ478" i="21"/>
  <c r="AN478" i="21"/>
  <c r="AO478" i="21"/>
  <c r="AQ478" i="21" s="1"/>
  <c r="AP478" i="21"/>
  <c r="AY478" i="21"/>
  <c r="CU478" i="21"/>
  <c r="G479" i="21"/>
  <c r="CD479" i="21" s="1"/>
  <c r="CE479" i="21" s="1"/>
  <c r="Q479" i="21"/>
  <c r="AL479" i="21"/>
  <c r="X479" i="21"/>
  <c r="K479" i="21"/>
  <c r="AF479" i="21"/>
  <c r="AH479" i="21"/>
  <c r="AJ479" i="21"/>
  <c r="AN479" i="21"/>
  <c r="AO479" i="21"/>
  <c r="AQ479" i="21" s="1"/>
  <c r="AP479" i="21"/>
  <c r="AY479" i="21"/>
  <c r="CU479" i="21"/>
  <c r="G480" i="21"/>
  <c r="CD480" i="21" s="1"/>
  <c r="Q480" i="21"/>
  <c r="AL480" i="21"/>
  <c r="X480" i="21"/>
  <c r="K480" i="21"/>
  <c r="AF480" i="21"/>
  <c r="AH480" i="21"/>
  <c r="AJ480" i="21"/>
  <c r="AN480" i="21"/>
  <c r="AO480" i="21"/>
  <c r="AQ480" i="21" s="1"/>
  <c r="AP480" i="21"/>
  <c r="AY480" i="21"/>
  <c r="CU480" i="21"/>
  <c r="G481" i="21"/>
  <c r="CD481" i="21" s="1"/>
  <c r="CG481" i="21" s="1"/>
  <c r="Q481" i="21"/>
  <c r="AL481" i="21"/>
  <c r="X481" i="21"/>
  <c r="K481" i="21"/>
  <c r="AF481" i="21"/>
  <c r="AH481" i="21"/>
  <c r="AJ481" i="21"/>
  <c r="AN481" i="21"/>
  <c r="AO481" i="21"/>
  <c r="AQ481" i="21" s="1"/>
  <c r="AP481" i="21"/>
  <c r="AY481" i="21"/>
  <c r="CU481" i="21"/>
  <c r="G482" i="21"/>
  <c r="CD482" i="21" s="1"/>
  <c r="Q482" i="21"/>
  <c r="AL482" i="21"/>
  <c r="X482" i="21"/>
  <c r="K482" i="21"/>
  <c r="AF482" i="21"/>
  <c r="AH482" i="21"/>
  <c r="AJ482" i="21"/>
  <c r="AN482" i="21"/>
  <c r="AO482" i="21"/>
  <c r="AQ482" i="21" s="1"/>
  <c r="AP482" i="21"/>
  <c r="AY482" i="21"/>
  <c r="CU482" i="21"/>
  <c r="G483" i="21"/>
  <c r="CD483" i="21" s="1"/>
  <c r="CF483" i="21" s="1"/>
  <c r="Q483" i="21"/>
  <c r="AL483" i="21"/>
  <c r="X483" i="21"/>
  <c r="K483" i="21"/>
  <c r="AF483" i="21"/>
  <c r="AH483" i="21"/>
  <c r="AJ483" i="21"/>
  <c r="AN483" i="21"/>
  <c r="AO483" i="21"/>
  <c r="AQ483" i="21" s="1"/>
  <c r="AP483" i="21"/>
  <c r="AY483" i="21"/>
  <c r="CU483" i="21"/>
  <c r="G484" i="21"/>
  <c r="CD484" i="21" s="1"/>
  <c r="CO484" i="21" s="1"/>
  <c r="Q484" i="21"/>
  <c r="AL484" i="21"/>
  <c r="X484" i="21"/>
  <c r="K484" i="21"/>
  <c r="AF484" i="21"/>
  <c r="AH484" i="21"/>
  <c r="AJ484" i="21"/>
  <c r="AN484" i="21"/>
  <c r="AO484" i="21"/>
  <c r="AQ484" i="21" s="1"/>
  <c r="AP484" i="21"/>
  <c r="AY484" i="21"/>
  <c r="CU484" i="21"/>
  <c r="G485" i="21"/>
  <c r="CD485" i="21" s="1"/>
  <c r="CE485" i="21" s="1"/>
  <c r="Q485" i="21"/>
  <c r="AL485" i="21"/>
  <c r="X485" i="21"/>
  <c r="K485" i="21"/>
  <c r="AF485" i="21"/>
  <c r="AH485" i="21"/>
  <c r="AJ485" i="21"/>
  <c r="AN485" i="21"/>
  <c r="AO485" i="21"/>
  <c r="AQ485" i="21" s="1"/>
  <c r="AP485" i="21"/>
  <c r="AY485" i="21"/>
  <c r="CU485" i="21"/>
  <c r="G486" i="21"/>
  <c r="CD486" i="21" s="1"/>
  <c r="CF486" i="21" s="1"/>
  <c r="Q486" i="21"/>
  <c r="AL486" i="21"/>
  <c r="X486" i="21"/>
  <c r="K486" i="21"/>
  <c r="AF486" i="21"/>
  <c r="AH486" i="21"/>
  <c r="AJ486" i="21"/>
  <c r="AN486" i="21"/>
  <c r="AO486" i="21"/>
  <c r="AQ486" i="21" s="1"/>
  <c r="AP486" i="21"/>
  <c r="AY486" i="21"/>
  <c r="CU486" i="21"/>
  <c r="G487" i="21"/>
  <c r="CD487" i="21" s="1"/>
  <c r="Q487" i="21"/>
  <c r="AL487" i="21"/>
  <c r="X487" i="21"/>
  <c r="K487" i="21"/>
  <c r="AF487" i="21"/>
  <c r="AH487" i="21"/>
  <c r="AJ487" i="21"/>
  <c r="AN487" i="21"/>
  <c r="AO487" i="21"/>
  <c r="AQ487" i="21" s="1"/>
  <c r="AP487" i="21"/>
  <c r="AY487" i="21"/>
  <c r="CU487" i="21"/>
  <c r="G488" i="21"/>
  <c r="CD488" i="21" s="1"/>
  <c r="Q488" i="21"/>
  <c r="AL488" i="21"/>
  <c r="X488" i="21"/>
  <c r="K488" i="21"/>
  <c r="AF488" i="21"/>
  <c r="AH488" i="21"/>
  <c r="AJ488" i="21"/>
  <c r="AN488" i="21"/>
  <c r="AO488" i="21"/>
  <c r="AQ488" i="21" s="1"/>
  <c r="AP488" i="21"/>
  <c r="AY488" i="21"/>
  <c r="CU488" i="21"/>
  <c r="G489" i="21"/>
  <c r="CD489" i="21" s="1"/>
  <c r="Q489" i="21"/>
  <c r="AL489" i="21"/>
  <c r="X489" i="21"/>
  <c r="K489" i="21"/>
  <c r="AF489" i="21"/>
  <c r="AH489" i="21"/>
  <c r="AJ489" i="21"/>
  <c r="AN489" i="21"/>
  <c r="AO489" i="21"/>
  <c r="AQ489" i="21" s="1"/>
  <c r="AP489" i="21"/>
  <c r="AY489" i="21"/>
  <c r="CU489" i="21"/>
  <c r="G490" i="21"/>
  <c r="CD490" i="21" s="1"/>
  <c r="Q490" i="21"/>
  <c r="AL490" i="21"/>
  <c r="X490" i="21"/>
  <c r="K490" i="21"/>
  <c r="AF490" i="21"/>
  <c r="AH490" i="21"/>
  <c r="AJ490" i="21"/>
  <c r="AN490" i="21"/>
  <c r="AO490" i="21"/>
  <c r="AQ490" i="21" s="1"/>
  <c r="AP490" i="21"/>
  <c r="AY490" i="21"/>
  <c r="CU490" i="21"/>
  <c r="G491" i="21"/>
  <c r="CD491" i="21" s="1"/>
  <c r="CE491" i="21" s="1"/>
  <c r="Q491" i="21"/>
  <c r="AL491" i="21"/>
  <c r="X491" i="21"/>
  <c r="K491" i="21"/>
  <c r="AF491" i="21"/>
  <c r="AH491" i="21"/>
  <c r="AJ491" i="21"/>
  <c r="AN491" i="21"/>
  <c r="AO491" i="21"/>
  <c r="AQ491" i="21" s="1"/>
  <c r="AP491" i="21"/>
  <c r="AY491" i="21"/>
  <c r="CU491" i="21"/>
  <c r="G492" i="21"/>
  <c r="CD492" i="21" s="1"/>
  <c r="Q492" i="21"/>
  <c r="AL492" i="21"/>
  <c r="X492" i="21"/>
  <c r="K492" i="21"/>
  <c r="AF492" i="21"/>
  <c r="AH492" i="21"/>
  <c r="AJ492" i="21"/>
  <c r="AN492" i="21"/>
  <c r="AO492" i="21"/>
  <c r="AQ492" i="21" s="1"/>
  <c r="AP492" i="21"/>
  <c r="AY492" i="21"/>
  <c r="CU492" i="21"/>
  <c r="G493" i="21"/>
  <c r="CD493" i="21" s="1"/>
  <c r="Q493" i="21"/>
  <c r="AL493" i="21"/>
  <c r="X493" i="21"/>
  <c r="K493" i="21"/>
  <c r="AF493" i="21"/>
  <c r="AH493" i="21"/>
  <c r="AJ493" i="21"/>
  <c r="AN493" i="21"/>
  <c r="AO493" i="21"/>
  <c r="AQ493" i="21" s="1"/>
  <c r="AP493" i="21"/>
  <c r="AY493" i="21"/>
  <c r="CU493" i="21"/>
  <c r="G494" i="21"/>
  <c r="CD494" i="21" s="1"/>
  <c r="Q494" i="21"/>
  <c r="AL494" i="21"/>
  <c r="X494" i="21"/>
  <c r="K494" i="21"/>
  <c r="AF494" i="21"/>
  <c r="AH494" i="21"/>
  <c r="AJ494" i="21"/>
  <c r="AN494" i="21"/>
  <c r="AO494" i="21"/>
  <c r="AQ494" i="21" s="1"/>
  <c r="AP494" i="21"/>
  <c r="AY494" i="21"/>
  <c r="CU494" i="21"/>
  <c r="G495" i="21"/>
  <c r="CD495" i="21" s="1"/>
  <c r="CE495" i="21" s="1"/>
  <c r="Q495" i="21"/>
  <c r="AL495" i="21"/>
  <c r="X495" i="21"/>
  <c r="K495" i="21"/>
  <c r="AF495" i="21"/>
  <c r="AH495" i="21"/>
  <c r="AJ495" i="21"/>
  <c r="AN495" i="21"/>
  <c r="AO495" i="21"/>
  <c r="AQ495" i="21" s="1"/>
  <c r="AP495" i="21"/>
  <c r="AY495" i="21"/>
  <c r="CU495" i="21"/>
  <c r="G496" i="21"/>
  <c r="CD496" i="21" s="1"/>
  <c r="Q496" i="21"/>
  <c r="AL496" i="21"/>
  <c r="X496" i="21"/>
  <c r="K496" i="21"/>
  <c r="AF496" i="21"/>
  <c r="AH496" i="21"/>
  <c r="AJ496" i="21"/>
  <c r="AN496" i="21"/>
  <c r="AO496" i="21"/>
  <c r="AQ496" i="21" s="1"/>
  <c r="AP496" i="21"/>
  <c r="AY496" i="21"/>
  <c r="CU496" i="21"/>
  <c r="G497" i="21"/>
  <c r="CD497" i="21" s="1"/>
  <c r="Q497" i="21"/>
  <c r="AL497" i="21"/>
  <c r="X497" i="21"/>
  <c r="K497" i="21"/>
  <c r="AF497" i="21"/>
  <c r="AH497" i="21"/>
  <c r="AJ497" i="21"/>
  <c r="AN497" i="21"/>
  <c r="AO497" i="21"/>
  <c r="AQ497" i="21" s="1"/>
  <c r="AP497" i="21"/>
  <c r="AY497" i="21"/>
  <c r="CU497" i="21"/>
  <c r="G498" i="21"/>
  <c r="CD498" i="21" s="1"/>
  <c r="Q498" i="21"/>
  <c r="AL498" i="21"/>
  <c r="X498" i="21"/>
  <c r="K498" i="21"/>
  <c r="AF498" i="21"/>
  <c r="AH498" i="21"/>
  <c r="AJ498" i="21"/>
  <c r="AN498" i="21"/>
  <c r="AO498" i="21"/>
  <c r="AQ498" i="21" s="1"/>
  <c r="AP498" i="21"/>
  <c r="AY498" i="21"/>
  <c r="CU498" i="21"/>
  <c r="G499" i="21"/>
  <c r="CD499" i="21" s="1"/>
  <c r="CE499" i="21" s="1"/>
  <c r="Q499" i="21"/>
  <c r="AL499" i="21"/>
  <c r="X499" i="21"/>
  <c r="K499" i="21"/>
  <c r="AF499" i="21"/>
  <c r="AH499" i="21"/>
  <c r="AJ499" i="21"/>
  <c r="AN499" i="21"/>
  <c r="AO499" i="21"/>
  <c r="AQ499" i="21" s="1"/>
  <c r="AP499" i="21"/>
  <c r="AY499" i="21"/>
  <c r="CU499" i="21"/>
  <c r="G500" i="21"/>
  <c r="CD500" i="21" s="1"/>
  <c r="Q500" i="21"/>
  <c r="AL500" i="21"/>
  <c r="X500" i="21"/>
  <c r="K500" i="21"/>
  <c r="AF500" i="21"/>
  <c r="AH500" i="21"/>
  <c r="AJ500" i="21"/>
  <c r="AN500" i="21"/>
  <c r="AO500" i="21"/>
  <c r="AQ500" i="21" s="1"/>
  <c r="AP500" i="21"/>
  <c r="AY500" i="21"/>
  <c r="CU500" i="21"/>
  <c r="G501" i="21"/>
  <c r="CD501" i="21" s="1"/>
  <c r="Q501" i="21"/>
  <c r="AL501" i="21"/>
  <c r="X501" i="21"/>
  <c r="K501" i="21"/>
  <c r="AF501" i="21"/>
  <c r="AH501" i="21"/>
  <c r="AJ501" i="21"/>
  <c r="AN501" i="21"/>
  <c r="AO501" i="21"/>
  <c r="AQ501" i="21" s="1"/>
  <c r="AP501" i="21"/>
  <c r="AY501" i="21"/>
  <c r="CU501" i="21"/>
  <c r="G502" i="21"/>
  <c r="CD502" i="21" s="1"/>
  <c r="Q502" i="21"/>
  <c r="AL502" i="21"/>
  <c r="X502" i="21"/>
  <c r="K502" i="21"/>
  <c r="AF502" i="21"/>
  <c r="AH502" i="21"/>
  <c r="AJ502" i="21"/>
  <c r="AN502" i="21"/>
  <c r="AO502" i="21"/>
  <c r="AQ502" i="21" s="1"/>
  <c r="AP502" i="21"/>
  <c r="AY502" i="21"/>
  <c r="CU502" i="21"/>
  <c r="G503" i="21"/>
  <c r="Q503" i="21"/>
  <c r="AL503" i="21"/>
  <c r="X503" i="21"/>
  <c r="K503" i="21"/>
  <c r="AF503" i="21"/>
  <c r="AH503" i="21"/>
  <c r="AJ503" i="21"/>
  <c r="AN503" i="21"/>
  <c r="AO503" i="21"/>
  <c r="AQ503" i="21" s="1"/>
  <c r="AP503" i="21"/>
  <c r="AY503" i="21"/>
  <c r="CD503" i="21"/>
  <c r="CE503" i="21" s="1"/>
  <c r="CU503" i="21"/>
  <c r="G504" i="21"/>
  <c r="CD504" i="21" s="1"/>
  <c r="Q504" i="21"/>
  <c r="AL504" i="21"/>
  <c r="X504" i="21"/>
  <c r="K504" i="21"/>
  <c r="AF504" i="21"/>
  <c r="AH504" i="21"/>
  <c r="AJ504" i="21"/>
  <c r="AN504" i="21"/>
  <c r="AO504" i="21"/>
  <c r="AQ504" i="21" s="1"/>
  <c r="AP504" i="21"/>
  <c r="AY504" i="21"/>
  <c r="CU504" i="21"/>
  <c r="G505" i="21"/>
  <c r="CD505" i="21" s="1"/>
  <c r="Q505" i="21"/>
  <c r="AL505" i="21"/>
  <c r="X505" i="21"/>
  <c r="K505" i="21"/>
  <c r="AF505" i="21"/>
  <c r="AH505" i="21"/>
  <c r="AJ505" i="21"/>
  <c r="AN505" i="21"/>
  <c r="AO505" i="21"/>
  <c r="AQ505" i="21" s="1"/>
  <c r="AP505" i="21"/>
  <c r="AY505" i="21"/>
  <c r="CU505" i="21"/>
  <c r="G506" i="21"/>
  <c r="CD506" i="21" s="1"/>
  <c r="Q506" i="21"/>
  <c r="AL506" i="21"/>
  <c r="X506" i="21"/>
  <c r="K506" i="21"/>
  <c r="AF506" i="21"/>
  <c r="AH506" i="21"/>
  <c r="AJ506" i="21"/>
  <c r="AN506" i="21"/>
  <c r="AO506" i="21"/>
  <c r="AQ506" i="21" s="1"/>
  <c r="AP506" i="21"/>
  <c r="AY506" i="21"/>
  <c r="CU506" i="21"/>
  <c r="G507" i="21"/>
  <c r="CD507" i="21" s="1"/>
  <c r="CE507" i="21" s="1"/>
  <c r="Q507" i="21"/>
  <c r="AL507" i="21"/>
  <c r="X507" i="21"/>
  <c r="K507" i="21"/>
  <c r="AF507" i="21"/>
  <c r="AH507" i="21"/>
  <c r="AJ507" i="21"/>
  <c r="AN507" i="21"/>
  <c r="AO507" i="21"/>
  <c r="AQ507" i="21" s="1"/>
  <c r="AP507" i="21"/>
  <c r="AY507" i="21"/>
  <c r="CU507" i="21"/>
  <c r="G508" i="21"/>
  <c r="CD508" i="21" s="1"/>
  <c r="Q508" i="21"/>
  <c r="AL508" i="21"/>
  <c r="X508" i="21"/>
  <c r="K508" i="21"/>
  <c r="AF508" i="21"/>
  <c r="AH508" i="21"/>
  <c r="AJ508" i="21"/>
  <c r="AN508" i="21"/>
  <c r="AO508" i="21"/>
  <c r="AQ508" i="21" s="1"/>
  <c r="AP508" i="21"/>
  <c r="AY508" i="21"/>
  <c r="CU508" i="21"/>
  <c r="G509" i="21"/>
  <c r="CD509" i="21" s="1"/>
  <c r="Q509" i="21"/>
  <c r="AL509" i="21"/>
  <c r="X509" i="21"/>
  <c r="K509" i="21"/>
  <c r="AF509" i="21"/>
  <c r="AH509" i="21"/>
  <c r="AJ509" i="21"/>
  <c r="AN509" i="21"/>
  <c r="AO509" i="21"/>
  <c r="AQ509" i="21" s="1"/>
  <c r="AP509" i="21"/>
  <c r="AY509" i="21"/>
  <c r="CU509" i="21"/>
  <c r="G510" i="21"/>
  <c r="CD510" i="21" s="1"/>
  <c r="Q510" i="21"/>
  <c r="AL510" i="21"/>
  <c r="X510" i="21"/>
  <c r="K510" i="21"/>
  <c r="AF510" i="21"/>
  <c r="AH510" i="21"/>
  <c r="AJ510" i="21"/>
  <c r="AN510" i="21"/>
  <c r="AO510" i="21"/>
  <c r="AQ510" i="21" s="1"/>
  <c r="AP510" i="21"/>
  <c r="AY510" i="21"/>
  <c r="CU510" i="21"/>
  <c r="G511" i="21"/>
  <c r="CD511" i="21" s="1"/>
  <c r="CE511" i="21" s="1"/>
  <c r="Q511" i="21"/>
  <c r="AL511" i="21"/>
  <c r="X511" i="21"/>
  <c r="K511" i="21"/>
  <c r="AF511" i="21"/>
  <c r="AH511" i="21"/>
  <c r="AJ511" i="21"/>
  <c r="AN511" i="21"/>
  <c r="AO511" i="21"/>
  <c r="AQ511" i="21" s="1"/>
  <c r="AP511" i="21"/>
  <c r="AY511" i="21"/>
  <c r="CU511" i="21"/>
  <c r="G512" i="21"/>
  <c r="CD512" i="21" s="1"/>
  <c r="Q512" i="21"/>
  <c r="AL512" i="21"/>
  <c r="X512" i="21"/>
  <c r="K512" i="21"/>
  <c r="AF512" i="21"/>
  <c r="AH512" i="21"/>
  <c r="AJ512" i="21"/>
  <c r="AN512" i="21"/>
  <c r="AO512" i="21"/>
  <c r="AQ512" i="21" s="1"/>
  <c r="AP512" i="21"/>
  <c r="AY512" i="21"/>
  <c r="CU512" i="21"/>
  <c r="G513" i="21"/>
  <c r="CD513" i="21" s="1"/>
  <c r="Q513" i="21"/>
  <c r="AL513" i="21"/>
  <c r="X513" i="21"/>
  <c r="K513" i="21"/>
  <c r="AF513" i="21"/>
  <c r="AH513" i="21"/>
  <c r="AJ513" i="21"/>
  <c r="AN513" i="21"/>
  <c r="AO513" i="21"/>
  <c r="AQ513" i="21" s="1"/>
  <c r="AP513" i="21"/>
  <c r="AY513" i="21"/>
  <c r="CU513" i="21"/>
  <c r="G514" i="21"/>
  <c r="CD514" i="21" s="1"/>
  <c r="Q514" i="21"/>
  <c r="AL514" i="21"/>
  <c r="X514" i="21"/>
  <c r="K514" i="21"/>
  <c r="AF514" i="21"/>
  <c r="AH514" i="21"/>
  <c r="AJ514" i="21"/>
  <c r="AN514" i="21"/>
  <c r="AO514" i="21"/>
  <c r="AQ514" i="21" s="1"/>
  <c r="AP514" i="21"/>
  <c r="AY514" i="21"/>
  <c r="CU514" i="21"/>
  <c r="G515" i="21"/>
  <c r="CD515" i="21" s="1"/>
  <c r="CE515" i="21" s="1"/>
  <c r="Q515" i="21"/>
  <c r="AL515" i="21"/>
  <c r="X515" i="21"/>
  <c r="K515" i="21"/>
  <c r="AF515" i="21"/>
  <c r="AH515" i="21"/>
  <c r="AJ515" i="21"/>
  <c r="AN515" i="21"/>
  <c r="AO515" i="21"/>
  <c r="AQ515" i="21" s="1"/>
  <c r="AP515" i="21"/>
  <c r="AY515" i="21"/>
  <c r="CU515" i="21"/>
  <c r="G516" i="21"/>
  <c r="CD516" i="21" s="1"/>
  <c r="Q516" i="21"/>
  <c r="AL516" i="21"/>
  <c r="X516" i="21"/>
  <c r="K516" i="21"/>
  <c r="AF516" i="21"/>
  <c r="AH516" i="21"/>
  <c r="AJ516" i="21"/>
  <c r="AN516" i="21"/>
  <c r="AO516" i="21"/>
  <c r="AQ516" i="21" s="1"/>
  <c r="AP516" i="21"/>
  <c r="AY516" i="21"/>
  <c r="CU516" i="21"/>
  <c r="G517" i="21"/>
  <c r="CD517" i="21" s="1"/>
  <c r="Q517" i="21"/>
  <c r="AL517" i="21"/>
  <c r="X517" i="21"/>
  <c r="K517" i="21"/>
  <c r="AF517" i="21"/>
  <c r="AH517" i="21"/>
  <c r="AJ517" i="21"/>
  <c r="AN517" i="21"/>
  <c r="AO517" i="21"/>
  <c r="AQ517" i="21" s="1"/>
  <c r="AP517" i="21"/>
  <c r="AY517" i="21"/>
  <c r="CU517" i="21"/>
  <c r="G518" i="21"/>
  <c r="CD518" i="21" s="1"/>
  <c r="Q518" i="21"/>
  <c r="AL518" i="21"/>
  <c r="X518" i="21"/>
  <c r="K518" i="21"/>
  <c r="AF518" i="21"/>
  <c r="AH518" i="21"/>
  <c r="AJ518" i="21"/>
  <c r="AN518" i="21"/>
  <c r="AO518" i="21"/>
  <c r="AQ518" i="21" s="1"/>
  <c r="AP518" i="21"/>
  <c r="AY518" i="21"/>
  <c r="CU518" i="21"/>
  <c r="G519" i="21"/>
  <c r="CD519" i="21" s="1"/>
  <c r="CE519" i="21" s="1"/>
  <c r="Q519" i="21"/>
  <c r="AL519" i="21"/>
  <c r="X519" i="21"/>
  <c r="K519" i="21"/>
  <c r="AF519" i="21"/>
  <c r="AH519" i="21"/>
  <c r="AJ519" i="21"/>
  <c r="AN519" i="21"/>
  <c r="AO519" i="21"/>
  <c r="AQ519" i="21" s="1"/>
  <c r="AP519" i="21"/>
  <c r="AY519" i="21"/>
  <c r="CU519" i="21"/>
  <c r="G520" i="21"/>
  <c r="CD520" i="21" s="1"/>
  <c r="Q520" i="21"/>
  <c r="AL520" i="21"/>
  <c r="X520" i="21"/>
  <c r="K520" i="21"/>
  <c r="AF520" i="21"/>
  <c r="AH520" i="21"/>
  <c r="AJ520" i="21"/>
  <c r="AN520" i="21"/>
  <c r="AO520" i="21"/>
  <c r="AQ520" i="21" s="1"/>
  <c r="AP520" i="21"/>
  <c r="AY520" i="21"/>
  <c r="CU520" i="21"/>
  <c r="G521" i="21"/>
  <c r="CD521" i="21" s="1"/>
  <c r="Q521" i="21"/>
  <c r="AL521" i="21"/>
  <c r="X521" i="21"/>
  <c r="K521" i="21"/>
  <c r="AF521" i="21"/>
  <c r="AH521" i="21"/>
  <c r="AJ521" i="21"/>
  <c r="AN521" i="21"/>
  <c r="AO521" i="21"/>
  <c r="AQ521" i="21" s="1"/>
  <c r="AP521" i="21"/>
  <c r="AY521" i="21"/>
  <c r="CU521" i="21"/>
  <c r="G522" i="21"/>
  <c r="CD522" i="21" s="1"/>
  <c r="CS522" i="21" s="1"/>
  <c r="Q522" i="21"/>
  <c r="AL522" i="21"/>
  <c r="X522" i="21"/>
  <c r="K522" i="21"/>
  <c r="AF522" i="21"/>
  <c r="AH522" i="21"/>
  <c r="AJ522" i="21"/>
  <c r="AN522" i="21"/>
  <c r="AO522" i="21"/>
  <c r="AQ522" i="21" s="1"/>
  <c r="AP522" i="21"/>
  <c r="AY522" i="21"/>
  <c r="CU522" i="21"/>
  <c r="G523" i="21"/>
  <c r="CD523" i="21" s="1"/>
  <c r="CH523" i="21" s="1"/>
  <c r="Q523" i="21"/>
  <c r="AL523" i="21"/>
  <c r="X523" i="21"/>
  <c r="K523" i="21"/>
  <c r="AF523" i="21"/>
  <c r="AH523" i="21"/>
  <c r="AJ523" i="21"/>
  <c r="AN523" i="21"/>
  <c r="AO523" i="21"/>
  <c r="AQ523" i="21" s="1"/>
  <c r="AP523" i="21"/>
  <c r="AY523" i="21"/>
  <c r="CU523" i="21"/>
  <c r="G524" i="21"/>
  <c r="CD524" i="21" s="1"/>
  <c r="CE524" i="21" s="1"/>
  <c r="Q524" i="21"/>
  <c r="AL524" i="21"/>
  <c r="X524" i="21"/>
  <c r="K524" i="21"/>
  <c r="AF524" i="21"/>
  <c r="AH524" i="21"/>
  <c r="AJ524" i="21"/>
  <c r="AN524" i="21"/>
  <c r="AO524" i="21"/>
  <c r="AQ524" i="21" s="1"/>
  <c r="AP524" i="21"/>
  <c r="AY524" i="21"/>
  <c r="CU524" i="21"/>
  <c r="G525" i="21"/>
  <c r="CD525" i="21" s="1"/>
  <c r="Q525" i="21"/>
  <c r="AL525" i="21"/>
  <c r="X525" i="21"/>
  <c r="K525" i="21"/>
  <c r="AF525" i="21"/>
  <c r="AH525" i="21"/>
  <c r="AJ525" i="21"/>
  <c r="AN525" i="21"/>
  <c r="AO525" i="21"/>
  <c r="AQ525" i="21" s="1"/>
  <c r="AP525" i="21"/>
  <c r="AY525" i="21"/>
  <c r="CU525" i="21"/>
  <c r="G526" i="21"/>
  <c r="CD526" i="21" s="1"/>
  <c r="CS526" i="21" s="1"/>
  <c r="Q526" i="21"/>
  <c r="AL526" i="21"/>
  <c r="X526" i="21"/>
  <c r="K526" i="21"/>
  <c r="AF526" i="21"/>
  <c r="AH526" i="21"/>
  <c r="AJ526" i="21"/>
  <c r="AN526" i="21"/>
  <c r="AO526" i="21"/>
  <c r="AQ526" i="21" s="1"/>
  <c r="AP526" i="21"/>
  <c r="AY526" i="21"/>
  <c r="CU526" i="21"/>
  <c r="G527" i="21"/>
  <c r="CD527" i="21" s="1"/>
  <c r="CH527" i="21" s="1"/>
  <c r="Q527" i="21"/>
  <c r="AL527" i="21"/>
  <c r="X527" i="21"/>
  <c r="K527" i="21"/>
  <c r="AF527" i="21"/>
  <c r="AH527" i="21"/>
  <c r="AJ527" i="21"/>
  <c r="AN527" i="21"/>
  <c r="AO527" i="21"/>
  <c r="AQ527" i="21" s="1"/>
  <c r="AP527" i="21"/>
  <c r="AY527" i="21"/>
  <c r="CU527" i="21"/>
  <c r="G528" i="21"/>
  <c r="CD528" i="21" s="1"/>
  <c r="CE528" i="21" s="1"/>
  <c r="Q528" i="21"/>
  <c r="AL528" i="21"/>
  <c r="X528" i="21"/>
  <c r="K528" i="21"/>
  <c r="AF528" i="21"/>
  <c r="AH528" i="21"/>
  <c r="AJ528" i="21"/>
  <c r="AN528" i="21"/>
  <c r="AO528" i="21"/>
  <c r="AQ528" i="21" s="1"/>
  <c r="AP528" i="21"/>
  <c r="AY528" i="21"/>
  <c r="CU528" i="21"/>
  <c r="G529" i="21"/>
  <c r="CD529" i="21" s="1"/>
  <c r="CG529" i="21" s="1"/>
  <c r="Q529" i="21"/>
  <c r="AL529" i="21"/>
  <c r="X529" i="21"/>
  <c r="K529" i="21"/>
  <c r="AF529" i="21"/>
  <c r="AH529" i="21"/>
  <c r="AJ529" i="21"/>
  <c r="AN529" i="21"/>
  <c r="AO529" i="21"/>
  <c r="AQ529" i="21" s="1"/>
  <c r="AP529" i="21"/>
  <c r="AY529" i="21"/>
  <c r="CU529" i="21"/>
  <c r="G530" i="21"/>
  <c r="CD530" i="21" s="1"/>
  <c r="Q530" i="21"/>
  <c r="AL530" i="21"/>
  <c r="X530" i="21"/>
  <c r="K530" i="21"/>
  <c r="AF530" i="21"/>
  <c r="AH530" i="21"/>
  <c r="AJ530" i="21"/>
  <c r="AN530" i="21"/>
  <c r="AO530" i="21"/>
  <c r="AQ530" i="21" s="1"/>
  <c r="AP530" i="21"/>
  <c r="AY530" i="21"/>
  <c r="CU530" i="21"/>
  <c r="G531" i="21"/>
  <c r="CD531" i="21" s="1"/>
  <c r="CH531" i="21" s="1"/>
  <c r="Q531" i="21"/>
  <c r="AL531" i="21"/>
  <c r="X531" i="21"/>
  <c r="K531" i="21"/>
  <c r="AF531" i="21"/>
  <c r="AH531" i="21"/>
  <c r="AJ531" i="21"/>
  <c r="AN531" i="21"/>
  <c r="AO531" i="21"/>
  <c r="AQ531" i="21" s="1"/>
  <c r="AP531" i="21"/>
  <c r="AY531" i="21"/>
  <c r="CU531" i="21"/>
  <c r="G532" i="21"/>
  <c r="CD532" i="21" s="1"/>
  <c r="CI532" i="21" s="1"/>
  <c r="Q532" i="21"/>
  <c r="AL532" i="21"/>
  <c r="X532" i="21"/>
  <c r="K532" i="21"/>
  <c r="AF532" i="21"/>
  <c r="AH532" i="21"/>
  <c r="AJ532" i="21"/>
  <c r="AN532" i="21"/>
  <c r="AO532" i="21"/>
  <c r="AQ532" i="21" s="1"/>
  <c r="AP532" i="21"/>
  <c r="AY532" i="21"/>
  <c r="CU532" i="21"/>
  <c r="G533" i="21"/>
  <c r="CD533" i="21" s="1"/>
  <c r="Q533" i="21"/>
  <c r="AL533" i="21"/>
  <c r="X533" i="21"/>
  <c r="K533" i="21"/>
  <c r="AF533" i="21"/>
  <c r="AH533" i="21"/>
  <c r="AJ533" i="21"/>
  <c r="AN533" i="21"/>
  <c r="AO533" i="21"/>
  <c r="AQ533" i="21" s="1"/>
  <c r="AP533" i="21"/>
  <c r="AY533" i="21"/>
  <c r="CU533" i="21"/>
  <c r="G534" i="21"/>
  <c r="CD534" i="21" s="1"/>
  <c r="CO534" i="21" s="1"/>
  <c r="Q534" i="21"/>
  <c r="AL534" i="21"/>
  <c r="X534" i="21"/>
  <c r="K534" i="21"/>
  <c r="AF534" i="21"/>
  <c r="AH534" i="21"/>
  <c r="AJ534" i="21"/>
  <c r="AN534" i="21"/>
  <c r="AO534" i="21"/>
  <c r="AQ534" i="21" s="1"/>
  <c r="AP534" i="21"/>
  <c r="AY534" i="21"/>
  <c r="CU534" i="21"/>
  <c r="G535" i="21"/>
  <c r="CD535" i="21" s="1"/>
  <c r="CH535" i="21" s="1"/>
  <c r="Q535" i="21"/>
  <c r="AL535" i="21"/>
  <c r="X535" i="21"/>
  <c r="K535" i="21"/>
  <c r="AF535" i="21"/>
  <c r="AH535" i="21"/>
  <c r="AJ535" i="21"/>
  <c r="AN535" i="21"/>
  <c r="AO535" i="21"/>
  <c r="AQ535" i="21" s="1"/>
  <c r="AP535" i="21"/>
  <c r="AY535" i="21"/>
  <c r="CU535" i="21"/>
  <c r="G536" i="21"/>
  <c r="CD536" i="21" s="1"/>
  <c r="CE536" i="21" s="1"/>
  <c r="Q536" i="21"/>
  <c r="AL536" i="21"/>
  <c r="X536" i="21"/>
  <c r="K536" i="21"/>
  <c r="AF536" i="21"/>
  <c r="AH536" i="21"/>
  <c r="AJ536" i="21"/>
  <c r="AN536" i="21"/>
  <c r="AO536" i="21"/>
  <c r="AQ536" i="21" s="1"/>
  <c r="AP536" i="21"/>
  <c r="AY536" i="21"/>
  <c r="CU536" i="21"/>
  <c r="G537" i="21"/>
  <c r="CD537" i="21" s="1"/>
  <c r="CG537" i="21" s="1"/>
  <c r="Q537" i="21"/>
  <c r="AL537" i="21"/>
  <c r="X537" i="21"/>
  <c r="K537" i="21"/>
  <c r="AF537" i="21"/>
  <c r="AH537" i="21"/>
  <c r="AJ537" i="21"/>
  <c r="AN537" i="21"/>
  <c r="AO537" i="21"/>
  <c r="AQ537" i="21" s="1"/>
  <c r="AP537" i="21"/>
  <c r="AY537" i="21"/>
  <c r="CU537" i="21"/>
  <c r="G538" i="21"/>
  <c r="CD538" i="21" s="1"/>
  <c r="CS538" i="21" s="1"/>
  <c r="Q538" i="21"/>
  <c r="AL538" i="21"/>
  <c r="X538" i="21"/>
  <c r="K538" i="21"/>
  <c r="AF538" i="21"/>
  <c r="AH538" i="21"/>
  <c r="AJ538" i="21"/>
  <c r="AN538" i="21"/>
  <c r="AO538" i="21"/>
  <c r="AQ538" i="21" s="1"/>
  <c r="AP538" i="21"/>
  <c r="AY538" i="21"/>
  <c r="CU538" i="21"/>
  <c r="G539" i="21"/>
  <c r="CD539" i="21" s="1"/>
  <c r="CH539" i="21" s="1"/>
  <c r="Q539" i="21"/>
  <c r="AL539" i="21"/>
  <c r="X539" i="21"/>
  <c r="K539" i="21"/>
  <c r="AF539" i="21"/>
  <c r="AH539" i="21"/>
  <c r="AJ539" i="21"/>
  <c r="AN539" i="21"/>
  <c r="AO539" i="21"/>
  <c r="AQ539" i="21" s="1"/>
  <c r="AP539" i="21"/>
  <c r="AY539" i="21"/>
  <c r="CU539" i="21"/>
  <c r="G540" i="21"/>
  <c r="CD540" i="21" s="1"/>
  <c r="CE540" i="21" s="1"/>
  <c r="Q540" i="21"/>
  <c r="AL540" i="21"/>
  <c r="X540" i="21"/>
  <c r="K540" i="21"/>
  <c r="AF540" i="21"/>
  <c r="AH540" i="21"/>
  <c r="AJ540" i="21"/>
  <c r="AN540" i="21"/>
  <c r="AO540" i="21"/>
  <c r="AQ540" i="21" s="1"/>
  <c r="AP540" i="21"/>
  <c r="AY540" i="21"/>
  <c r="CU540" i="21"/>
  <c r="G541" i="21"/>
  <c r="CD541" i="21" s="1"/>
  <c r="Q541" i="21"/>
  <c r="AL541" i="21"/>
  <c r="X541" i="21"/>
  <c r="K541" i="21"/>
  <c r="AF541" i="21"/>
  <c r="AH541" i="21"/>
  <c r="AJ541" i="21"/>
  <c r="AN541" i="21"/>
  <c r="AO541" i="21"/>
  <c r="AQ541" i="21" s="1"/>
  <c r="AP541" i="21"/>
  <c r="AY541" i="21"/>
  <c r="CU541" i="21"/>
  <c r="G542" i="21"/>
  <c r="CD542" i="21" s="1"/>
  <c r="CG542" i="21" s="1"/>
  <c r="Q542" i="21"/>
  <c r="AL542" i="21"/>
  <c r="X542" i="21"/>
  <c r="K542" i="21"/>
  <c r="AF542" i="21"/>
  <c r="AH542" i="21"/>
  <c r="AJ542" i="21"/>
  <c r="AN542" i="21"/>
  <c r="AO542" i="21"/>
  <c r="AQ542" i="21" s="1"/>
  <c r="AP542" i="21"/>
  <c r="AY542" i="21"/>
  <c r="CU542" i="21"/>
  <c r="G543" i="21"/>
  <c r="Q543" i="21"/>
  <c r="AL543" i="21"/>
  <c r="X543" i="21"/>
  <c r="K543" i="21"/>
  <c r="AF543" i="21"/>
  <c r="AH543" i="21"/>
  <c r="AJ543" i="21"/>
  <c r="AN543" i="21"/>
  <c r="AO543" i="21"/>
  <c r="AQ543" i="21" s="1"/>
  <c r="AP543" i="21"/>
  <c r="AY543" i="21"/>
  <c r="CD543" i="21"/>
  <c r="CH543" i="21" s="1"/>
  <c r="CU543" i="21"/>
  <c r="G544" i="21"/>
  <c r="CD544" i="21" s="1"/>
  <c r="CI544" i="21" s="1"/>
  <c r="Q544" i="21"/>
  <c r="AL544" i="21"/>
  <c r="X544" i="21"/>
  <c r="K544" i="21"/>
  <c r="AF544" i="21"/>
  <c r="AH544" i="21"/>
  <c r="AJ544" i="21"/>
  <c r="AN544" i="21"/>
  <c r="AO544" i="21"/>
  <c r="AQ544" i="21" s="1"/>
  <c r="AP544" i="21"/>
  <c r="AY544" i="21"/>
  <c r="CU544" i="21"/>
  <c r="G545" i="21"/>
  <c r="CD545" i="21" s="1"/>
  <c r="Q545" i="21"/>
  <c r="AL545" i="21"/>
  <c r="X545" i="21"/>
  <c r="K545" i="21"/>
  <c r="AF545" i="21"/>
  <c r="AH545" i="21"/>
  <c r="AJ545" i="21"/>
  <c r="AN545" i="21"/>
  <c r="AO545" i="21"/>
  <c r="AQ545" i="21" s="1"/>
  <c r="AP545" i="21"/>
  <c r="AY545" i="21"/>
  <c r="CU545" i="21"/>
  <c r="G546" i="21"/>
  <c r="CD546" i="21" s="1"/>
  <c r="CS546" i="21" s="1"/>
  <c r="Q546" i="21"/>
  <c r="AL546" i="21"/>
  <c r="X546" i="21"/>
  <c r="K546" i="21"/>
  <c r="AF546" i="21"/>
  <c r="AH546" i="21"/>
  <c r="AJ546" i="21"/>
  <c r="AN546" i="21"/>
  <c r="AO546" i="21"/>
  <c r="AQ546" i="21" s="1"/>
  <c r="AP546" i="21"/>
  <c r="AY546" i="21"/>
  <c r="CU546" i="21"/>
  <c r="G547" i="21"/>
  <c r="CD547" i="21" s="1"/>
  <c r="CH547" i="21" s="1"/>
  <c r="Q547" i="21"/>
  <c r="AL547" i="21"/>
  <c r="X547" i="21"/>
  <c r="K547" i="21"/>
  <c r="AF547" i="21"/>
  <c r="AH547" i="21"/>
  <c r="AJ547" i="21"/>
  <c r="AN547" i="21"/>
  <c r="AO547" i="21"/>
  <c r="AQ547" i="21" s="1"/>
  <c r="AP547" i="21"/>
  <c r="AY547" i="21"/>
  <c r="CU547" i="21"/>
  <c r="G548" i="21"/>
  <c r="CD548" i="21" s="1"/>
  <c r="CE548" i="21" s="1"/>
  <c r="Q548" i="21"/>
  <c r="AL548" i="21"/>
  <c r="X548" i="21"/>
  <c r="K548" i="21"/>
  <c r="AF548" i="21"/>
  <c r="AH548" i="21"/>
  <c r="AJ548" i="21"/>
  <c r="AN548" i="21"/>
  <c r="AO548" i="21"/>
  <c r="AQ548" i="21" s="1"/>
  <c r="AP548" i="21"/>
  <c r="AY548" i="21"/>
  <c r="CU548" i="21"/>
  <c r="G549" i="21"/>
  <c r="CD549" i="21" s="1"/>
  <c r="CG549" i="21" s="1"/>
  <c r="Q549" i="21"/>
  <c r="AL549" i="21"/>
  <c r="X549" i="21"/>
  <c r="K549" i="21"/>
  <c r="AF549" i="21"/>
  <c r="AH549" i="21"/>
  <c r="AJ549" i="21"/>
  <c r="AN549" i="21"/>
  <c r="AO549" i="21"/>
  <c r="AQ549" i="21" s="1"/>
  <c r="AP549" i="21"/>
  <c r="AY549" i="21"/>
  <c r="CU549" i="21"/>
  <c r="G550" i="21"/>
  <c r="CD550" i="21" s="1"/>
  <c r="CG550" i="21" s="1"/>
  <c r="Q550" i="21"/>
  <c r="AL550" i="21"/>
  <c r="X550" i="21"/>
  <c r="K550" i="21"/>
  <c r="AF550" i="21"/>
  <c r="AH550" i="21"/>
  <c r="AJ550" i="21"/>
  <c r="AN550" i="21"/>
  <c r="AO550" i="21"/>
  <c r="AQ550" i="21" s="1"/>
  <c r="AP550" i="21"/>
  <c r="AY550" i="21"/>
  <c r="CU550" i="21"/>
  <c r="G551" i="21"/>
  <c r="CD551" i="21" s="1"/>
  <c r="CH551" i="21" s="1"/>
  <c r="Q551" i="21"/>
  <c r="AL551" i="21"/>
  <c r="X551" i="21"/>
  <c r="K551" i="21"/>
  <c r="AF551" i="21"/>
  <c r="AH551" i="21"/>
  <c r="AJ551" i="21"/>
  <c r="AN551" i="21"/>
  <c r="AO551" i="21"/>
  <c r="AQ551" i="21" s="1"/>
  <c r="AP551" i="21"/>
  <c r="AY551" i="21"/>
  <c r="CU551" i="21"/>
  <c r="G552" i="21"/>
  <c r="CD552" i="21" s="1"/>
  <c r="CE552" i="21" s="1"/>
  <c r="Q552" i="21"/>
  <c r="AL552" i="21"/>
  <c r="X552" i="21"/>
  <c r="K552" i="21"/>
  <c r="AF552" i="21"/>
  <c r="AH552" i="21"/>
  <c r="AJ552" i="21"/>
  <c r="AN552" i="21"/>
  <c r="AO552" i="21"/>
  <c r="AQ552" i="21" s="1"/>
  <c r="AP552" i="21"/>
  <c r="AY552" i="21"/>
  <c r="CU552" i="21"/>
  <c r="G553" i="21"/>
  <c r="CD553" i="21" s="1"/>
  <c r="CG553" i="21" s="1"/>
  <c r="Q553" i="21"/>
  <c r="AL553" i="21"/>
  <c r="X553" i="21"/>
  <c r="K553" i="21"/>
  <c r="AF553" i="21"/>
  <c r="AH553" i="21"/>
  <c r="AJ553" i="21"/>
  <c r="AN553" i="21"/>
  <c r="AO553" i="21"/>
  <c r="AQ553" i="21" s="1"/>
  <c r="AP553" i="21"/>
  <c r="AY553" i="21"/>
  <c r="CU553" i="21"/>
  <c r="G554" i="21"/>
  <c r="CD554" i="21" s="1"/>
  <c r="CS554" i="21" s="1"/>
  <c r="Q554" i="21"/>
  <c r="AL554" i="21"/>
  <c r="X554" i="21"/>
  <c r="K554" i="21"/>
  <c r="AF554" i="21"/>
  <c r="AH554" i="21"/>
  <c r="AJ554" i="21"/>
  <c r="AN554" i="21"/>
  <c r="AO554" i="21"/>
  <c r="AQ554" i="21" s="1"/>
  <c r="AP554" i="21"/>
  <c r="AY554" i="21"/>
  <c r="CU554" i="21"/>
  <c r="G555" i="21"/>
  <c r="CD555" i="21" s="1"/>
  <c r="CH555" i="21" s="1"/>
  <c r="Q555" i="21"/>
  <c r="AL555" i="21"/>
  <c r="X555" i="21"/>
  <c r="K555" i="21"/>
  <c r="AF555" i="21"/>
  <c r="AH555" i="21"/>
  <c r="AJ555" i="21"/>
  <c r="AN555" i="21"/>
  <c r="AO555" i="21"/>
  <c r="AQ555" i="21" s="1"/>
  <c r="AP555" i="21"/>
  <c r="AY555" i="21"/>
  <c r="CU555" i="21"/>
  <c r="G556" i="21"/>
  <c r="CD556" i="21" s="1"/>
  <c r="CI556" i="21" s="1"/>
  <c r="Q556" i="21"/>
  <c r="AL556" i="21"/>
  <c r="X556" i="21"/>
  <c r="K556" i="21"/>
  <c r="AF556" i="21"/>
  <c r="AH556" i="21"/>
  <c r="AJ556" i="21"/>
  <c r="AN556" i="21"/>
  <c r="AO556" i="21"/>
  <c r="AQ556" i="21" s="1"/>
  <c r="AP556" i="21"/>
  <c r="AY556" i="21"/>
  <c r="CU556" i="21"/>
  <c r="G557" i="21"/>
  <c r="CD557" i="21" s="1"/>
  <c r="Q557" i="21"/>
  <c r="AL557" i="21"/>
  <c r="X557" i="21"/>
  <c r="K557" i="21"/>
  <c r="AF557" i="21"/>
  <c r="AH557" i="21"/>
  <c r="AJ557" i="21"/>
  <c r="AN557" i="21"/>
  <c r="AO557" i="21"/>
  <c r="AQ557" i="21" s="1"/>
  <c r="AP557" i="21"/>
  <c r="AY557" i="21"/>
  <c r="CU557" i="21"/>
  <c r="G558" i="21"/>
  <c r="CD558" i="21" s="1"/>
  <c r="CK558" i="21" s="1"/>
  <c r="Q558" i="21"/>
  <c r="AL558" i="21"/>
  <c r="X558" i="21"/>
  <c r="K558" i="21"/>
  <c r="AF558" i="21"/>
  <c r="AH558" i="21"/>
  <c r="AJ558" i="21"/>
  <c r="AN558" i="21"/>
  <c r="AO558" i="21"/>
  <c r="AQ558" i="21" s="1"/>
  <c r="AP558" i="21"/>
  <c r="AY558" i="21"/>
  <c r="CU558" i="21"/>
  <c r="G559" i="21"/>
  <c r="CD559" i="21" s="1"/>
  <c r="CH559" i="21" s="1"/>
  <c r="Q559" i="21"/>
  <c r="AL559" i="21"/>
  <c r="X559" i="21"/>
  <c r="K559" i="21"/>
  <c r="AF559" i="21"/>
  <c r="AH559" i="21"/>
  <c r="AJ559" i="21"/>
  <c r="AN559" i="21"/>
  <c r="AO559" i="21"/>
  <c r="AQ559" i="21" s="1"/>
  <c r="AP559" i="21"/>
  <c r="AY559" i="21"/>
  <c r="CU559" i="21"/>
  <c r="G560" i="21"/>
  <c r="CD560" i="21" s="1"/>
  <c r="CE560" i="21" s="1"/>
  <c r="Q560" i="21"/>
  <c r="AL560" i="21"/>
  <c r="X560" i="21"/>
  <c r="K560" i="21"/>
  <c r="AF560" i="21"/>
  <c r="AH560" i="21"/>
  <c r="AJ560" i="21"/>
  <c r="AN560" i="21"/>
  <c r="AO560" i="21"/>
  <c r="AQ560" i="21" s="1"/>
  <c r="AP560" i="21"/>
  <c r="AY560" i="21"/>
  <c r="CU560" i="21"/>
  <c r="G561" i="21"/>
  <c r="G562" i="21"/>
  <c r="G563" i="21"/>
  <c r="G564" i="21"/>
  <c r="G565" i="21"/>
  <c r="G566" i="21"/>
  <c r="G567" i="21"/>
  <c r="G568" i="21"/>
  <c r="G569" i="21"/>
  <c r="G570" i="21"/>
  <c r="G571" i="21"/>
  <c r="G572" i="21"/>
  <c r="G573" i="21"/>
  <c r="G574" i="21"/>
  <c r="G575" i="21"/>
  <c r="G576" i="21"/>
  <c r="G577" i="21"/>
  <c r="G578" i="21"/>
  <c r="G579" i="21"/>
  <c r="G580" i="21"/>
  <c r="G581" i="21"/>
  <c r="G582" i="21"/>
  <c r="G583" i="21"/>
  <c r="G584" i="21"/>
  <c r="CG212" i="21" l="1"/>
  <c r="CE188" i="21"/>
  <c r="CE185" i="21"/>
  <c r="CG149" i="21"/>
  <c r="CH146" i="21"/>
  <c r="CS128" i="21"/>
  <c r="CG292" i="21"/>
  <c r="CG332" i="21"/>
  <c r="CG153" i="21"/>
  <c r="CQ120" i="21"/>
  <c r="CG252" i="21"/>
  <c r="CK160" i="21"/>
  <c r="CE130" i="21"/>
  <c r="CG300" i="21"/>
  <c r="CE278" i="21"/>
  <c r="CF203" i="21"/>
  <c r="CE126" i="21"/>
  <c r="CS443" i="21"/>
  <c r="CG377" i="21"/>
  <c r="CE350" i="21"/>
  <c r="CE449" i="21"/>
  <c r="CJ424" i="21"/>
  <c r="CH384" i="21"/>
  <c r="CO475" i="21"/>
  <c r="CE465" i="21"/>
  <c r="CG429" i="21"/>
  <c r="CJ408" i="21"/>
  <c r="CG324" i="21"/>
  <c r="CL287" i="21"/>
  <c r="CI251" i="21"/>
  <c r="CJ232" i="21"/>
  <c r="CR228" i="21"/>
  <c r="CQ536" i="21"/>
  <c r="AN256" i="52"/>
  <c r="CE143" i="21"/>
  <c r="AP179" i="52"/>
  <c r="CG479" i="21"/>
  <c r="CM387" i="21"/>
  <c r="CS479" i="21"/>
  <c r="CG254" i="21"/>
  <c r="AS299" i="52"/>
  <c r="AN173" i="52"/>
  <c r="AM317" i="52"/>
  <c r="AN181" i="52"/>
  <c r="AN163" i="52"/>
  <c r="AT132" i="52"/>
  <c r="AS132" i="52"/>
  <c r="AR205" i="52"/>
  <c r="AR204" i="52"/>
  <c r="AQ132" i="52"/>
  <c r="AM132" i="52"/>
  <c r="AR257" i="52"/>
  <c r="AR207" i="52"/>
  <c r="AQ152" i="52"/>
  <c r="AQ146" i="52"/>
  <c r="AQ144" i="52"/>
  <c r="AS136" i="52"/>
  <c r="AQ285" i="52"/>
  <c r="AP166" i="52"/>
  <c r="AN166" i="52"/>
  <c r="AR265" i="52"/>
  <c r="AT134" i="52"/>
  <c r="AS189" i="52"/>
  <c r="AP173" i="52"/>
  <c r="AS134" i="52"/>
  <c r="AS218" i="52"/>
  <c r="AR319" i="52"/>
  <c r="AS305" i="52"/>
  <c r="AQ218" i="52"/>
  <c r="AQ212" i="52"/>
  <c r="AS183" i="52"/>
  <c r="AQ134" i="52"/>
  <c r="AQ322" i="52"/>
  <c r="AS313" i="52"/>
  <c r="AO218" i="52"/>
  <c r="AR206" i="52"/>
  <c r="AP159" i="52"/>
  <c r="AT138" i="52"/>
  <c r="AT136" i="52"/>
  <c r="AQ402" i="52"/>
  <c r="AQ378" i="52"/>
  <c r="AT362" i="52"/>
  <c r="AT324" i="52"/>
  <c r="AO322" i="52"/>
  <c r="AQ313" i="52"/>
  <c r="AO311" i="52"/>
  <c r="AO285" i="52"/>
  <c r="AQ281" i="52"/>
  <c r="AR213" i="52"/>
  <c r="AR194" i="52"/>
  <c r="AR186" i="52"/>
  <c r="AS138" i="52"/>
  <c r="AQ136" i="52"/>
  <c r="AM134" i="52"/>
  <c r="AT112" i="52"/>
  <c r="AQ324" i="52"/>
  <c r="AQ294" i="52"/>
  <c r="AS293" i="52"/>
  <c r="AQ279" i="52"/>
  <c r="AR273" i="52"/>
  <c r="AR208" i="52"/>
  <c r="AP175" i="52"/>
  <c r="AQ150" i="52"/>
  <c r="AQ142" i="52"/>
  <c r="AQ138" i="52"/>
  <c r="AM136" i="52"/>
  <c r="AS322" i="52"/>
  <c r="AQ314" i="52"/>
  <c r="AM294" i="52"/>
  <c r="AQ293" i="52"/>
  <c r="AS291" i="52"/>
  <c r="AN167" i="52"/>
  <c r="AQ148" i="52"/>
  <c r="AQ140" i="52"/>
  <c r="AM138" i="52"/>
  <c r="AN346" i="52"/>
  <c r="AT346" i="52"/>
  <c r="AM418" i="52"/>
  <c r="AQ418" i="52"/>
  <c r="AQ319" i="52"/>
  <c r="AM319" i="52"/>
  <c r="AP191" i="52"/>
  <c r="AS191" i="52"/>
  <c r="AM135" i="52"/>
  <c r="AS135" i="52"/>
  <c r="AO309" i="52"/>
  <c r="AQ309" i="52"/>
  <c r="AO297" i="52"/>
  <c r="AS297" i="52"/>
  <c r="AM283" i="52"/>
  <c r="AQ283" i="52"/>
  <c r="AM268" i="52"/>
  <c r="AN268" i="52"/>
  <c r="AN202" i="52"/>
  <c r="AR203" i="52"/>
  <c r="AT161" i="52"/>
  <c r="AP161" i="52"/>
  <c r="AM137" i="52"/>
  <c r="AS137" i="52"/>
  <c r="AM320" i="52"/>
  <c r="AQ320" i="52"/>
  <c r="AS318" i="52"/>
  <c r="AS310" i="52"/>
  <c r="AQ310" i="52"/>
  <c r="AO289" i="52"/>
  <c r="AS289" i="52"/>
  <c r="AN220" i="52"/>
  <c r="AO220" i="52"/>
  <c r="AQ220" i="52"/>
  <c r="AM139" i="52"/>
  <c r="AQ139" i="52"/>
  <c r="AM131" i="52"/>
  <c r="AS131" i="52"/>
  <c r="AN324" i="52"/>
  <c r="AS324" i="52"/>
  <c r="AP324" i="52"/>
  <c r="AM318" i="52"/>
  <c r="AO317" i="52"/>
  <c r="AQ317" i="52"/>
  <c r="AM315" i="52"/>
  <c r="AO315" i="52"/>
  <c r="AS301" i="52"/>
  <c r="AO301" i="52"/>
  <c r="AS283" i="52"/>
  <c r="AM260" i="52"/>
  <c r="AN260" i="52"/>
  <c r="AN219" i="52"/>
  <c r="AR219" i="52"/>
  <c r="AN214" i="52"/>
  <c r="AR215" i="52"/>
  <c r="AR214" i="52"/>
  <c r="AP165" i="52"/>
  <c r="AR165" i="52"/>
  <c r="AR166" i="52"/>
  <c r="AM133" i="52"/>
  <c r="AS133" i="52"/>
  <c r="AR261" i="52"/>
  <c r="AM197" i="52"/>
  <c r="AS181" i="52"/>
  <c r="AR178" i="52"/>
  <c r="AT167" i="52"/>
  <c r="AT163" i="52"/>
  <c r="AP157" i="52"/>
  <c r="AM152" i="52"/>
  <c r="AM150" i="52"/>
  <c r="AM148" i="52"/>
  <c r="AM146" i="52"/>
  <c r="AM144" i="52"/>
  <c r="AM142" i="52"/>
  <c r="AM140" i="52"/>
  <c r="AO138" i="52"/>
  <c r="AO136" i="52"/>
  <c r="AO134" i="52"/>
  <c r="AO132" i="52"/>
  <c r="AN322" i="52"/>
  <c r="AS311" i="52"/>
  <c r="AQ302" i="52"/>
  <c r="AO299" i="52"/>
  <c r="AQ291" i="52"/>
  <c r="AR269" i="52"/>
  <c r="AR211" i="52"/>
  <c r="AS152" i="52"/>
  <c r="AS150" i="52"/>
  <c r="AS148" i="52"/>
  <c r="AS146" i="52"/>
  <c r="AS144" i="52"/>
  <c r="AS142" i="52"/>
  <c r="AS140" i="52"/>
  <c r="AM382" i="52"/>
  <c r="AQ382" i="52"/>
  <c r="AT382" i="52"/>
  <c r="AN382" i="52"/>
  <c r="AN334" i="52"/>
  <c r="AT334" i="52"/>
  <c r="AP334" i="52"/>
  <c r="AR332" i="52"/>
  <c r="AT332" i="52"/>
  <c r="AM414" i="52"/>
  <c r="AN414" i="52"/>
  <c r="AQ414" i="52"/>
  <c r="AT414" i="52"/>
  <c r="AN358" i="52"/>
  <c r="AP358" i="52"/>
  <c r="AT358" i="52"/>
  <c r="AP356" i="52"/>
  <c r="AT356" i="52"/>
  <c r="AM398" i="52"/>
  <c r="AN398" i="52"/>
  <c r="AQ398" i="52"/>
  <c r="AT398" i="52"/>
  <c r="AN396" i="52"/>
  <c r="AQ396" i="52"/>
  <c r="AM394" i="52"/>
  <c r="AQ394" i="52"/>
  <c r="AT394" i="52"/>
  <c r="AN394" i="52"/>
  <c r="AP392" i="52"/>
  <c r="AQ392" i="52"/>
  <c r="AM390" i="52"/>
  <c r="AN390" i="52"/>
  <c r="AQ390" i="52"/>
  <c r="AT390" i="52"/>
  <c r="AN366" i="52"/>
  <c r="AT366" i="52"/>
  <c r="AP366" i="52"/>
  <c r="AP364" i="52"/>
  <c r="AT364" i="52"/>
  <c r="AN342" i="52"/>
  <c r="AP342" i="52"/>
  <c r="AT342" i="52"/>
  <c r="AP340" i="52"/>
  <c r="AT340" i="52"/>
  <c r="AM406" i="52"/>
  <c r="AQ406" i="52"/>
  <c r="AT406" i="52"/>
  <c r="AN406" i="52"/>
  <c r="AM374" i="52"/>
  <c r="AN374" i="52"/>
  <c r="AQ374" i="52"/>
  <c r="AT374" i="52"/>
  <c r="AN350" i="52"/>
  <c r="AT350" i="52"/>
  <c r="AP350" i="52"/>
  <c r="AP348" i="52"/>
  <c r="AT348" i="52"/>
  <c r="AM307" i="52"/>
  <c r="AO307" i="52"/>
  <c r="AS306" i="52"/>
  <c r="AQ306" i="52"/>
  <c r="AM295" i="52"/>
  <c r="AQ295" i="52"/>
  <c r="AM287" i="52"/>
  <c r="AQ287" i="52"/>
  <c r="AM266" i="52"/>
  <c r="AN266" i="52"/>
  <c r="AP223" i="52"/>
  <c r="AM223" i="52"/>
  <c r="AR223" i="52"/>
  <c r="AO223" i="52"/>
  <c r="AT200" i="52"/>
  <c r="AN200" i="52"/>
  <c r="AR201" i="52"/>
  <c r="AS185" i="52"/>
  <c r="AN185" i="52"/>
  <c r="AT128" i="52"/>
  <c r="AM128" i="52"/>
  <c r="AT124" i="52"/>
  <c r="AM124" i="52"/>
  <c r="AT120" i="52"/>
  <c r="AM120" i="52"/>
  <c r="AT116" i="52"/>
  <c r="AM116" i="52"/>
  <c r="AN418" i="52"/>
  <c r="AT410" i="52"/>
  <c r="AN402" i="52"/>
  <c r="AT386" i="52"/>
  <c r="AN378" i="52"/>
  <c r="AT370" i="52"/>
  <c r="AQ368" i="52"/>
  <c r="AP362" i="52"/>
  <c r="AT352" i="52"/>
  <c r="AP346" i="52"/>
  <c r="AT336" i="52"/>
  <c r="AR324" i="52"/>
  <c r="AR323" i="52"/>
  <c r="AO320" i="52"/>
  <c r="AS307" i="52"/>
  <c r="AM262" i="52"/>
  <c r="AN262" i="52"/>
  <c r="AS223" i="52"/>
  <c r="AO201" i="52"/>
  <c r="AM201" i="52"/>
  <c r="AR202" i="52"/>
  <c r="AN193" i="52"/>
  <c r="AP193" i="52"/>
  <c r="AO190" i="52"/>
  <c r="AR190" i="52"/>
  <c r="AO174" i="52"/>
  <c r="AR174" i="52"/>
  <c r="AS171" i="52"/>
  <c r="AN171" i="52"/>
  <c r="AP171" i="52"/>
  <c r="AS169" i="52"/>
  <c r="AN169" i="52"/>
  <c r="AP169" i="52"/>
  <c r="AR170" i="52"/>
  <c r="AT162" i="52"/>
  <c r="AP162" i="52"/>
  <c r="AR163" i="52"/>
  <c r="AN153" i="52"/>
  <c r="AS153" i="52"/>
  <c r="AR154" i="52"/>
  <c r="AM153" i="52"/>
  <c r="AP153" i="52"/>
  <c r="AQ153" i="52"/>
  <c r="AM151" i="52"/>
  <c r="AQ151" i="52"/>
  <c r="AS151" i="52"/>
  <c r="AM149" i="52"/>
  <c r="AQ149" i="52"/>
  <c r="AS149" i="52"/>
  <c r="AM147" i="52"/>
  <c r="AQ147" i="52"/>
  <c r="AS147" i="52"/>
  <c r="AM145" i="52"/>
  <c r="AQ145" i="52"/>
  <c r="AS145" i="52"/>
  <c r="AM143" i="52"/>
  <c r="AQ143" i="52"/>
  <c r="AS143" i="52"/>
  <c r="AM141" i="52"/>
  <c r="AQ141" i="52"/>
  <c r="AS141" i="52"/>
  <c r="AQ410" i="52"/>
  <c r="AQ386" i="52"/>
  <c r="AQ370" i="52"/>
  <c r="AT354" i="52"/>
  <c r="AT338" i="52"/>
  <c r="AT331" i="52"/>
  <c r="AT327" i="52"/>
  <c r="AO323" i="52"/>
  <c r="AN320" i="52"/>
  <c r="AQ307" i="52"/>
  <c r="AM306" i="52"/>
  <c r="AS298" i="52"/>
  <c r="AQ298" i="52"/>
  <c r="AM297" i="52"/>
  <c r="AQ297" i="52"/>
  <c r="AS295" i="52"/>
  <c r="AS290" i="52"/>
  <c r="AQ290" i="52"/>
  <c r="AQ289" i="52"/>
  <c r="AM289" i="52"/>
  <c r="AS287" i="52"/>
  <c r="AM274" i="52"/>
  <c r="AN274" i="52"/>
  <c r="AM258" i="52"/>
  <c r="AN258" i="52"/>
  <c r="AQ223" i="52"/>
  <c r="AQ219" i="52"/>
  <c r="AO219" i="52"/>
  <c r="AM219" i="52"/>
  <c r="AS219" i="52"/>
  <c r="AM214" i="52"/>
  <c r="AQ214" i="52"/>
  <c r="AM211" i="52"/>
  <c r="AR212" i="52"/>
  <c r="AO194" i="52"/>
  <c r="AT194" i="52"/>
  <c r="AS187" i="52"/>
  <c r="AN187" i="52"/>
  <c r="AT130" i="52"/>
  <c r="AM130" i="52"/>
  <c r="AT126" i="52"/>
  <c r="AM126" i="52"/>
  <c r="AT122" i="52"/>
  <c r="AM122" i="52"/>
  <c r="AT118" i="52"/>
  <c r="AM118" i="52"/>
  <c r="AT114" i="52"/>
  <c r="AM114" i="52"/>
  <c r="AT418" i="52"/>
  <c r="AN410" i="52"/>
  <c r="AT402" i="52"/>
  <c r="AN386" i="52"/>
  <c r="AT378" i="52"/>
  <c r="AN370" i="52"/>
  <c r="AT360" i="52"/>
  <c r="AP354" i="52"/>
  <c r="AT344" i="52"/>
  <c r="AP338" i="52"/>
  <c r="AT330" i="52"/>
  <c r="AP329" i="52"/>
  <c r="AT326" i="52"/>
  <c r="AP325" i="52"/>
  <c r="AM323" i="52"/>
  <c r="AS320" i="52"/>
  <c r="AO319" i="52"/>
  <c r="AR318" i="52"/>
  <c r="AQ315" i="52"/>
  <c r="AQ311" i="52"/>
  <c r="AQ305" i="52"/>
  <c r="AM303" i="52"/>
  <c r="AQ303" i="52"/>
  <c r="AO295" i="52"/>
  <c r="AO287" i="52"/>
  <c r="AM270" i="52"/>
  <c r="AN270" i="52"/>
  <c r="AM254" i="52"/>
  <c r="AN254" i="52"/>
  <c r="AN223" i="52"/>
  <c r="AR220" i="52"/>
  <c r="AQ216" i="52"/>
  <c r="AR217" i="52"/>
  <c r="AM216" i="52"/>
  <c r="AR197" i="52"/>
  <c r="AP185" i="52"/>
  <c r="AR164" i="52"/>
  <c r="AN164" i="52"/>
  <c r="AP164" i="52"/>
  <c r="AT158" i="52"/>
  <c r="AP158" i="52"/>
  <c r="AM302" i="52"/>
  <c r="AO291" i="52"/>
  <c r="AM286" i="52"/>
  <c r="AS220" i="52"/>
  <c r="AR209" i="52"/>
  <c r="AS179" i="52"/>
  <c r="AS177" i="52"/>
  <c r="AT165" i="52"/>
  <c r="AT154" i="52"/>
  <c r="AP154" i="52"/>
  <c r="AQ137" i="52"/>
  <c r="AQ135" i="52"/>
  <c r="AQ133" i="52"/>
  <c r="AQ131" i="52"/>
  <c r="AT129" i="52"/>
  <c r="AT127" i="52"/>
  <c r="AT125" i="52"/>
  <c r="AT123" i="52"/>
  <c r="AT121" i="52"/>
  <c r="AT119" i="52"/>
  <c r="AT117" i="52"/>
  <c r="AT115" i="52"/>
  <c r="AT113" i="52"/>
  <c r="AP155" i="52"/>
  <c r="AS154" i="52"/>
  <c r="AO154" i="52"/>
  <c r="AP152" i="52"/>
  <c r="AP150" i="52"/>
  <c r="AP148" i="52"/>
  <c r="AP146" i="52"/>
  <c r="AP144" i="52"/>
  <c r="AP142" i="52"/>
  <c r="AP140" i="52"/>
  <c r="AR182" i="52"/>
  <c r="AR167" i="52"/>
  <c r="AN165" i="52"/>
  <c r="AP160" i="52"/>
  <c r="AP156" i="52"/>
  <c r="AM154" i="52"/>
  <c r="AT152" i="52"/>
  <c r="AT150" i="52"/>
  <c r="AT148" i="52"/>
  <c r="AT146" i="52"/>
  <c r="AT144" i="52"/>
  <c r="AT142" i="52"/>
  <c r="AT140" i="52"/>
  <c r="CQ254" i="21"/>
  <c r="CP254" i="21"/>
  <c r="CL206" i="21"/>
  <c r="CO254" i="21"/>
  <c r="CT206" i="21"/>
  <c r="CS350" i="21"/>
  <c r="CR478" i="21"/>
  <c r="CJ350" i="21"/>
  <c r="CR479" i="21"/>
  <c r="CN479" i="21"/>
  <c r="CS278" i="21"/>
  <c r="CR350" i="21"/>
  <c r="CI254" i="21"/>
  <c r="CL113" i="21"/>
  <c r="CR464" i="21"/>
  <c r="CG340" i="21"/>
  <c r="CG244" i="21"/>
  <c r="CF216" i="21"/>
  <c r="CJ479" i="21"/>
  <c r="CE264" i="21"/>
  <c r="CP257" i="21"/>
  <c r="CR364" i="21"/>
  <c r="CF412" i="21"/>
  <c r="CS405" i="21"/>
  <c r="CQ459" i="21"/>
  <c r="CR408" i="21"/>
  <c r="CL321" i="21"/>
  <c r="CL284" i="21"/>
  <c r="CT269" i="21"/>
  <c r="CJ295" i="21"/>
  <c r="CN244" i="21"/>
  <c r="CT183" i="21"/>
  <c r="CO479" i="21"/>
  <c r="CI479" i="21"/>
  <c r="CT458" i="21"/>
  <c r="CP337" i="21"/>
  <c r="CH297" i="21"/>
  <c r="CR295" i="21"/>
  <c r="CQ248" i="21"/>
  <c r="CS185" i="21"/>
  <c r="CT142" i="21"/>
  <c r="CO191" i="21"/>
  <c r="CN185" i="21"/>
  <c r="CN184" i="21"/>
  <c r="CR142" i="21"/>
  <c r="CG554" i="21"/>
  <c r="CQ399" i="21"/>
  <c r="CM479" i="21"/>
  <c r="CP362" i="21"/>
  <c r="CM350" i="21"/>
  <c r="CT349" i="21"/>
  <c r="CL238" i="21"/>
  <c r="CJ185" i="21"/>
  <c r="CH142" i="21"/>
  <c r="CE487" i="21"/>
  <c r="CP487" i="21"/>
  <c r="CG538" i="21"/>
  <c r="CG558" i="21"/>
  <c r="CG409" i="21"/>
  <c r="CG365" i="21"/>
  <c r="CE235" i="21"/>
  <c r="CE457" i="21"/>
  <c r="CN216" i="21"/>
  <c r="CI191" i="21"/>
  <c r="CQ185" i="21"/>
  <c r="CF185" i="21"/>
  <c r="CI183" i="21"/>
  <c r="CO153" i="21"/>
  <c r="CE477" i="21"/>
  <c r="CQ544" i="21"/>
  <c r="CJ486" i="21"/>
  <c r="CO459" i="21"/>
  <c r="CN458" i="21"/>
  <c r="CG425" i="21"/>
  <c r="CI314" i="21"/>
  <c r="CE467" i="21"/>
  <c r="CS558" i="21"/>
  <c r="CQ477" i="21"/>
  <c r="CJ474" i="21"/>
  <c r="CS284" i="21"/>
  <c r="CM273" i="21"/>
  <c r="CK254" i="21"/>
  <c r="CT223" i="21"/>
  <c r="CT191" i="21"/>
  <c r="CK185" i="21"/>
  <c r="CE330" i="21"/>
  <c r="CQ278" i="21"/>
  <c r="CP191" i="21"/>
  <c r="CE191" i="21"/>
  <c r="CQ143" i="21"/>
  <c r="CL133" i="21"/>
  <c r="CR349" i="21"/>
  <c r="CT559" i="21"/>
  <c r="CE544" i="21"/>
  <c r="CQ479" i="21"/>
  <c r="CK479" i="21"/>
  <c r="CF479" i="21"/>
  <c r="CQ467" i="21"/>
  <c r="CJ458" i="21"/>
  <c r="CO429" i="21"/>
  <c r="CT378" i="21"/>
  <c r="CT374" i="21"/>
  <c r="CJ349" i="21"/>
  <c r="CQ330" i="21"/>
  <c r="CP329" i="21"/>
  <c r="CK278" i="21"/>
  <c r="CR277" i="21"/>
  <c r="CN269" i="21"/>
  <c r="CI223" i="21"/>
  <c r="CM175" i="21"/>
  <c r="CN143" i="21"/>
  <c r="CP555" i="21"/>
  <c r="CT487" i="21"/>
  <c r="CR486" i="21"/>
  <c r="CM467" i="21"/>
  <c r="CL410" i="21"/>
  <c r="CP390" i="21"/>
  <c r="CL374" i="21"/>
  <c r="CT362" i="21"/>
  <c r="CE349" i="21"/>
  <c r="CT337" i="21"/>
  <c r="CM330" i="21"/>
  <c r="CT321" i="21"/>
  <c r="CJ278" i="21"/>
  <c r="CN277" i="21"/>
  <c r="CK252" i="21"/>
  <c r="CS248" i="21"/>
  <c r="CR203" i="21"/>
  <c r="CK191" i="21"/>
  <c r="CN188" i="21"/>
  <c r="CL175" i="21"/>
  <c r="CF143" i="21"/>
  <c r="CR139" i="21"/>
  <c r="CI176" i="21"/>
  <c r="CQ176" i="21"/>
  <c r="CG125" i="21"/>
  <c r="CH125" i="21"/>
  <c r="CL125" i="21"/>
  <c r="CE556" i="21"/>
  <c r="CH364" i="21"/>
  <c r="CT344" i="21"/>
  <c r="CO332" i="21"/>
  <c r="CL178" i="21"/>
  <c r="CM560" i="21"/>
  <c r="CE469" i="21"/>
  <c r="CG405" i="21"/>
  <c r="CG417" i="21"/>
  <c r="CG397" i="21"/>
  <c r="CQ556" i="21"/>
  <c r="CJ478" i="21"/>
  <c r="CS475" i="21"/>
  <c r="CI475" i="21"/>
  <c r="CT474" i="21"/>
  <c r="CK467" i="21"/>
  <c r="CK459" i="21"/>
  <c r="CT456" i="21"/>
  <c r="CP434" i="21"/>
  <c r="CP364" i="21"/>
  <c r="CL362" i="21"/>
  <c r="CS361" i="21"/>
  <c r="CO350" i="21"/>
  <c r="CI350" i="21"/>
  <c r="CR307" i="21"/>
  <c r="CM306" i="21"/>
  <c r="CM269" i="21"/>
  <c r="CT254" i="21"/>
  <c r="CL254" i="21"/>
  <c r="CE254" i="21"/>
  <c r="CK248" i="21"/>
  <c r="CS228" i="21"/>
  <c r="CN223" i="21"/>
  <c r="CH206" i="21"/>
  <c r="CQ203" i="21"/>
  <c r="CL198" i="21"/>
  <c r="CH194" i="21"/>
  <c r="CP179" i="21"/>
  <c r="CT178" i="21"/>
  <c r="CT175" i="21"/>
  <c r="CI175" i="21"/>
  <c r="CJ172" i="21"/>
  <c r="CK143" i="21"/>
  <c r="CG139" i="21"/>
  <c r="CT127" i="21"/>
  <c r="CK475" i="21"/>
  <c r="CE441" i="21"/>
  <c r="CT434" i="21"/>
  <c r="CG373" i="21"/>
  <c r="CM556" i="21"/>
  <c r="CT535" i="21"/>
  <c r="CT481" i="21"/>
  <c r="CQ475" i="21"/>
  <c r="CG475" i="21"/>
  <c r="CN474" i="21"/>
  <c r="CS471" i="21"/>
  <c r="CS459" i="21"/>
  <c r="CI459" i="21"/>
  <c r="CO449" i="21"/>
  <c r="CL434" i="21"/>
  <c r="CP424" i="21"/>
  <c r="CN412" i="21"/>
  <c r="CO361" i="21"/>
  <c r="CT350" i="21"/>
  <c r="CN350" i="21"/>
  <c r="CG350" i="21"/>
  <c r="CF307" i="21"/>
  <c r="CE306" i="21"/>
  <c r="CO300" i="21"/>
  <c r="CI248" i="21"/>
  <c r="CT235" i="21"/>
  <c r="CI231" i="21"/>
  <c r="CO216" i="21"/>
  <c r="CI215" i="21"/>
  <c r="CH203" i="21"/>
  <c r="CT188" i="21"/>
  <c r="CI187" i="21"/>
  <c r="CM179" i="21"/>
  <c r="CP178" i="21"/>
  <c r="CQ175" i="21"/>
  <c r="CE175" i="21"/>
  <c r="CJ168" i="21"/>
  <c r="CM146" i="21"/>
  <c r="CS143" i="21"/>
  <c r="CJ143" i="21"/>
  <c r="CH127" i="21"/>
  <c r="CE282" i="21"/>
  <c r="CG282" i="21"/>
  <c r="CS282" i="21"/>
  <c r="CI282" i="21"/>
  <c r="CO267" i="21"/>
  <c r="CT267" i="21"/>
  <c r="CE266" i="21"/>
  <c r="CI266" i="21"/>
  <c r="CS266" i="21"/>
  <c r="CM266" i="21"/>
  <c r="CK262" i="21"/>
  <c r="CS262" i="21"/>
  <c r="CE195" i="21"/>
  <c r="CO195" i="21"/>
  <c r="CK173" i="21"/>
  <c r="CG173" i="21"/>
  <c r="CL132" i="21"/>
  <c r="CH132" i="21"/>
  <c r="CP559" i="21"/>
  <c r="CQ548" i="21"/>
  <c r="CM536" i="21"/>
  <c r="CR483" i="21"/>
  <c r="CT478" i="21"/>
  <c r="CH478" i="21"/>
  <c r="CS465" i="21"/>
  <c r="CQ451" i="21"/>
  <c r="CM443" i="21"/>
  <c r="CF424" i="21"/>
  <c r="CH410" i="21"/>
  <c r="CH408" i="21"/>
  <c r="CP400" i="21"/>
  <c r="CL390" i="21"/>
  <c r="CP378" i="21"/>
  <c r="CM355" i="21"/>
  <c r="CP344" i="21"/>
  <c r="CR339" i="21"/>
  <c r="CQ334" i="21"/>
  <c r="CM314" i="21"/>
  <c r="CK300" i="21"/>
  <c r="CR271" i="21"/>
  <c r="CJ271" i="21"/>
  <c r="CF270" i="21"/>
  <c r="CE270" i="21"/>
  <c r="CO270" i="21"/>
  <c r="CI270" i="21"/>
  <c r="CS270" i="21"/>
  <c r="CI260" i="21"/>
  <c r="CM260" i="21"/>
  <c r="CH247" i="21"/>
  <c r="CL247" i="21"/>
  <c r="CE230" i="21"/>
  <c r="CO230" i="21"/>
  <c r="CL219" i="21"/>
  <c r="CE219" i="21"/>
  <c r="CI219" i="21"/>
  <c r="CP219" i="21"/>
  <c r="CI165" i="21"/>
  <c r="CT165" i="21"/>
  <c r="CT551" i="21"/>
  <c r="CT472" i="21"/>
  <c r="CO465" i="21"/>
  <c r="CP406" i="21"/>
  <c r="CN400" i="21"/>
  <c r="CT394" i="21"/>
  <c r="CN388" i="21"/>
  <c r="CR380" i="21"/>
  <c r="CL378" i="21"/>
  <c r="CS377" i="21"/>
  <c r="CO346" i="21"/>
  <c r="CL344" i="21"/>
  <c r="CS343" i="21"/>
  <c r="CN339" i="21"/>
  <c r="CT293" i="21"/>
  <c r="CS292" i="21"/>
  <c r="CR282" i="21"/>
  <c r="CR266" i="21"/>
  <c r="CT265" i="21"/>
  <c r="CI265" i="21"/>
  <c r="CH202" i="21"/>
  <c r="CE202" i="21"/>
  <c r="CL202" i="21"/>
  <c r="CM202" i="21"/>
  <c r="CH157" i="21"/>
  <c r="CG157" i="21"/>
  <c r="CL157" i="21"/>
  <c r="CP157" i="21"/>
  <c r="CT555" i="21"/>
  <c r="CM552" i="21"/>
  <c r="CP551" i="21"/>
  <c r="CM478" i="21"/>
  <c r="CL474" i="21"/>
  <c r="CQ473" i="21"/>
  <c r="CN472" i="21"/>
  <c r="CS467" i="21"/>
  <c r="CI467" i="21"/>
  <c r="CM465" i="21"/>
  <c r="CL458" i="21"/>
  <c r="CQ457" i="21"/>
  <c r="CO425" i="21"/>
  <c r="CT422" i="21"/>
  <c r="CT410" i="21"/>
  <c r="CL406" i="21"/>
  <c r="CF388" i="21"/>
  <c r="CQ387" i="21"/>
  <c r="CQ383" i="21"/>
  <c r="CO377" i="21"/>
  <c r="CP374" i="21"/>
  <c r="CS373" i="21"/>
  <c r="CQ350" i="21"/>
  <c r="CK350" i="21"/>
  <c r="CH344" i="21"/>
  <c r="CO343" i="21"/>
  <c r="CJ339" i="21"/>
  <c r="CS332" i="21"/>
  <c r="CT329" i="21"/>
  <c r="CP321" i="21"/>
  <c r="CO320" i="21"/>
  <c r="CP297" i="21"/>
  <c r="CL293" i="21"/>
  <c r="CK292" i="21"/>
  <c r="CN282" i="21"/>
  <c r="CN270" i="21"/>
  <c r="CJ267" i="21"/>
  <c r="CN266" i="21"/>
  <c r="CR260" i="21"/>
  <c r="CR259" i="21"/>
  <c r="CP259" i="21"/>
  <c r="CR255" i="21"/>
  <c r="CI255" i="21"/>
  <c r="CK246" i="21"/>
  <c r="CO246" i="21"/>
  <c r="CG200" i="21"/>
  <c r="CF200" i="21"/>
  <c r="CK200" i="21"/>
  <c r="CN200" i="21"/>
  <c r="CI284" i="21"/>
  <c r="CH277" i="21"/>
  <c r="CH273" i="21"/>
  <c r="CL235" i="21"/>
  <c r="CJ216" i="21"/>
  <c r="CS191" i="21"/>
  <c r="CM191" i="21"/>
  <c r="CH191" i="21"/>
  <c r="CL188" i="21"/>
  <c r="CN142" i="21"/>
  <c r="CS254" i="21"/>
  <c r="CM254" i="21"/>
  <c r="CJ235" i="21"/>
  <c r="CQ232" i="21"/>
  <c r="CT231" i="21"/>
  <c r="CQ216" i="21"/>
  <c r="CI216" i="21"/>
  <c r="CT215" i="21"/>
  <c r="CQ191" i="21"/>
  <c r="CL191" i="21"/>
  <c r="CT187" i="21"/>
  <c r="CO185" i="21"/>
  <c r="CN159" i="21"/>
  <c r="CO143" i="21"/>
  <c r="CI143" i="21"/>
  <c r="CI142" i="21"/>
  <c r="CT125" i="21"/>
  <c r="CG541" i="21"/>
  <c r="CF541" i="21"/>
  <c r="CN541" i="21"/>
  <c r="CL460" i="21"/>
  <c r="CT460" i="21"/>
  <c r="CH428" i="21"/>
  <c r="CR428" i="21"/>
  <c r="CN428" i="21"/>
  <c r="CL404" i="21"/>
  <c r="CT404" i="21"/>
  <c r="CQ524" i="21"/>
  <c r="CG453" i="21"/>
  <c r="CQ453" i="21"/>
  <c r="CH442" i="21"/>
  <c r="CN442" i="21"/>
  <c r="CH368" i="21"/>
  <c r="CN368" i="21"/>
  <c r="CH289" i="21"/>
  <c r="CI289" i="21"/>
  <c r="CP289" i="21"/>
  <c r="CJ289" i="21"/>
  <c r="CQ289" i="21"/>
  <c r="CE289" i="21"/>
  <c r="CL289" i="21"/>
  <c r="CT289" i="21"/>
  <c r="CF289" i="21"/>
  <c r="CN289" i="21"/>
  <c r="CL559" i="21"/>
  <c r="CL551" i="21"/>
  <c r="CM548" i="21"/>
  <c r="CT547" i="21"/>
  <c r="CQ540" i="21"/>
  <c r="CI536" i="21"/>
  <c r="CQ528" i="21"/>
  <c r="CM524" i="21"/>
  <c r="CO483" i="21"/>
  <c r="CN478" i="21"/>
  <c r="CM475" i="21"/>
  <c r="CR474" i="21"/>
  <c r="CF474" i="21"/>
  <c r="CL472" i="21"/>
  <c r="CQ469" i="21"/>
  <c r="CG465" i="21"/>
  <c r="CM459" i="21"/>
  <c r="CR458" i="21"/>
  <c r="CF458" i="21"/>
  <c r="CM457" i="21"/>
  <c r="CK451" i="21"/>
  <c r="CR450" i="21"/>
  <c r="CM449" i="21"/>
  <c r="CR448" i="21"/>
  <c r="CK443" i="21"/>
  <c r="CR442" i="21"/>
  <c r="CT432" i="21"/>
  <c r="CT430" i="21"/>
  <c r="CO409" i="21"/>
  <c r="CH394" i="21"/>
  <c r="CL394" i="21"/>
  <c r="CP370" i="21"/>
  <c r="CI548" i="21"/>
  <c r="CQ532" i="21"/>
  <c r="CP531" i="21"/>
  <c r="CM528" i="21"/>
  <c r="CT527" i="21"/>
  <c r="CI524" i="21"/>
  <c r="CT523" i="21"/>
  <c r="CJ483" i="21"/>
  <c r="CI469" i="21"/>
  <c r="CJ452" i="21"/>
  <c r="CL452" i="21"/>
  <c r="CJ448" i="21"/>
  <c r="CL442" i="21"/>
  <c r="CQ441" i="21"/>
  <c r="CR436" i="21"/>
  <c r="CQ435" i="21"/>
  <c r="CP432" i="21"/>
  <c r="CH422" i="21"/>
  <c r="CL422" i="21"/>
  <c r="CT420" i="21"/>
  <c r="CS389" i="21"/>
  <c r="CT376" i="21"/>
  <c r="CP368" i="21"/>
  <c r="CE367" i="21"/>
  <c r="CQ367" i="21"/>
  <c r="CH352" i="21"/>
  <c r="CP352" i="21"/>
  <c r="CP543" i="21"/>
  <c r="CE532" i="21"/>
  <c r="CI528" i="21"/>
  <c r="CP523" i="21"/>
  <c r="CO485" i="21"/>
  <c r="CI483" i="21"/>
  <c r="CR466" i="21"/>
  <c r="CI453" i="21"/>
  <c r="CG451" i="21"/>
  <c r="CM451" i="21"/>
  <c r="CI449" i="21"/>
  <c r="CG449" i="21"/>
  <c r="CS449" i="21"/>
  <c r="CF448" i="21"/>
  <c r="CG443" i="21"/>
  <c r="CE443" i="21"/>
  <c r="CQ443" i="21"/>
  <c r="CF442" i="21"/>
  <c r="CO437" i="21"/>
  <c r="CN436" i="21"/>
  <c r="CE435" i="21"/>
  <c r="CL432" i="21"/>
  <c r="CP420" i="21"/>
  <c r="CI419" i="21"/>
  <c r="CM419" i="21"/>
  <c r="CQ419" i="21"/>
  <c r="CI415" i="21"/>
  <c r="CM415" i="21"/>
  <c r="CQ415" i="21"/>
  <c r="CE403" i="21"/>
  <c r="CQ403" i="21"/>
  <c r="CH396" i="21"/>
  <c r="CP396" i="21"/>
  <c r="CK393" i="21"/>
  <c r="CO393" i="21"/>
  <c r="CS393" i="21"/>
  <c r="CE371" i="21"/>
  <c r="CQ371" i="21"/>
  <c r="CF368" i="21"/>
  <c r="CH358" i="21"/>
  <c r="CL358" i="21"/>
  <c r="CP358" i="21"/>
  <c r="CT358" i="21"/>
  <c r="CL356" i="21"/>
  <c r="CF356" i="21"/>
  <c r="CN356" i="21"/>
  <c r="CT356" i="21"/>
  <c r="CR299" i="21"/>
  <c r="CT268" i="21"/>
  <c r="CL257" i="21"/>
  <c r="CT238" i="21"/>
  <c r="CK238" i="21"/>
  <c r="CR236" i="21"/>
  <c r="CL230" i="21"/>
  <c r="CI227" i="21"/>
  <c r="CL227" i="21"/>
  <c r="CT222" i="21"/>
  <c r="CE166" i="21"/>
  <c r="CI166" i="21"/>
  <c r="CL166" i="21"/>
  <c r="CP166" i="21"/>
  <c r="CE141" i="21"/>
  <c r="CH141" i="21"/>
  <c r="CL141" i="21"/>
  <c r="CO141" i="21"/>
  <c r="CL337" i="21"/>
  <c r="CT325" i="21"/>
  <c r="CS324" i="21"/>
  <c r="CN307" i="21"/>
  <c r="CQ302" i="21"/>
  <c r="CN299" i="21"/>
  <c r="CR285" i="21"/>
  <c r="CO278" i="21"/>
  <c r="CI278" i="21"/>
  <c r="CM277" i="21"/>
  <c r="CR270" i="21"/>
  <c r="CM270" i="21"/>
  <c r="CG270" i="21"/>
  <c r="CM268" i="21"/>
  <c r="CK257" i="21"/>
  <c r="CT251" i="21"/>
  <c r="CP242" i="21"/>
  <c r="CQ238" i="21"/>
  <c r="CI238" i="21"/>
  <c r="CN236" i="21"/>
  <c r="CI232" i="21"/>
  <c r="CR231" i="21"/>
  <c r="CG230" i="21"/>
  <c r="CT229" i="21"/>
  <c r="CQ227" i="21"/>
  <c r="CL222" i="21"/>
  <c r="CO221" i="21"/>
  <c r="CJ221" i="21"/>
  <c r="CT221" i="21"/>
  <c r="CE207" i="21"/>
  <c r="CP207" i="21"/>
  <c r="CF207" i="21"/>
  <c r="CQ207" i="21"/>
  <c r="CJ207" i="21"/>
  <c r="CT171" i="21"/>
  <c r="CH171" i="21"/>
  <c r="CL171" i="21"/>
  <c r="CG136" i="21"/>
  <c r="CT136" i="21"/>
  <c r="CK122" i="21"/>
  <c r="CS122" i="21"/>
  <c r="CT406" i="21"/>
  <c r="CT390" i="21"/>
  <c r="CS357" i="21"/>
  <c r="CQ351" i="21"/>
  <c r="CL325" i="21"/>
  <c r="CK324" i="21"/>
  <c r="CQ314" i="21"/>
  <c r="CQ306" i="21"/>
  <c r="CI302" i="21"/>
  <c r="CF299" i="21"/>
  <c r="CH285" i="21"/>
  <c r="CN278" i="21"/>
  <c r="CF278" i="21"/>
  <c r="CT277" i="21"/>
  <c r="CI277" i="21"/>
  <c r="CQ270" i="21"/>
  <c r="CK270" i="21"/>
  <c r="CE269" i="21"/>
  <c r="CH269" i="21"/>
  <c r="CR269" i="21"/>
  <c r="CO264" i="21"/>
  <c r="CJ260" i="21"/>
  <c r="CS260" i="21"/>
  <c r="CS257" i="21"/>
  <c r="CF256" i="21"/>
  <c r="CQ256" i="21"/>
  <c r="CQ251" i="21"/>
  <c r="CF247" i="21"/>
  <c r="CR247" i="21"/>
  <c r="CE242" i="21"/>
  <c r="CG241" i="21"/>
  <c r="CR241" i="21"/>
  <c r="CP238" i="21"/>
  <c r="CO237" i="21"/>
  <c r="CT237" i="21"/>
  <c r="CN231" i="21"/>
  <c r="CQ230" i="21"/>
  <c r="CJ229" i="21"/>
  <c r="CP227" i="21"/>
  <c r="CE214" i="21"/>
  <c r="CT214" i="21"/>
  <c r="CI214" i="21"/>
  <c r="CO214" i="21"/>
  <c r="CF204" i="21"/>
  <c r="CN204" i="21"/>
  <c r="CG197" i="21"/>
  <c r="CN197" i="21"/>
  <c r="CH186" i="21"/>
  <c r="CN186" i="21"/>
  <c r="CH161" i="21"/>
  <c r="CG161" i="21"/>
  <c r="CQ161" i="21"/>
  <c r="CK161" i="21"/>
  <c r="CS161" i="21"/>
  <c r="CL161" i="21"/>
  <c r="CK118" i="21"/>
  <c r="CS118" i="21"/>
  <c r="CL268" i="21"/>
  <c r="CS268" i="21"/>
  <c r="CG257" i="21"/>
  <c r="CH257" i="21"/>
  <c r="CR257" i="21"/>
  <c r="CH238" i="21"/>
  <c r="CG238" i="21"/>
  <c r="CO238" i="21"/>
  <c r="CE236" i="21"/>
  <c r="CG236" i="21"/>
  <c r="CS236" i="21"/>
  <c r="CK230" i="21"/>
  <c r="CT230" i="21"/>
  <c r="CE222" i="21"/>
  <c r="CO222" i="21"/>
  <c r="CG222" i="21"/>
  <c r="CQ222" i="21"/>
  <c r="CK182" i="21"/>
  <c r="CO182" i="21"/>
  <c r="CT158" i="21"/>
  <c r="CL158" i="21"/>
  <c r="CL144" i="21"/>
  <c r="CG144" i="21"/>
  <c r="CR144" i="21"/>
  <c r="CN215" i="21"/>
  <c r="CQ202" i="21"/>
  <c r="CI202" i="21"/>
  <c r="CR200" i="21"/>
  <c r="CJ200" i="21"/>
  <c r="CT198" i="21"/>
  <c r="CO187" i="21"/>
  <c r="CO183" i="21"/>
  <c r="CT168" i="21"/>
  <c r="CM159" i="21"/>
  <c r="CN139" i="21"/>
  <c r="CP127" i="21"/>
  <c r="CM215" i="21"/>
  <c r="CM206" i="21"/>
  <c r="CP202" i="21"/>
  <c r="CO200" i="21"/>
  <c r="CQ198" i="21"/>
  <c r="CK187" i="21"/>
  <c r="CM183" i="21"/>
  <c r="CS173" i="21"/>
  <c r="CM172" i="21"/>
  <c r="CJ159" i="21"/>
  <c r="CO157" i="21"/>
  <c r="CR143" i="21"/>
  <c r="CM143" i="21"/>
  <c r="CM142" i="21"/>
  <c r="CM139" i="21"/>
  <c r="CT133" i="21"/>
  <c r="CT132" i="21"/>
  <c r="CL127" i="21"/>
  <c r="CP125" i="21"/>
  <c r="CR113" i="21"/>
  <c r="CG545" i="21"/>
  <c r="CP545" i="21"/>
  <c r="CJ545" i="21"/>
  <c r="CR545" i="21"/>
  <c r="CF545" i="21"/>
  <c r="CL545" i="21"/>
  <c r="CT545" i="21"/>
  <c r="CN545" i="21"/>
  <c r="CH545" i="21"/>
  <c r="CG513" i="21"/>
  <c r="CJ513" i="21"/>
  <c r="CR513" i="21"/>
  <c r="CL513" i="21"/>
  <c r="CT513" i="21"/>
  <c r="CH513" i="21"/>
  <c r="CF513" i="21"/>
  <c r="CN513" i="21"/>
  <c r="CP513" i="21"/>
  <c r="CG497" i="21"/>
  <c r="CH497" i="21"/>
  <c r="CP497" i="21"/>
  <c r="CJ497" i="21"/>
  <c r="CR497" i="21"/>
  <c r="CL497" i="21"/>
  <c r="CT497" i="21"/>
  <c r="CF497" i="21"/>
  <c r="CN497" i="21"/>
  <c r="CG525" i="21"/>
  <c r="CH525" i="21"/>
  <c r="CJ525" i="21"/>
  <c r="CR525" i="21"/>
  <c r="CL525" i="21"/>
  <c r="CT525" i="21"/>
  <c r="CP525" i="21"/>
  <c r="CF525" i="21"/>
  <c r="CN525" i="21"/>
  <c r="CG517" i="21"/>
  <c r="CH517" i="21"/>
  <c r="CP517" i="21"/>
  <c r="CJ517" i="21"/>
  <c r="CR517" i="21"/>
  <c r="CF517" i="21"/>
  <c r="CL517" i="21"/>
  <c r="CT517" i="21"/>
  <c r="CN517" i="21"/>
  <c r="CG501" i="21"/>
  <c r="CH501" i="21"/>
  <c r="CJ501" i="21"/>
  <c r="CR501" i="21"/>
  <c r="CL501" i="21"/>
  <c r="CT501" i="21"/>
  <c r="CF501" i="21"/>
  <c r="CN501" i="21"/>
  <c r="CP501" i="21"/>
  <c r="CE482" i="21"/>
  <c r="CJ482" i="21"/>
  <c r="CP482" i="21"/>
  <c r="CF482" i="21"/>
  <c r="CL482" i="21"/>
  <c r="CQ482" i="21"/>
  <c r="CH482" i="21"/>
  <c r="CM482" i="21"/>
  <c r="CR482" i="21"/>
  <c r="CI482" i="21"/>
  <c r="CN482" i="21"/>
  <c r="CT482" i="21"/>
  <c r="CG557" i="21"/>
  <c r="CP557" i="21"/>
  <c r="CJ557" i="21"/>
  <c r="CN557" i="21"/>
  <c r="CF557" i="21"/>
  <c r="CR557" i="21"/>
  <c r="CT557" i="21"/>
  <c r="CG521" i="21"/>
  <c r="CH521" i="21"/>
  <c r="CJ521" i="21"/>
  <c r="CR521" i="21"/>
  <c r="CL521" i="21"/>
  <c r="CT521" i="21"/>
  <c r="CF521" i="21"/>
  <c r="CN521" i="21"/>
  <c r="CP521" i="21"/>
  <c r="CG505" i="21"/>
  <c r="CH505" i="21"/>
  <c r="CJ505" i="21"/>
  <c r="CR505" i="21"/>
  <c r="CL505" i="21"/>
  <c r="CT505" i="21"/>
  <c r="CF505" i="21"/>
  <c r="CN505" i="21"/>
  <c r="CP505" i="21"/>
  <c r="CG489" i="21"/>
  <c r="CH489" i="21"/>
  <c r="CP489" i="21"/>
  <c r="CJ489" i="21"/>
  <c r="CR489" i="21"/>
  <c r="CL489" i="21"/>
  <c r="CT489" i="21"/>
  <c r="CF489" i="21"/>
  <c r="CN489" i="21"/>
  <c r="CF480" i="21"/>
  <c r="CG480" i="21"/>
  <c r="CR480" i="21"/>
  <c r="CJ480" i="21"/>
  <c r="CT480" i="21"/>
  <c r="CL480" i="21"/>
  <c r="CO480" i="21"/>
  <c r="CG533" i="21"/>
  <c r="CH533" i="21"/>
  <c r="CJ533" i="21"/>
  <c r="CR533" i="21"/>
  <c r="CF533" i="21"/>
  <c r="CN533" i="21"/>
  <c r="CL533" i="21"/>
  <c r="CT533" i="21"/>
  <c r="CP533" i="21"/>
  <c r="CG509" i="21"/>
  <c r="CJ509" i="21"/>
  <c r="CR509" i="21"/>
  <c r="CL509" i="21"/>
  <c r="CT509" i="21"/>
  <c r="CH509" i="21"/>
  <c r="CP509" i="21"/>
  <c r="CF509" i="21"/>
  <c r="CN509" i="21"/>
  <c r="CG493" i="21"/>
  <c r="CH493" i="21"/>
  <c r="CP493" i="21"/>
  <c r="CJ493" i="21"/>
  <c r="CR493" i="21"/>
  <c r="CL493" i="21"/>
  <c r="CT493" i="21"/>
  <c r="CF493" i="21"/>
  <c r="CN493" i="21"/>
  <c r="CF476" i="21"/>
  <c r="CH476" i="21"/>
  <c r="CP476" i="21"/>
  <c r="CT476" i="21"/>
  <c r="CL476" i="21"/>
  <c r="CT537" i="21"/>
  <c r="CG522" i="21"/>
  <c r="CN549" i="21"/>
  <c r="CT541" i="21"/>
  <c r="CL541" i="21"/>
  <c r="CM540" i="21"/>
  <c r="CJ529" i="21"/>
  <c r="CO558" i="21"/>
  <c r="CT553" i="21"/>
  <c r="CJ553" i="21"/>
  <c r="CO550" i="21"/>
  <c r="CT549" i="21"/>
  <c r="CJ549" i="21"/>
  <c r="CP547" i="21"/>
  <c r="CM544" i="21"/>
  <c r="CR541" i="21"/>
  <c r="CJ541" i="21"/>
  <c r="CI540" i="21"/>
  <c r="CT539" i="21"/>
  <c r="CP537" i="21"/>
  <c r="CH537" i="21"/>
  <c r="CP535" i="21"/>
  <c r="CM532" i="21"/>
  <c r="CP529" i="21"/>
  <c r="CH529" i="21"/>
  <c r="CP527" i="21"/>
  <c r="CP486" i="21"/>
  <c r="CI486" i="21"/>
  <c r="CL485" i="21"/>
  <c r="CN483" i="21"/>
  <c r="CG483" i="21"/>
  <c r="CF478" i="21"/>
  <c r="CI478" i="21"/>
  <c r="CP478" i="21"/>
  <c r="CM473" i="21"/>
  <c r="CN466" i="21"/>
  <c r="CN464" i="21"/>
  <c r="CT462" i="21"/>
  <c r="CN456" i="21"/>
  <c r="CS455" i="21"/>
  <c r="CN450" i="21"/>
  <c r="CH448" i="21"/>
  <c r="CP448" i="21"/>
  <c r="CL448" i="21"/>
  <c r="CT448" i="21"/>
  <c r="CT444" i="21"/>
  <c r="CM441" i="21"/>
  <c r="CT440" i="21"/>
  <c r="CJ436" i="21"/>
  <c r="CG432" i="21"/>
  <c r="CF432" i="21"/>
  <c r="CN432" i="21"/>
  <c r="CJ432" i="21"/>
  <c r="CR432" i="21"/>
  <c r="CI431" i="21"/>
  <c r="CQ431" i="21"/>
  <c r="CE431" i="21"/>
  <c r="CH430" i="21"/>
  <c r="CP430" i="21"/>
  <c r="CG428" i="21"/>
  <c r="CJ428" i="21"/>
  <c r="CF428" i="21"/>
  <c r="CP428" i="21"/>
  <c r="CL428" i="21"/>
  <c r="CT428" i="21"/>
  <c r="CG420" i="21"/>
  <c r="CF420" i="21"/>
  <c r="CN420" i="21"/>
  <c r="CL420" i="21"/>
  <c r="CH420" i="21"/>
  <c r="CR420" i="21"/>
  <c r="CI411" i="21"/>
  <c r="CE411" i="21"/>
  <c r="CM411" i="21"/>
  <c r="CQ411" i="21"/>
  <c r="CR392" i="21"/>
  <c r="CK385" i="21"/>
  <c r="CO385" i="21"/>
  <c r="CS385" i="21"/>
  <c r="CG384" i="21"/>
  <c r="CJ384" i="21"/>
  <c r="CR384" i="21"/>
  <c r="CL384" i="21"/>
  <c r="CT384" i="21"/>
  <c r="CN384" i="21"/>
  <c r="CF384" i="21"/>
  <c r="CK381" i="21"/>
  <c r="CS381" i="21"/>
  <c r="CO381" i="21"/>
  <c r="CG380" i="21"/>
  <c r="CL380" i="21"/>
  <c r="CT380" i="21"/>
  <c r="CF380" i="21"/>
  <c r="CN380" i="21"/>
  <c r="CP380" i="21"/>
  <c r="CH380" i="21"/>
  <c r="CG376" i="21"/>
  <c r="CF376" i="21"/>
  <c r="CN376" i="21"/>
  <c r="CH376" i="21"/>
  <c r="CP376" i="21"/>
  <c r="CJ376" i="21"/>
  <c r="CR376" i="21"/>
  <c r="CH341" i="21"/>
  <c r="CT341" i="21"/>
  <c r="CL341" i="21"/>
  <c r="CF323" i="21"/>
  <c r="CJ323" i="21"/>
  <c r="CN323" i="21"/>
  <c r="CK304" i="21"/>
  <c r="CO304" i="21"/>
  <c r="CF291" i="21"/>
  <c r="CJ291" i="21"/>
  <c r="CN291" i="21"/>
  <c r="CN286" i="21"/>
  <c r="CN281" i="21"/>
  <c r="CS276" i="21"/>
  <c r="CE274" i="21"/>
  <c r="CI274" i="21"/>
  <c r="CS274" i="21"/>
  <c r="CM274" i="21"/>
  <c r="CR274" i="21"/>
  <c r="CG274" i="21"/>
  <c r="CF261" i="21"/>
  <c r="CL261" i="21"/>
  <c r="CH261" i="21"/>
  <c r="CP261" i="21"/>
  <c r="CJ245" i="21"/>
  <c r="CT245" i="21"/>
  <c r="CK245" i="21"/>
  <c r="CO245" i="21"/>
  <c r="CP245" i="21"/>
  <c r="CF245" i="21"/>
  <c r="CE243" i="21"/>
  <c r="CL243" i="21"/>
  <c r="CT243" i="21"/>
  <c r="CF243" i="21"/>
  <c r="CN243" i="21"/>
  <c r="CI243" i="21"/>
  <c r="CJ243" i="21"/>
  <c r="CQ243" i="21"/>
  <c r="CH169" i="21"/>
  <c r="CM169" i="21"/>
  <c r="CS169" i="21"/>
  <c r="CE169" i="21"/>
  <c r="CK169" i="21"/>
  <c r="CP169" i="21"/>
  <c r="CG169" i="21"/>
  <c r="CQ169" i="21"/>
  <c r="CI169" i="21"/>
  <c r="CT169" i="21"/>
  <c r="CL169" i="21"/>
  <c r="CO169" i="21"/>
  <c r="CF156" i="21"/>
  <c r="CS156" i="21"/>
  <c r="CR156" i="21"/>
  <c r="CO145" i="21"/>
  <c r="CI145" i="21"/>
  <c r="CL129" i="21"/>
  <c r="CN129" i="21"/>
  <c r="CF129" i="21"/>
  <c r="CP129" i="21"/>
  <c r="CH129" i="21"/>
  <c r="CT129" i="21"/>
  <c r="CP553" i="21"/>
  <c r="CL537" i="21"/>
  <c r="CT529" i="21"/>
  <c r="CL529" i="21"/>
  <c r="CN553" i="21"/>
  <c r="CS550" i="21"/>
  <c r="CR537" i="21"/>
  <c r="CJ537" i="21"/>
  <c r="CR529" i="21"/>
  <c r="CG526" i="21"/>
  <c r="CQ560" i="21"/>
  <c r="CR553" i="21"/>
  <c r="CF553" i="21"/>
  <c r="CQ552" i="21"/>
  <c r="CK550" i="21"/>
  <c r="CR549" i="21"/>
  <c r="CF549" i="21"/>
  <c r="CT543" i="21"/>
  <c r="CP541" i="21"/>
  <c r="CH541" i="21"/>
  <c r="CP539" i="21"/>
  <c r="CN537" i="21"/>
  <c r="CF537" i="21"/>
  <c r="CT531" i="21"/>
  <c r="CN529" i="21"/>
  <c r="CF529" i="21"/>
  <c r="CT515" i="21"/>
  <c r="CN486" i="21"/>
  <c r="CH486" i="21"/>
  <c r="CT485" i="21"/>
  <c r="CI485" i="21"/>
  <c r="CT484" i="21"/>
  <c r="CS483" i="21"/>
  <c r="CM483" i="21"/>
  <c r="CE483" i="21"/>
  <c r="CK473" i="21"/>
  <c r="CH472" i="21"/>
  <c r="CF472" i="21"/>
  <c r="CR472" i="21"/>
  <c r="CE471" i="21"/>
  <c r="CO471" i="21"/>
  <c r="CG471" i="21"/>
  <c r="CJ466" i="21"/>
  <c r="CJ464" i="21"/>
  <c r="CS463" i="21"/>
  <c r="CI461" i="21"/>
  <c r="CM461" i="21"/>
  <c r="CF460" i="21"/>
  <c r="CH460" i="21"/>
  <c r="CP460" i="21"/>
  <c r="CG457" i="21"/>
  <c r="CO457" i="21"/>
  <c r="CK457" i="21"/>
  <c r="CS457" i="21"/>
  <c r="CJ450" i="21"/>
  <c r="CT446" i="21"/>
  <c r="CN440" i="21"/>
  <c r="CS439" i="21"/>
  <c r="CH418" i="21"/>
  <c r="CL418" i="21"/>
  <c r="CP418" i="21"/>
  <c r="CT416" i="21"/>
  <c r="CI407" i="21"/>
  <c r="CM407" i="21"/>
  <c r="CQ407" i="21"/>
  <c r="CE407" i="21"/>
  <c r="CG404" i="21"/>
  <c r="CH404" i="21"/>
  <c r="CP404" i="21"/>
  <c r="CJ404" i="21"/>
  <c r="CR404" i="21"/>
  <c r="CF404" i="21"/>
  <c r="CN404" i="21"/>
  <c r="CT372" i="21"/>
  <c r="CR360" i="21"/>
  <c r="CK353" i="21"/>
  <c r="CO353" i="21"/>
  <c r="CS353" i="21"/>
  <c r="CG352" i="21"/>
  <c r="CJ352" i="21"/>
  <c r="CR352" i="21"/>
  <c r="CL352" i="21"/>
  <c r="CT352" i="21"/>
  <c r="CF352" i="21"/>
  <c r="CN352" i="21"/>
  <c r="CE348" i="21"/>
  <c r="CI348" i="21"/>
  <c r="CT348" i="21"/>
  <c r="CL348" i="21"/>
  <c r="CQ348" i="21"/>
  <c r="CG348" i="21"/>
  <c r="CI298" i="21"/>
  <c r="CM298" i="21"/>
  <c r="CE298" i="21"/>
  <c r="CI273" i="21"/>
  <c r="CN273" i="21"/>
  <c r="CT273" i="21"/>
  <c r="CE273" i="21"/>
  <c r="CJ273" i="21"/>
  <c r="CP273" i="21"/>
  <c r="CL273" i="21"/>
  <c r="CF273" i="21"/>
  <c r="CQ273" i="21"/>
  <c r="CE265" i="21"/>
  <c r="CJ265" i="21"/>
  <c r="CP265" i="21"/>
  <c r="CF265" i="21"/>
  <c r="CL265" i="21"/>
  <c r="CQ265" i="21"/>
  <c r="CH265" i="21"/>
  <c r="CR265" i="21"/>
  <c r="CM265" i="21"/>
  <c r="CH253" i="21"/>
  <c r="CF253" i="21"/>
  <c r="CP253" i="21"/>
  <c r="CK253" i="21"/>
  <c r="CN253" i="21"/>
  <c r="CJ253" i="21"/>
  <c r="CT253" i="21"/>
  <c r="CE211" i="21"/>
  <c r="CL211" i="21"/>
  <c r="CT211" i="21"/>
  <c r="CF211" i="21"/>
  <c r="CN211" i="21"/>
  <c r="CI211" i="21"/>
  <c r="CJ211" i="21"/>
  <c r="CQ211" i="21"/>
  <c r="CP211" i="21"/>
  <c r="CP549" i="21"/>
  <c r="CT486" i="21"/>
  <c r="CM486" i="21"/>
  <c r="CE486" i="21"/>
  <c r="CQ485" i="21"/>
  <c r="CG485" i="21"/>
  <c r="CS473" i="21"/>
  <c r="CF462" i="21"/>
  <c r="CP462" i="21"/>
  <c r="CH462" i="21"/>
  <c r="CH456" i="21"/>
  <c r="CF456" i="21"/>
  <c r="CR456" i="21"/>
  <c r="CL456" i="21"/>
  <c r="CE455" i="21"/>
  <c r="CO455" i="21"/>
  <c r="CG455" i="21"/>
  <c r="CI445" i="21"/>
  <c r="CM445" i="21"/>
  <c r="CF444" i="21"/>
  <c r="CP444" i="21"/>
  <c r="CH444" i="21"/>
  <c r="CK441" i="21"/>
  <c r="CS441" i="21"/>
  <c r="CG441" i="21"/>
  <c r="CO441" i="21"/>
  <c r="CG436" i="21"/>
  <c r="CL436" i="21"/>
  <c r="CT436" i="21"/>
  <c r="CH436" i="21"/>
  <c r="CP436" i="21"/>
  <c r="CK433" i="21"/>
  <c r="CO433" i="21"/>
  <c r="CL398" i="21"/>
  <c r="CP398" i="21"/>
  <c r="CH398" i="21"/>
  <c r="CG392" i="21"/>
  <c r="CF392" i="21"/>
  <c r="CN392" i="21"/>
  <c r="CH392" i="21"/>
  <c r="CP392" i="21"/>
  <c r="CT392" i="21"/>
  <c r="CL392" i="21"/>
  <c r="CH386" i="21"/>
  <c r="CL386" i="21"/>
  <c r="CP386" i="21"/>
  <c r="CE379" i="21"/>
  <c r="CM379" i="21"/>
  <c r="CQ379" i="21"/>
  <c r="CL366" i="21"/>
  <c r="CP366" i="21"/>
  <c r="CH366" i="21"/>
  <c r="CL305" i="21"/>
  <c r="CP305" i="21"/>
  <c r="CH305" i="21"/>
  <c r="CF286" i="21"/>
  <c r="CK286" i="21"/>
  <c r="CQ286" i="21"/>
  <c r="CG286" i="21"/>
  <c r="CM286" i="21"/>
  <c r="CR286" i="21"/>
  <c r="CJ286" i="21"/>
  <c r="CE286" i="21"/>
  <c r="CO286" i="21"/>
  <c r="CE281" i="21"/>
  <c r="CJ281" i="21"/>
  <c r="CP281" i="21"/>
  <c r="CF281" i="21"/>
  <c r="CL281" i="21"/>
  <c r="CQ281" i="21"/>
  <c r="CM281" i="21"/>
  <c r="CH281" i="21"/>
  <c r="CR281" i="21"/>
  <c r="CE276" i="21"/>
  <c r="CH276" i="21"/>
  <c r="CO276" i="21"/>
  <c r="CI276" i="21"/>
  <c r="CQ276" i="21"/>
  <c r="CM276" i="21"/>
  <c r="CG276" i="21"/>
  <c r="CT276" i="21"/>
  <c r="CE239" i="21"/>
  <c r="CH239" i="21"/>
  <c r="CR239" i="21"/>
  <c r="CI239" i="21"/>
  <c r="CT239" i="21"/>
  <c r="CN239" i="21"/>
  <c r="CM239" i="21"/>
  <c r="CL225" i="21"/>
  <c r="CR225" i="21"/>
  <c r="CG225" i="21"/>
  <c r="CG473" i="21"/>
  <c r="CO473" i="21"/>
  <c r="CH466" i="21"/>
  <c r="CP466" i="21"/>
  <c r="CL466" i="21"/>
  <c r="CT466" i="21"/>
  <c r="CL464" i="21"/>
  <c r="CT464" i="21"/>
  <c r="CH464" i="21"/>
  <c r="CP464" i="21"/>
  <c r="CL450" i="21"/>
  <c r="CT450" i="21"/>
  <c r="CH450" i="21"/>
  <c r="CP450" i="21"/>
  <c r="CI447" i="21"/>
  <c r="CK447" i="21"/>
  <c r="CF446" i="21"/>
  <c r="CH446" i="21"/>
  <c r="CP446" i="21"/>
  <c r="CH440" i="21"/>
  <c r="CL440" i="21"/>
  <c r="CF440" i="21"/>
  <c r="CR440" i="21"/>
  <c r="CE439" i="21"/>
  <c r="CG439" i="21"/>
  <c r="CO439" i="21"/>
  <c r="CP426" i="21"/>
  <c r="CT426" i="21"/>
  <c r="CH426" i="21"/>
  <c r="CK421" i="21"/>
  <c r="CO421" i="21"/>
  <c r="CG416" i="21"/>
  <c r="CH416" i="21"/>
  <c r="CP416" i="21"/>
  <c r="CJ416" i="21"/>
  <c r="CR416" i="21"/>
  <c r="CF416" i="21"/>
  <c r="CN416" i="21"/>
  <c r="CE375" i="21"/>
  <c r="CQ375" i="21"/>
  <c r="CM375" i="21"/>
  <c r="CG372" i="21"/>
  <c r="CH372" i="21"/>
  <c r="CP372" i="21"/>
  <c r="CJ372" i="21"/>
  <c r="CR372" i="21"/>
  <c r="CN372" i="21"/>
  <c r="CF372" i="21"/>
  <c r="CG360" i="21"/>
  <c r="CF360" i="21"/>
  <c r="CN360" i="21"/>
  <c r="CH360" i="21"/>
  <c r="CP360" i="21"/>
  <c r="CL360" i="21"/>
  <c r="CT360" i="21"/>
  <c r="CH354" i="21"/>
  <c r="CL354" i="21"/>
  <c r="CP354" i="21"/>
  <c r="CK336" i="21"/>
  <c r="CO336" i="21"/>
  <c r="CF327" i="21"/>
  <c r="CJ327" i="21"/>
  <c r="CR327" i="21"/>
  <c r="CK316" i="21"/>
  <c r="CO316" i="21"/>
  <c r="CS316" i="21"/>
  <c r="CE290" i="21"/>
  <c r="CG290" i="21"/>
  <c r="CQ290" i="21"/>
  <c r="CI290" i="21"/>
  <c r="CR290" i="21"/>
  <c r="CM290" i="21"/>
  <c r="CS286" i="21"/>
  <c r="CT281" i="21"/>
  <c r="CG279" i="21"/>
  <c r="CL279" i="21"/>
  <c r="CR279" i="21"/>
  <c r="CO272" i="21"/>
  <c r="CI272" i="21"/>
  <c r="CT272" i="21"/>
  <c r="CF271" i="21"/>
  <c r="CL271" i="21"/>
  <c r="CS271" i="21"/>
  <c r="CG271" i="21"/>
  <c r="CN271" i="21"/>
  <c r="CT271" i="21"/>
  <c r="CO271" i="21"/>
  <c r="CH271" i="21"/>
  <c r="CN265" i="21"/>
  <c r="CT261" i="21"/>
  <c r="CH250" i="21"/>
  <c r="CO250" i="21"/>
  <c r="CI250" i="21"/>
  <c r="CS250" i="21"/>
  <c r="CK250" i="21"/>
  <c r="CT250" i="21"/>
  <c r="CE250" i="21"/>
  <c r="CP250" i="21"/>
  <c r="CP243" i="21"/>
  <c r="CI427" i="21"/>
  <c r="CE427" i="21"/>
  <c r="CG424" i="21"/>
  <c r="CL424" i="21"/>
  <c r="CT424" i="21"/>
  <c r="CI423" i="21"/>
  <c r="CM423" i="21"/>
  <c r="CL414" i="21"/>
  <c r="CP414" i="21"/>
  <c r="CG412" i="21"/>
  <c r="CJ412" i="21"/>
  <c r="CR412" i="21"/>
  <c r="CL412" i="21"/>
  <c r="CT412" i="21"/>
  <c r="CH402" i="21"/>
  <c r="CL402" i="21"/>
  <c r="CG400" i="21"/>
  <c r="CJ400" i="21"/>
  <c r="CR400" i="21"/>
  <c r="CL400" i="21"/>
  <c r="CT400" i="21"/>
  <c r="CG396" i="21"/>
  <c r="CL396" i="21"/>
  <c r="CT396" i="21"/>
  <c r="CF396" i="21"/>
  <c r="CN396" i="21"/>
  <c r="CG388" i="21"/>
  <c r="CH388" i="21"/>
  <c r="CP388" i="21"/>
  <c r="CJ388" i="21"/>
  <c r="CR388" i="21"/>
  <c r="CL382" i="21"/>
  <c r="CP382" i="21"/>
  <c r="CK369" i="21"/>
  <c r="CO369" i="21"/>
  <c r="CS369" i="21"/>
  <c r="CK365" i="21"/>
  <c r="CS365" i="21"/>
  <c r="CE363" i="21"/>
  <c r="CM363" i="21"/>
  <c r="CQ363" i="21"/>
  <c r="CE359" i="21"/>
  <c r="CQ359" i="21"/>
  <c r="CF349" i="21"/>
  <c r="CH349" i="21"/>
  <c r="CN349" i="21"/>
  <c r="CI349" i="21"/>
  <c r="CP349" i="21"/>
  <c r="CJ347" i="21"/>
  <c r="CT347" i="21"/>
  <c r="CE346" i="21"/>
  <c r="CF346" i="21"/>
  <c r="CR346" i="21"/>
  <c r="CJ346" i="21"/>
  <c r="CO340" i="21"/>
  <c r="CS340" i="21"/>
  <c r="CI338" i="21"/>
  <c r="CE338" i="21"/>
  <c r="CM338" i="21"/>
  <c r="CJ331" i="21"/>
  <c r="CF331" i="21"/>
  <c r="CN331" i="21"/>
  <c r="CO308" i="21"/>
  <c r="CK308" i="21"/>
  <c r="CS308" i="21"/>
  <c r="CE284" i="21"/>
  <c r="CG284" i="21"/>
  <c r="CM284" i="21"/>
  <c r="CT284" i="21"/>
  <c r="CH284" i="21"/>
  <c r="CO284" i="21"/>
  <c r="CO275" i="21"/>
  <c r="CT275" i="21"/>
  <c r="CI264" i="21"/>
  <c r="CG264" i="21"/>
  <c r="CS264" i="21"/>
  <c r="CK264" i="21"/>
  <c r="CL263" i="21"/>
  <c r="CT263" i="21"/>
  <c r="CF263" i="21"/>
  <c r="CP263" i="21"/>
  <c r="CH263" i="21"/>
  <c r="CR263" i="21"/>
  <c r="CF255" i="21"/>
  <c r="CM255" i="21"/>
  <c r="CT255" i="21"/>
  <c r="CN255" i="21"/>
  <c r="CH255" i="21"/>
  <c r="CQ255" i="21"/>
  <c r="CE240" i="21"/>
  <c r="CK240" i="21"/>
  <c r="CS240" i="21"/>
  <c r="CF240" i="21"/>
  <c r="CN240" i="21"/>
  <c r="CJ240" i="21"/>
  <c r="CO240" i="21"/>
  <c r="CE220" i="21"/>
  <c r="CM220" i="21"/>
  <c r="CI220" i="21"/>
  <c r="CN220" i="21"/>
  <c r="CR220" i="21"/>
  <c r="CS220" i="21"/>
  <c r="CG217" i="21"/>
  <c r="CL217" i="21"/>
  <c r="CR217" i="21"/>
  <c r="CO213" i="21"/>
  <c r="CT213" i="21"/>
  <c r="CH209" i="21"/>
  <c r="CP209" i="21"/>
  <c r="CK209" i="21"/>
  <c r="CS209" i="21"/>
  <c r="CL209" i="21"/>
  <c r="CO209" i="21"/>
  <c r="CG209" i="21"/>
  <c r="CT209" i="21"/>
  <c r="CG180" i="21"/>
  <c r="CE180" i="21"/>
  <c r="CJ180" i="21"/>
  <c r="CP180" i="21"/>
  <c r="CF180" i="21"/>
  <c r="CL180" i="21"/>
  <c r="CQ180" i="21"/>
  <c r="CI180" i="21"/>
  <c r="CT180" i="21"/>
  <c r="CM180" i="21"/>
  <c r="CN180" i="21"/>
  <c r="CR180" i="21"/>
  <c r="CI163" i="21"/>
  <c r="CO163" i="21"/>
  <c r="CE163" i="21"/>
  <c r="CK163" i="21"/>
  <c r="CS163" i="21"/>
  <c r="CF163" i="21"/>
  <c r="CJ163" i="21"/>
  <c r="CN163" i="21"/>
  <c r="CL233" i="21"/>
  <c r="CR233" i="21"/>
  <c r="CG233" i="21"/>
  <c r="CG199" i="21"/>
  <c r="CE199" i="21"/>
  <c r="CJ199" i="21"/>
  <c r="CP199" i="21"/>
  <c r="CF199" i="21"/>
  <c r="CL199" i="21"/>
  <c r="CQ199" i="21"/>
  <c r="CH199" i="21"/>
  <c r="CR199" i="21"/>
  <c r="CI199" i="21"/>
  <c r="CT199" i="21"/>
  <c r="CM199" i="21"/>
  <c r="CN199" i="21"/>
  <c r="CI196" i="21"/>
  <c r="CP196" i="21"/>
  <c r="CJ196" i="21"/>
  <c r="CQ196" i="21"/>
  <c r="CE196" i="21"/>
  <c r="CT196" i="21"/>
  <c r="CF196" i="21"/>
  <c r="CN196" i="21"/>
  <c r="CM469" i="21"/>
  <c r="CK465" i="21"/>
  <c r="CM453" i="21"/>
  <c r="CT452" i="21"/>
  <c r="CS451" i="21"/>
  <c r="CI451" i="21"/>
  <c r="CO443" i="21"/>
  <c r="CT442" i="21"/>
  <c r="CJ442" i="21"/>
  <c r="CM435" i="21"/>
  <c r="CQ427" i="21"/>
  <c r="CR424" i="21"/>
  <c r="CH424" i="21"/>
  <c r="CQ423" i="21"/>
  <c r="CT414" i="21"/>
  <c r="CK413" i="21"/>
  <c r="CO413" i="21"/>
  <c r="CH412" i="21"/>
  <c r="CG408" i="21"/>
  <c r="CL408" i="21"/>
  <c r="CT408" i="21"/>
  <c r="CF408" i="21"/>
  <c r="CN408" i="21"/>
  <c r="CT402" i="21"/>
  <c r="CK401" i="21"/>
  <c r="CO401" i="21"/>
  <c r="CS401" i="21"/>
  <c r="CH400" i="21"/>
  <c r="CK397" i="21"/>
  <c r="CS397" i="21"/>
  <c r="CJ396" i="21"/>
  <c r="CE395" i="21"/>
  <c r="CM395" i="21"/>
  <c r="CQ395" i="21"/>
  <c r="CE391" i="21"/>
  <c r="CQ391" i="21"/>
  <c r="CL388" i="21"/>
  <c r="CT382" i="21"/>
  <c r="CH370" i="21"/>
  <c r="CL370" i="21"/>
  <c r="CG368" i="21"/>
  <c r="CJ368" i="21"/>
  <c r="CR368" i="21"/>
  <c r="CL368" i="21"/>
  <c r="CT368" i="21"/>
  <c r="CG364" i="21"/>
  <c r="CL364" i="21"/>
  <c r="CT364" i="21"/>
  <c r="CF364" i="21"/>
  <c r="CN364" i="21"/>
  <c r="CG356" i="21"/>
  <c r="CH356" i="21"/>
  <c r="CP356" i="21"/>
  <c r="CJ356" i="21"/>
  <c r="CR356" i="21"/>
  <c r="CL345" i="21"/>
  <c r="CT345" i="21"/>
  <c r="CI322" i="21"/>
  <c r="CM322" i="21"/>
  <c r="CQ322" i="21"/>
  <c r="CE318" i="21"/>
  <c r="CI318" i="21"/>
  <c r="CQ318" i="21"/>
  <c r="CJ315" i="21"/>
  <c r="CN315" i="21"/>
  <c r="CR315" i="21"/>
  <c r="CL313" i="21"/>
  <c r="CH313" i="21"/>
  <c r="CP313" i="21"/>
  <c r="CF311" i="21"/>
  <c r="CR311" i="21"/>
  <c r="CH309" i="21"/>
  <c r="CL309" i="21"/>
  <c r="CT309" i="21"/>
  <c r="CI288" i="21"/>
  <c r="CO288" i="21"/>
  <c r="CE285" i="21"/>
  <c r="CI285" i="21"/>
  <c r="CT285" i="21"/>
  <c r="CM285" i="21"/>
  <c r="CE268" i="21"/>
  <c r="CH268" i="21"/>
  <c r="CO268" i="21"/>
  <c r="CI268" i="21"/>
  <c r="CQ268" i="21"/>
  <c r="CL255" i="21"/>
  <c r="CF251" i="21"/>
  <c r="CN251" i="21"/>
  <c r="CL251" i="21"/>
  <c r="CE251" i="21"/>
  <c r="CP251" i="21"/>
  <c r="CG246" i="21"/>
  <c r="CL246" i="21"/>
  <c r="CQ246" i="21"/>
  <c r="CH246" i="21"/>
  <c r="CM246" i="21"/>
  <c r="CS246" i="21"/>
  <c r="CE246" i="21"/>
  <c r="CP246" i="21"/>
  <c r="CI246" i="21"/>
  <c r="CT246" i="21"/>
  <c r="CQ240" i="21"/>
  <c r="CE224" i="21"/>
  <c r="CK224" i="21"/>
  <c r="CS224" i="21"/>
  <c r="CI224" i="21"/>
  <c r="CQ224" i="21"/>
  <c r="CJ224" i="21"/>
  <c r="CN224" i="21"/>
  <c r="CO224" i="21"/>
  <c r="CE193" i="21"/>
  <c r="CK193" i="21"/>
  <c r="CS193" i="21"/>
  <c r="CF193" i="21"/>
  <c r="CN193" i="21"/>
  <c r="CJ193" i="21"/>
  <c r="CO193" i="21"/>
  <c r="CI193" i="21"/>
  <c r="CQ193" i="21"/>
  <c r="CO417" i="21"/>
  <c r="CE415" i="21"/>
  <c r="CO405" i="21"/>
  <c r="CM399" i="21"/>
  <c r="CO389" i="21"/>
  <c r="CM383" i="21"/>
  <c r="CO373" i="21"/>
  <c r="CM367" i="21"/>
  <c r="CO357" i="21"/>
  <c r="CM351" i="21"/>
  <c r="CJ343" i="21"/>
  <c r="CI334" i="21"/>
  <c r="CH329" i="21"/>
  <c r="CF260" i="21"/>
  <c r="CG260" i="21"/>
  <c r="CN260" i="21"/>
  <c r="CF259" i="21"/>
  <c r="CF252" i="21"/>
  <c r="CN252" i="21"/>
  <c r="CF248" i="21"/>
  <c r="CE248" i="21"/>
  <c r="CO248" i="21"/>
  <c r="CI244" i="21"/>
  <c r="CS244" i="21"/>
  <c r="CM244" i="21"/>
  <c r="CI242" i="21"/>
  <c r="CT242" i="21"/>
  <c r="CK242" i="21"/>
  <c r="CF235" i="21"/>
  <c r="CN235" i="21"/>
  <c r="CI235" i="21"/>
  <c r="CP235" i="21"/>
  <c r="CE232" i="21"/>
  <c r="CK232" i="21"/>
  <c r="CS232" i="21"/>
  <c r="CF232" i="21"/>
  <c r="CN232" i="21"/>
  <c r="CG176" i="21"/>
  <c r="CH176" i="21"/>
  <c r="CM176" i="21"/>
  <c r="CR176" i="21"/>
  <c r="CE176" i="21"/>
  <c r="CL176" i="21"/>
  <c r="CT176" i="21"/>
  <c r="CF176" i="21"/>
  <c r="CN176" i="21"/>
  <c r="CJ176" i="21"/>
  <c r="CP176" i="21"/>
  <c r="CT297" i="21"/>
  <c r="CR289" i="21"/>
  <c r="CM289" i="21"/>
  <c r="CM282" i="21"/>
  <c r="CR278" i="21"/>
  <c r="CM278" i="21"/>
  <c r="CE256" i="21"/>
  <c r="CJ256" i="21"/>
  <c r="CH241" i="21"/>
  <c r="CS241" i="21"/>
  <c r="CL241" i="21"/>
  <c r="CE228" i="21"/>
  <c r="CM228" i="21"/>
  <c r="CI228" i="21"/>
  <c r="CN228" i="21"/>
  <c r="CG205" i="21"/>
  <c r="CL205" i="21"/>
  <c r="CS205" i="21"/>
  <c r="CT205" i="21"/>
  <c r="CH192" i="21"/>
  <c r="CR192" i="21"/>
  <c r="CI192" i="21"/>
  <c r="CT192" i="21"/>
  <c r="CN192" i="21"/>
  <c r="CH230" i="21"/>
  <c r="CM230" i="21"/>
  <c r="CS230" i="21"/>
  <c r="CF227" i="21"/>
  <c r="CN227" i="21"/>
  <c r="CH222" i="21"/>
  <c r="CM222" i="21"/>
  <c r="CS222" i="21"/>
  <c r="CF219" i="21"/>
  <c r="CN219" i="21"/>
  <c r="CG214" i="21"/>
  <c r="CL214" i="21"/>
  <c r="CQ214" i="21"/>
  <c r="CH214" i="21"/>
  <c r="CM214" i="21"/>
  <c r="CS214" i="21"/>
  <c r="CE212" i="21"/>
  <c r="CI212" i="21"/>
  <c r="CS212" i="21"/>
  <c r="CM212" i="21"/>
  <c r="CG204" i="21"/>
  <c r="CS204" i="21"/>
  <c r="CK204" i="21"/>
  <c r="CG203" i="21"/>
  <c r="CI203" i="21"/>
  <c r="CN203" i="21"/>
  <c r="CT203" i="21"/>
  <c r="CE203" i="21"/>
  <c r="CJ203" i="21"/>
  <c r="CP203" i="21"/>
  <c r="CS183" i="21"/>
  <c r="CM155" i="21"/>
  <c r="CE155" i="21"/>
  <c r="CI155" i="21"/>
  <c r="CQ155" i="21"/>
  <c r="CN247" i="21"/>
  <c r="CS238" i="21"/>
  <c r="CM238" i="21"/>
  <c r="CM236" i="21"/>
  <c r="CE231" i="21"/>
  <c r="CH231" i="21"/>
  <c r="CP230" i="21"/>
  <c r="CI230" i="21"/>
  <c r="CT227" i="21"/>
  <c r="CJ227" i="21"/>
  <c r="CE223" i="21"/>
  <c r="CH223" i="21"/>
  <c r="CR223" i="21"/>
  <c r="CP222" i="21"/>
  <c r="CI222" i="21"/>
  <c r="CT219" i="21"/>
  <c r="CJ219" i="21"/>
  <c r="CK214" i="21"/>
  <c r="CR212" i="21"/>
  <c r="CK208" i="21"/>
  <c r="CS208" i="21"/>
  <c r="CG207" i="21"/>
  <c r="CH207" i="21"/>
  <c r="CM207" i="21"/>
  <c r="CR207" i="21"/>
  <c r="CI207" i="21"/>
  <c r="CN207" i="21"/>
  <c r="CT207" i="21"/>
  <c r="CO204" i="21"/>
  <c r="CL203" i="21"/>
  <c r="CG194" i="21"/>
  <c r="CL194" i="21"/>
  <c r="CN194" i="21"/>
  <c r="CI188" i="21"/>
  <c r="CP188" i="21"/>
  <c r="CJ188" i="21"/>
  <c r="CQ188" i="21"/>
  <c r="CE183" i="21"/>
  <c r="CK183" i="21"/>
  <c r="CP183" i="21"/>
  <c r="CG183" i="21"/>
  <c r="CL183" i="21"/>
  <c r="CQ183" i="21"/>
  <c r="CF182" i="21"/>
  <c r="CP182" i="21"/>
  <c r="CJ182" i="21"/>
  <c r="CT182" i="21"/>
  <c r="CF179" i="21"/>
  <c r="CI179" i="21"/>
  <c r="CQ179" i="21"/>
  <c r="CH179" i="21"/>
  <c r="CT179" i="21"/>
  <c r="CL179" i="21"/>
  <c r="CR172" i="21"/>
  <c r="CH172" i="21"/>
  <c r="CF171" i="21"/>
  <c r="CE171" i="21"/>
  <c r="CM171" i="21"/>
  <c r="CI171" i="21"/>
  <c r="CQ171" i="21"/>
  <c r="CK168" i="21"/>
  <c r="CF168" i="21"/>
  <c r="CP168" i="21"/>
  <c r="CT166" i="21"/>
  <c r="CO165" i="21"/>
  <c r="CQ147" i="21"/>
  <c r="CE147" i="21"/>
  <c r="CG134" i="21"/>
  <c r="CH134" i="21"/>
  <c r="CM134" i="21"/>
  <c r="CR134" i="21"/>
  <c r="CI134" i="21"/>
  <c r="CN134" i="21"/>
  <c r="CT134" i="21"/>
  <c r="CE134" i="21"/>
  <c r="CJ134" i="21"/>
  <c r="CP134" i="21"/>
  <c r="CF134" i="21"/>
  <c r="CL134" i="21"/>
  <c r="CQ134" i="21"/>
  <c r="CS216" i="21"/>
  <c r="CK216" i="21"/>
  <c r="CR215" i="21"/>
  <c r="CH215" i="21"/>
  <c r="CP206" i="21"/>
  <c r="CI198" i="21"/>
  <c r="CM197" i="21"/>
  <c r="CK195" i="21"/>
  <c r="CP187" i="21"/>
  <c r="CP172" i="21"/>
  <c r="CJ166" i="21"/>
  <c r="CQ166" i="21"/>
  <c r="CF166" i="21"/>
  <c r="CN166" i="21"/>
  <c r="CT154" i="21"/>
  <c r="CE146" i="21"/>
  <c r="CJ146" i="21"/>
  <c r="CP146" i="21"/>
  <c r="CT146" i="21"/>
  <c r="CF146" i="21"/>
  <c r="CL146" i="21"/>
  <c r="CQ146" i="21"/>
  <c r="CI146" i="21"/>
  <c r="CN146" i="21"/>
  <c r="CS146" i="21"/>
  <c r="CG121" i="21"/>
  <c r="CJ121" i="21"/>
  <c r="CR121" i="21"/>
  <c r="CL121" i="21"/>
  <c r="CT121" i="21"/>
  <c r="CF121" i="21"/>
  <c r="CN121" i="21"/>
  <c r="CH121" i="21"/>
  <c r="CP121" i="21"/>
  <c r="CG117" i="21"/>
  <c r="CF117" i="21"/>
  <c r="CN117" i="21"/>
  <c r="CH117" i="21"/>
  <c r="CP117" i="21"/>
  <c r="CJ117" i="21"/>
  <c r="CR117" i="21"/>
  <c r="CL117" i="21"/>
  <c r="CT117" i="21"/>
  <c r="CG172" i="21"/>
  <c r="CF172" i="21"/>
  <c r="CL172" i="21"/>
  <c r="CQ172" i="21"/>
  <c r="CI172" i="21"/>
  <c r="CN172" i="21"/>
  <c r="CT172" i="21"/>
  <c r="CE165" i="21"/>
  <c r="CP165" i="21"/>
  <c r="CK165" i="21"/>
  <c r="CI151" i="21"/>
  <c r="CQ151" i="21"/>
  <c r="CE151" i="21"/>
  <c r="CJ148" i="21"/>
  <c r="CN148" i="21"/>
  <c r="CF148" i="21"/>
  <c r="CG138" i="21"/>
  <c r="CE138" i="21"/>
  <c r="CJ138" i="21"/>
  <c r="CP138" i="21"/>
  <c r="CF138" i="21"/>
  <c r="CL138" i="21"/>
  <c r="CQ138" i="21"/>
  <c r="CH138" i="21"/>
  <c r="CM138" i="21"/>
  <c r="CR138" i="21"/>
  <c r="CI138" i="21"/>
  <c r="CN138" i="21"/>
  <c r="CT138" i="21"/>
  <c r="CL131" i="21"/>
  <c r="CN131" i="21"/>
  <c r="CF131" i="21"/>
  <c r="CP131" i="21"/>
  <c r="CH131" i="21"/>
  <c r="CT131" i="21"/>
  <c r="CP175" i="21"/>
  <c r="CH175" i="21"/>
  <c r="CP161" i="21"/>
  <c r="CR159" i="21"/>
  <c r="CT157" i="21"/>
  <c r="CQ141" i="21"/>
  <c r="CI141" i="21"/>
  <c r="CS139" i="21"/>
  <c r="CI139" i="21"/>
  <c r="CH136" i="21"/>
  <c r="CM133" i="21"/>
  <c r="CE133" i="21"/>
  <c r="CP132" i="21"/>
  <c r="CE128" i="21"/>
  <c r="CR127" i="21"/>
  <c r="CJ127" i="21"/>
  <c r="CG126" i="21"/>
  <c r="CR125" i="21"/>
  <c r="CJ125" i="21"/>
  <c r="CE124" i="21"/>
  <c r="CI116" i="21"/>
  <c r="CG114" i="21"/>
  <c r="CS113" i="21"/>
  <c r="CN113" i="21"/>
  <c r="CF113" i="21"/>
  <c r="CT141" i="21"/>
  <c r="CM141" i="21"/>
  <c r="CG141" i="21"/>
  <c r="CP136" i="21"/>
  <c r="CQ133" i="21"/>
  <c r="CI133" i="21"/>
  <c r="CM128" i="21"/>
  <c r="CN127" i="21"/>
  <c r="CO126" i="21"/>
  <c r="CN125" i="21"/>
  <c r="CF125" i="21"/>
  <c r="CQ124" i="21"/>
  <c r="CI120" i="21"/>
  <c r="CS114" i="21"/>
  <c r="CP113" i="21"/>
  <c r="CJ113" i="21"/>
  <c r="CL136" i="21"/>
  <c r="CP133" i="21"/>
  <c r="CH133" i="21"/>
  <c r="CQ116" i="21"/>
  <c r="CT113" i="21"/>
  <c r="CO113" i="21"/>
  <c r="CH113" i="21"/>
  <c r="AN444" i="52"/>
  <c r="AR445" i="52"/>
  <c r="AO444" i="52"/>
  <c r="AS444" i="52"/>
  <c r="AM444" i="52"/>
  <c r="AQ444" i="52"/>
  <c r="AP444" i="52"/>
  <c r="AT444" i="52"/>
  <c r="AN436" i="52"/>
  <c r="AR437" i="52"/>
  <c r="AM436" i="52"/>
  <c r="AQ436" i="52"/>
  <c r="AO436" i="52"/>
  <c r="AS436" i="52"/>
  <c r="AP436" i="52"/>
  <c r="AT436" i="52"/>
  <c r="AN420" i="52"/>
  <c r="AR421" i="52"/>
  <c r="AM420" i="52"/>
  <c r="AQ420" i="52"/>
  <c r="AO420" i="52"/>
  <c r="AS420" i="52"/>
  <c r="AP420" i="52"/>
  <c r="AT420" i="52"/>
  <c r="AO369" i="52"/>
  <c r="AS369" i="52"/>
  <c r="AQ369" i="52"/>
  <c r="AP369" i="52"/>
  <c r="AM369" i="52"/>
  <c r="AN369" i="52"/>
  <c r="AT369" i="52"/>
  <c r="AR370" i="52"/>
  <c r="AM359" i="52"/>
  <c r="AQ359" i="52"/>
  <c r="AO359" i="52"/>
  <c r="AS359" i="52"/>
  <c r="AT359" i="52"/>
  <c r="AR359" i="52"/>
  <c r="AN359" i="52"/>
  <c r="AP359" i="52"/>
  <c r="AR360" i="52"/>
  <c r="AN449" i="52"/>
  <c r="AR450" i="52"/>
  <c r="AM449" i="52"/>
  <c r="AQ449" i="52"/>
  <c r="AO449" i="52"/>
  <c r="AS449" i="52"/>
  <c r="AP449" i="52"/>
  <c r="AT449" i="52"/>
  <c r="AN445" i="52"/>
  <c r="AR446" i="52"/>
  <c r="AQ445" i="52"/>
  <c r="AO445" i="52"/>
  <c r="AS445" i="52"/>
  <c r="AM445" i="52"/>
  <c r="AP445" i="52"/>
  <c r="AT445" i="52"/>
  <c r="AN441" i="52"/>
  <c r="AR442" i="52"/>
  <c r="AO441" i="52"/>
  <c r="AS441" i="52"/>
  <c r="AM441" i="52"/>
  <c r="AQ441" i="52"/>
  <c r="AP441" i="52"/>
  <c r="AT441" i="52"/>
  <c r="AN437" i="52"/>
  <c r="AR438" i="52"/>
  <c r="AO437" i="52"/>
  <c r="AS437" i="52"/>
  <c r="AM437" i="52"/>
  <c r="AQ437" i="52"/>
  <c r="AP437" i="52"/>
  <c r="AT437" i="52"/>
  <c r="AN433" i="52"/>
  <c r="AR434" i="52"/>
  <c r="AM433" i="52"/>
  <c r="AQ433" i="52"/>
  <c r="AO433" i="52"/>
  <c r="AS433" i="52"/>
  <c r="AP433" i="52"/>
  <c r="AT433" i="52"/>
  <c r="AN429" i="52"/>
  <c r="AR430" i="52"/>
  <c r="AM429" i="52"/>
  <c r="AQ429" i="52"/>
  <c r="AO429" i="52"/>
  <c r="AS429" i="52"/>
  <c r="AP429" i="52"/>
  <c r="AT429" i="52"/>
  <c r="AN425" i="52"/>
  <c r="AR426" i="52"/>
  <c r="AO425" i="52"/>
  <c r="AS425" i="52"/>
  <c r="AM425" i="52"/>
  <c r="AQ425" i="52"/>
  <c r="AP425" i="52"/>
  <c r="AT425" i="52"/>
  <c r="AN421" i="52"/>
  <c r="AR422" i="52"/>
  <c r="AO421" i="52"/>
  <c r="AS421" i="52"/>
  <c r="AM421" i="52"/>
  <c r="AQ421" i="52"/>
  <c r="AP421" i="52"/>
  <c r="AT421" i="52"/>
  <c r="AO407" i="52"/>
  <c r="AS407" i="52"/>
  <c r="AN407" i="52"/>
  <c r="AT407" i="52"/>
  <c r="AR408" i="52"/>
  <c r="AP407" i="52"/>
  <c r="AM407" i="52"/>
  <c r="AR407" i="52"/>
  <c r="AQ407" i="52"/>
  <c r="AO405" i="52"/>
  <c r="AS405" i="52"/>
  <c r="AQ405" i="52"/>
  <c r="AM405" i="52"/>
  <c r="AP405" i="52"/>
  <c r="AN405" i="52"/>
  <c r="AT405" i="52"/>
  <c r="AR406" i="52"/>
  <c r="AO395" i="52"/>
  <c r="AS395" i="52"/>
  <c r="AN395" i="52"/>
  <c r="AT395" i="52"/>
  <c r="AR396" i="52"/>
  <c r="AM395" i="52"/>
  <c r="AR395" i="52"/>
  <c r="AP395" i="52"/>
  <c r="AQ395" i="52"/>
  <c r="AO393" i="52"/>
  <c r="AS393" i="52"/>
  <c r="AQ393" i="52"/>
  <c r="AM393" i="52"/>
  <c r="AP393" i="52"/>
  <c r="AN393" i="52"/>
  <c r="AT393" i="52"/>
  <c r="AR394" i="52"/>
  <c r="AO383" i="52"/>
  <c r="AS383" i="52"/>
  <c r="AN383" i="52"/>
  <c r="AT383" i="52"/>
  <c r="AR384" i="52"/>
  <c r="AM383" i="52"/>
  <c r="AP383" i="52"/>
  <c r="AR383" i="52"/>
  <c r="AQ383" i="52"/>
  <c r="AO381" i="52"/>
  <c r="AS381" i="52"/>
  <c r="AQ381" i="52"/>
  <c r="AM381" i="52"/>
  <c r="AP381" i="52"/>
  <c r="AN381" i="52"/>
  <c r="AT381" i="52"/>
  <c r="AR382" i="52"/>
  <c r="AM365" i="52"/>
  <c r="AQ365" i="52"/>
  <c r="AO365" i="52"/>
  <c r="AS365" i="52"/>
  <c r="AP365" i="52"/>
  <c r="AR366" i="52"/>
  <c r="AN365" i="52"/>
  <c r="AT365" i="52"/>
  <c r="AM355" i="52"/>
  <c r="AQ355" i="52"/>
  <c r="AO355" i="52"/>
  <c r="AS355" i="52"/>
  <c r="AT355" i="52"/>
  <c r="AR355" i="52"/>
  <c r="AN355" i="52"/>
  <c r="AP355" i="52"/>
  <c r="AR356" i="52"/>
  <c r="AM349" i="52"/>
  <c r="AQ349" i="52"/>
  <c r="AO349" i="52"/>
  <c r="AS349" i="52"/>
  <c r="AP349" i="52"/>
  <c r="AR350" i="52"/>
  <c r="AN349" i="52"/>
  <c r="AT349" i="52"/>
  <c r="AM339" i="52"/>
  <c r="AQ339" i="52"/>
  <c r="AO339" i="52"/>
  <c r="AS339" i="52"/>
  <c r="AT339" i="52"/>
  <c r="AR339" i="52"/>
  <c r="AN339" i="52"/>
  <c r="AP339" i="52"/>
  <c r="AR340" i="52"/>
  <c r="AM333" i="52"/>
  <c r="AQ333" i="52"/>
  <c r="AO333" i="52"/>
  <c r="AS333" i="52"/>
  <c r="AP333" i="52"/>
  <c r="AR334" i="52"/>
  <c r="AN333" i="52"/>
  <c r="AT333" i="52"/>
  <c r="AN440" i="52"/>
  <c r="AR441" i="52"/>
  <c r="AM440" i="52"/>
  <c r="AQ440" i="52"/>
  <c r="AO440" i="52"/>
  <c r="AS440" i="52"/>
  <c r="AP440" i="52"/>
  <c r="AT440" i="52"/>
  <c r="AN428" i="52"/>
  <c r="AR429" i="52"/>
  <c r="AO428" i="52"/>
  <c r="AS428" i="52"/>
  <c r="AM428" i="52"/>
  <c r="AQ428" i="52"/>
  <c r="AP428" i="52"/>
  <c r="AT428" i="52"/>
  <c r="AO409" i="52"/>
  <c r="AS409" i="52"/>
  <c r="AQ409" i="52"/>
  <c r="AM409" i="52"/>
  <c r="AP409" i="52"/>
  <c r="AN409" i="52"/>
  <c r="AT409" i="52"/>
  <c r="AR410" i="52"/>
  <c r="AO387" i="52"/>
  <c r="AS387" i="52"/>
  <c r="AN387" i="52"/>
  <c r="AT387" i="52"/>
  <c r="AR388" i="52"/>
  <c r="AR387" i="52"/>
  <c r="AP387" i="52"/>
  <c r="AM387" i="52"/>
  <c r="AQ387" i="52"/>
  <c r="AM353" i="52"/>
  <c r="AQ353" i="52"/>
  <c r="AO353" i="52"/>
  <c r="AS353" i="52"/>
  <c r="AP353" i="52"/>
  <c r="AR354" i="52"/>
  <c r="AN353" i="52"/>
  <c r="AT353" i="52"/>
  <c r="AM343" i="52"/>
  <c r="AQ343" i="52"/>
  <c r="AO343" i="52"/>
  <c r="AS343" i="52"/>
  <c r="AT343" i="52"/>
  <c r="AR343" i="52"/>
  <c r="AN343" i="52"/>
  <c r="AP343" i="52"/>
  <c r="AR344" i="52"/>
  <c r="AM337" i="52"/>
  <c r="AQ337" i="52"/>
  <c r="AO337" i="52"/>
  <c r="AS337" i="52"/>
  <c r="AP337" i="52"/>
  <c r="AR338" i="52"/>
  <c r="AN337" i="52"/>
  <c r="AT337" i="52"/>
  <c r="AN450" i="52"/>
  <c r="AM450" i="52"/>
  <c r="AQ450" i="52"/>
  <c r="AO450" i="52"/>
  <c r="AS450" i="52"/>
  <c r="AP450" i="52"/>
  <c r="AT450" i="52"/>
  <c r="AN446" i="52"/>
  <c r="AR447" i="52"/>
  <c r="AO446" i="52"/>
  <c r="AS446" i="52"/>
  <c r="AM446" i="52"/>
  <c r="AQ446" i="52"/>
  <c r="AP446" i="52"/>
  <c r="AT446" i="52"/>
  <c r="AN442" i="52"/>
  <c r="AR443" i="52"/>
  <c r="AM442" i="52"/>
  <c r="AO442" i="52"/>
  <c r="AS442" i="52"/>
  <c r="AQ442" i="52"/>
  <c r="AP442" i="52"/>
  <c r="AT442" i="52"/>
  <c r="AN438" i="52"/>
  <c r="AR439" i="52"/>
  <c r="AM438" i="52"/>
  <c r="AQ438" i="52"/>
  <c r="AO438" i="52"/>
  <c r="AS438" i="52"/>
  <c r="AP438" i="52"/>
  <c r="AT438" i="52"/>
  <c r="AN434" i="52"/>
  <c r="AR435" i="52"/>
  <c r="AM434" i="52"/>
  <c r="AQ434" i="52"/>
  <c r="AO434" i="52"/>
  <c r="AS434" i="52"/>
  <c r="AP434" i="52"/>
  <c r="AT434" i="52"/>
  <c r="AN430" i="52"/>
  <c r="AR431" i="52"/>
  <c r="AO430" i="52"/>
  <c r="AS430" i="52"/>
  <c r="AM430" i="52"/>
  <c r="AQ430" i="52"/>
  <c r="AP430" i="52"/>
  <c r="AT430" i="52"/>
  <c r="AN426" i="52"/>
  <c r="AR427" i="52"/>
  <c r="AO426" i="52"/>
  <c r="AS426" i="52"/>
  <c r="AM426" i="52"/>
  <c r="AQ426" i="52"/>
  <c r="AP426" i="52"/>
  <c r="AT426" i="52"/>
  <c r="AN422" i="52"/>
  <c r="AR423" i="52"/>
  <c r="AM422" i="52"/>
  <c r="AQ422" i="52"/>
  <c r="AO422" i="52"/>
  <c r="AS422" i="52"/>
  <c r="AP422" i="52"/>
  <c r="AT422" i="52"/>
  <c r="AN419" i="52"/>
  <c r="AR420" i="52"/>
  <c r="AM419" i="52"/>
  <c r="AO419" i="52"/>
  <c r="AS419" i="52"/>
  <c r="AQ419" i="52"/>
  <c r="AP419" i="52"/>
  <c r="AT419" i="52"/>
  <c r="AO417" i="52"/>
  <c r="AS417" i="52"/>
  <c r="AQ417" i="52"/>
  <c r="AP417" i="52"/>
  <c r="AM417" i="52"/>
  <c r="AN417" i="52"/>
  <c r="AT417" i="52"/>
  <c r="AR418" i="52"/>
  <c r="AO403" i="52"/>
  <c r="AS403" i="52"/>
  <c r="AN403" i="52"/>
  <c r="AT403" i="52"/>
  <c r="AR404" i="52"/>
  <c r="AR403" i="52"/>
  <c r="AP403" i="52"/>
  <c r="AM403" i="52"/>
  <c r="AQ403" i="52"/>
  <c r="AO401" i="52"/>
  <c r="AS401" i="52"/>
  <c r="AQ401" i="52"/>
  <c r="AP401" i="52"/>
  <c r="AM401" i="52"/>
  <c r="AN401" i="52"/>
  <c r="AT401" i="52"/>
  <c r="AR402" i="52"/>
  <c r="AO379" i="52"/>
  <c r="AS379" i="52"/>
  <c r="AN379" i="52"/>
  <c r="AT379" i="52"/>
  <c r="AR380" i="52"/>
  <c r="AR379" i="52"/>
  <c r="AP379" i="52"/>
  <c r="AM379" i="52"/>
  <c r="AQ379" i="52"/>
  <c r="AO377" i="52"/>
  <c r="AS377" i="52"/>
  <c r="AQ377" i="52"/>
  <c r="AP377" i="52"/>
  <c r="AM377" i="52"/>
  <c r="AN377" i="52"/>
  <c r="AT377" i="52"/>
  <c r="AR378" i="52"/>
  <c r="AM367" i="52"/>
  <c r="AQ367" i="52"/>
  <c r="AO367" i="52"/>
  <c r="AS367" i="52"/>
  <c r="AT367" i="52"/>
  <c r="AR368" i="52"/>
  <c r="AR367" i="52"/>
  <c r="AN367" i="52"/>
  <c r="AP367" i="52"/>
  <c r="AM361" i="52"/>
  <c r="AQ361" i="52"/>
  <c r="AO361" i="52"/>
  <c r="AS361" i="52"/>
  <c r="AP361" i="52"/>
  <c r="AR362" i="52"/>
  <c r="AN361" i="52"/>
  <c r="AT361" i="52"/>
  <c r="AM351" i="52"/>
  <c r="AQ351" i="52"/>
  <c r="AO351" i="52"/>
  <c r="AS351" i="52"/>
  <c r="AT351" i="52"/>
  <c r="AR351" i="52"/>
  <c r="AN351" i="52"/>
  <c r="AP351" i="52"/>
  <c r="AR352" i="52"/>
  <c r="AM345" i="52"/>
  <c r="AQ345" i="52"/>
  <c r="AO345" i="52"/>
  <c r="AS345" i="52"/>
  <c r="AP345" i="52"/>
  <c r="AR346" i="52"/>
  <c r="AN345" i="52"/>
  <c r="AT345" i="52"/>
  <c r="AM335" i="52"/>
  <c r="AQ335" i="52"/>
  <c r="AO335" i="52"/>
  <c r="AS335" i="52"/>
  <c r="AT335" i="52"/>
  <c r="AR335" i="52"/>
  <c r="AN335" i="52"/>
  <c r="AP335" i="52"/>
  <c r="AR336" i="52"/>
  <c r="AN448" i="52"/>
  <c r="AR449" i="52"/>
  <c r="AO448" i="52"/>
  <c r="AS448" i="52"/>
  <c r="AM448" i="52"/>
  <c r="AQ448" i="52"/>
  <c r="AP448" i="52"/>
  <c r="AT448" i="52"/>
  <c r="AN432" i="52"/>
  <c r="AR433" i="52"/>
  <c r="AM432" i="52"/>
  <c r="AO432" i="52"/>
  <c r="AS432" i="52"/>
  <c r="AQ432" i="52"/>
  <c r="AP432" i="52"/>
  <c r="AT432" i="52"/>
  <c r="AN424" i="52"/>
  <c r="AR425" i="52"/>
  <c r="AO424" i="52"/>
  <c r="AS424" i="52"/>
  <c r="AM424" i="52"/>
  <c r="AQ424" i="52"/>
  <c r="AP424" i="52"/>
  <c r="AT424" i="52"/>
  <c r="AO411" i="52"/>
  <c r="AS411" i="52"/>
  <c r="AN411" i="52"/>
  <c r="AT411" i="52"/>
  <c r="AR412" i="52"/>
  <c r="AP411" i="52"/>
  <c r="AM411" i="52"/>
  <c r="AR411" i="52"/>
  <c r="AQ411" i="52"/>
  <c r="AO385" i="52"/>
  <c r="AS385" i="52"/>
  <c r="AQ385" i="52"/>
  <c r="AP385" i="52"/>
  <c r="AM385" i="52"/>
  <c r="AN385" i="52"/>
  <c r="AT385" i="52"/>
  <c r="AR386" i="52"/>
  <c r="AO371" i="52"/>
  <c r="AS371" i="52"/>
  <c r="AN371" i="52"/>
  <c r="AT371" i="52"/>
  <c r="AR372" i="52"/>
  <c r="AM371" i="52"/>
  <c r="AR371" i="52"/>
  <c r="AP371" i="52"/>
  <c r="AQ371" i="52"/>
  <c r="AN447" i="52"/>
  <c r="AR448" i="52"/>
  <c r="AO447" i="52"/>
  <c r="AS447" i="52"/>
  <c r="AM447" i="52"/>
  <c r="AQ447" i="52"/>
  <c r="AP447" i="52"/>
  <c r="AT447" i="52"/>
  <c r="AN443" i="52"/>
  <c r="AR444" i="52"/>
  <c r="AM443" i="52"/>
  <c r="AQ443" i="52"/>
  <c r="AO443" i="52"/>
  <c r="AS443" i="52"/>
  <c r="AP443" i="52"/>
  <c r="AT443" i="52"/>
  <c r="AN439" i="52"/>
  <c r="AR440" i="52"/>
  <c r="AO439" i="52"/>
  <c r="AS439" i="52"/>
  <c r="AM439" i="52"/>
  <c r="AQ439" i="52"/>
  <c r="AP439" i="52"/>
  <c r="AT439" i="52"/>
  <c r="AN435" i="52"/>
  <c r="AR436" i="52"/>
  <c r="AM435" i="52"/>
  <c r="AQ435" i="52"/>
  <c r="AO435" i="52"/>
  <c r="AS435" i="52"/>
  <c r="AP435" i="52"/>
  <c r="AT435" i="52"/>
  <c r="AN431" i="52"/>
  <c r="AR432" i="52"/>
  <c r="AO431" i="52"/>
  <c r="AS431" i="52"/>
  <c r="AM431" i="52"/>
  <c r="AQ431" i="52"/>
  <c r="AP431" i="52"/>
  <c r="AT431" i="52"/>
  <c r="AN427" i="52"/>
  <c r="AR428" i="52"/>
  <c r="AO427" i="52"/>
  <c r="AS427" i="52"/>
  <c r="AM427" i="52"/>
  <c r="AQ427" i="52"/>
  <c r="AP427" i="52"/>
  <c r="AT427" i="52"/>
  <c r="AN423" i="52"/>
  <c r="AR424" i="52"/>
  <c r="AO423" i="52"/>
  <c r="AS423" i="52"/>
  <c r="AM423" i="52"/>
  <c r="AQ423" i="52"/>
  <c r="AP423" i="52"/>
  <c r="AT423" i="52"/>
  <c r="AO415" i="52"/>
  <c r="AS415" i="52"/>
  <c r="AN415" i="52"/>
  <c r="AT415" i="52"/>
  <c r="AR416" i="52"/>
  <c r="AR415" i="52"/>
  <c r="AP415" i="52"/>
  <c r="AM415" i="52"/>
  <c r="AQ415" i="52"/>
  <c r="AO413" i="52"/>
  <c r="AS413" i="52"/>
  <c r="AQ413" i="52"/>
  <c r="AM413" i="52"/>
  <c r="AP413" i="52"/>
  <c r="AN413" i="52"/>
  <c r="AT413" i="52"/>
  <c r="AR414" i="52"/>
  <c r="AO399" i="52"/>
  <c r="AS399" i="52"/>
  <c r="AN399" i="52"/>
  <c r="AT399" i="52"/>
  <c r="AR400" i="52"/>
  <c r="AM399" i="52"/>
  <c r="AP399" i="52"/>
  <c r="AR399" i="52"/>
  <c r="AQ399" i="52"/>
  <c r="AO397" i="52"/>
  <c r="AS397" i="52"/>
  <c r="AQ397" i="52"/>
  <c r="AM397" i="52"/>
  <c r="AP397" i="52"/>
  <c r="AN397" i="52"/>
  <c r="AT397" i="52"/>
  <c r="AR398" i="52"/>
  <c r="AO391" i="52"/>
  <c r="AS391" i="52"/>
  <c r="AN391" i="52"/>
  <c r="AT391" i="52"/>
  <c r="AR392" i="52"/>
  <c r="AP391" i="52"/>
  <c r="AM391" i="52"/>
  <c r="AR391" i="52"/>
  <c r="AQ391" i="52"/>
  <c r="AO389" i="52"/>
  <c r="AS389" i="52"/>
  <c r="AQ389" i="52"/>
  <c r="AP389" i="52"/>
  <c r="AM389" i="52"/>
  <c r="AN389" i="52"/>
  <c r="AT389" i="52"/>
  <c r="AR390" i="52"/>
  <c r="AO375" i="52"/>
  <c r="AS375" i="52"/>
  <c r="AN375" i="52"/>
  <c r="AT375" i="52"/>
  <c r="AR376" i="52"/>
  <c r="AP375" i="52"/>
  <c r="AM375" i="52"/>
  <c r="AR375" i="52"/>
  <c r="AQ375" i="52"/>
  <c r="AO373" i="52"/>
  <c r="AS373" i="52"/>
  <c r="AQ373" i="52"/>
  <c r="AP373" i="52"/>
  <c r="AM373" i="52"/>
  <c r="AN373" i="52"/>
  <c r="AT373" i="52"/>
  <c r="AR374" i="52"/>
  <c r="AM363" i="52"/>
  <c r="AQ363" i="52"/>
  <c r="AO363" i="52"/>
  <c r="AS363" i="52"/>
  <c r="AT363" i="52"/>
  <c r="AR363" i="52"/>
  <c r="AN363" i="52"/>
  <c r="AP363" i="52"/>
  <c r="AR364" i="52"/>
  <c r="AM357" i="52"/>
  <c r="AQ357" i="52"/>
  <c r="AO357" i="52"/>
  <c r="AS357" i="52"/>
  <c r="AP357" i="52"/>
  <c r="AR358" i="52"/>
  <c r="AN357" i="52"/>
  <c r="AT357" i="52"/>
  <c r="AM347" i="52"/>
  <c r="AQ347" i="52"/>
  <c r="AO347" i="52"/>
  <c r="AS347" i="52"/>
  <c r="AT347" i="52"/>
  <c r="AR347" i="52"/>
  <c r="AN347" i="52"/>
  <c r="AP347" i="52"/>
  <c r="AR348" i="52"/>
  <c r="AM341" i="52"/>
  <c r="AQ341" i="52"/>
  <c r="AO341" i="52"/>
  <c r="AS341" i="52"/>
  <c r="AP341" i="52"/>
  <c r="AR342" i="52"/>
  <c r="AN341" i="52"/>
  <c r="AT341" i="52"/>
  <c r="AN282" i="52"/>
  <c r="AR283" i="52"/>
  <c r="AO282" i="52"/>
  <c r="AS282" i="52"/>
  <c r="AP282" i="52"/>
  <c r="AT282" i="52"/>
  <c r="AM282" i="52"/>
  <c r="AQ282" i="52"/>
  <c r="AO248" i="52"/>
  <c r="AS248" i="52"/>
  <c r="AP248" i="52"/>
  <c r="AT248" i="52"/>
  <c r="AM248" i="52"/>
  <c r="AQ248" i="52"/>
  <c r="AN248" i="52"/>
  <c r="AR249" i="52"/>
  <c r="AO246" i="52"/>
  <c r="AS246" i="52"/>
  <c r="AP246" i="52"/>
  <c r="AT246" i="52"/>
  <c r="AM246" i="52"/>
  <c r="AQ246" i="52"/>
  <c r="AN246" i="52"/>
  <c r="AR247" i="52"/>
  <c r="AO244" i="52"/>
  <c r="AS244" i="52"/>
  <c r="AP244" i="52"/>
  <c r="AT244" i="52"/>
  <c r="AM244" i="52"/>
  <c r="AQ244" i="52"/>
  <c r="AN244" i="52"/>
  <c r="AR245" i="52"/>
  <c r="AO242" i="52"/>
  <c r="AS242" i="52"/>
  <c r="AP242" i="52"/>
  <c r="AT242" i="52"/>
  <c r="AM242" i="52"/>
  <c r="AQ242" i="52"/>
  <c r="AN242" i="52"/>
  <c r="AR243" i="52"/>
  <c r="AO240" i="52"/>
  <c r="AS240" i="52"/>
  <c r="AP240" i="52"/>
  <c r="AT240" i="52"/>
  <c r="AM240" i="52"/>
  <c r="AQ240" i="52"/>
  <c r="AN240" i="52"/>
  <c r="AR241" i="52"/>
  <c r="AO238" i="52"/>
  <c r="AS238" i="52"/>
  <c r="AP238" i="52"/>
  <c r="AT238" i="52"/>
  <c r="AM238" i="52"/>
  <c r="AQ238" i="52"/>
  <c r="AN238" i="52"/>
  <c r="AR239" i="52"/>
  <c r="AP416" i="52"/>
  <c r="AP408" i="52"/>
  <c r="AP400" i="52"/>
  <c r="AP396" i="52"/>
  <c r="AP384" i="52"/>
  <c r="AP376" i="52"/>
  <c r="AP368" i="52"/>
  <c r="AM331" i="52"/>
  <c r="AQ331" i="52"/>
  <c r="AN331" i="52"/>
  <c r="AO331" i="52"/>
  <c r="AS331" i="52"/>
  <c r="AM327" i="52"/>
  <c r="AQ327" i="52"/>
  <c r="AN327" i="52"/>
  <c r="AR328" i="52"/>
  <c r="AO327" i="52"/>
  <c r="AS327" i="52"/>
  <c r="AO271" i="52"/>
  <c r="AS271" i="52"/>
  <c r="AP271" i="52"/>
  <c r="AT271" i="52"/>
  <c r="AM271" i="52"/>
  <c r="AN271" i="52"/>
  <c r="AR272" i="52"/>
  <c r="AQ271" i="52"/>
  <c r="AR271" i="52"/>
  <c r="AO263" i="52"/>
  <c r="AS263" i="52"/>
  <c r="AP263" i="52"/>
  <c r="AT263" i="52"/>
  <c r="AM263" i="52"/>
  <c r="AN263" i="52"/>
  <c r="AR264" i="52"/>
  <c r="AQ263" i="52"/>
  <c r="AR263" i="52"/>
  <c r="AO255" i="52"/>
  <c r="AS255" i="52"/>
  <c r="AP255" i="52"/>
  <c r="AT255" i="52"/>
  <c r="AM255" i="52"/>
  <c r="AN255" i="52"/>
  <c r="AR256" i="52"/>
  <c r="AQ255" i="52"/>
  <c r="AR255" i="52"/>
  <c r="AQ416" i="52"/>
  <c r="AO412" i="52"/>
  <c r="AS412" i="52"/>
  <c r="AQ408" i="52"/>
  <c r="AO404" i="52"/>
  <c r="AS404" i="52"/>
  <c r="AQ400" i="52"/>
  <c r="AO392" i="52"/>
  <c r="AS392" i="52"/>
  <c r="AO388" i="52"/>
  <c r="AS388" i="52"/>
  <c r="AQ384" i="52"/>
  <c r="AO380" i="52"/>
  <c r="AS380" i="52"/>
  <c r="AQ376" i="52"/>
  <c r="AO372" i="52"/>
  <c r="AS372" i="52"/>
  <c r="AM332" i="52"/>
  <c r="AQ332" i="52"/>
  <c r="AO332" i="52"/>
  <c r="AS332" i="52"/>
  <c r="AM328" i="52"/>
  <c r="AQ328" i="52"/>
  <c r="AN328" i="52"/>
  <c r="AR329" i="52"/>
  <c r="AO328" i="52"/>
  <c r="AS328" i="52"/>
  <c r="AO252" i="52"/>
  <c r="AS252" i="52"/>
  <c r="AP252" i="52"/>
  <c r="AT252" i="52"/>
  <c r="AM252" i="52"/>
  <c r="AQ252" i="52"/>
  <c r="AN252" i="52"/>
  <c r="AR253" i="52"/>
  <c r="AO234" i="52"/>
  <c r="AS234" i="52"/>
  <c r="AP234" i="52"/>
  <c r="AT234" i="52"/>
  <c r="AM234" i="52"/>
  <c r="AQ234" i="52"/>
  <c r="AN234" i="52"/>
  <c r="AR235" i="52"/>
  <c r="AO232" i="52"/>
  <c r="AS232" i="52"/>
  <c r="AP232" i="52"/>
  <c r="AT232" i="52"/>
  <c r="AM232" i="52"/>
  <c r="AQ232" i="52"/>
  <c r="AN232" i="52"/>
  <c r="AR233" i="52"/>
  <c r="AO226" i="52"/>
  <c r="AS226" i="52"/>
  <c r="AP226" i="52"/>
  <c r="AT226" i="52"/>
  <c r="AM226" i="52"/>
  <c r="AQ226" i="52"/>
  <c r="AN226" i="52"/>
  <c r="AR227" i="52"/>
  <c r="AO224" i="52"/>
  <c r="AS224" i="52"/>
  <c r="AP224" i="52"/>
  <c r="AT224" i="52"/>
  <c r="AM224" i="52"/>
  <c r="AQ224" i="52"/>
  <c r="AN224" i="52"/>
  <c r="AR224" i="52"/>
  <c r="AR225" i="52"/>
  <c r="AO418" i="52"/>
  <c r="AS418" i="52"/>
  <c r="AR417" i="52"/>
  <c r="AT416" i="52"/>
  <c r="AO414" i="52"/>
  <c r="AS414" i="52"/>
  <c r="AR413" i="52"/>
  <c r="AT412" i="52"/>
  <c r="AN412" i="52"/>
  <c r="AO410" i="52"/>
  <c r="AS410" i="52"/>
  <c r="AR409" i="52"/>
  <c r="AT408" i="52"/>
  <c r="AO406" i="52"/>
  <c r="AS406" i="52"/>
  <c r="AR405" i="52"/>
  <c r="AT404" i="52"/>
  <c r="AN404" i="52"/>
  <c r="AO402" i="52"/>
  <c r="AS402" i="52"/>
  <c r="AR401" i="52"/>
  <c r="AT400" i="52"/>
  <c r="AO398" i="52"/>
  <c r="AS398" i="52"/>
  <c r="AR397" i="52"/>
  <c r="AT396" i="52"/>
  <c r="AO394" i="52"/>
  <c r="AS394" i="52"/>
  <c r="AR393" i="52"/>
  <c r="AT392" i="52"/>
  <c r="AN392" i="52"/>
  <c r="AO390" i="52"/>
  <c r="AS390" i="52"/>
  <c r="AR389" i="52"/>
  <c r="AT388" i="52"/>
  <c r="AN388" i="52"/>
  <c r="AO386" i="52"/>
  <c r="AS386" i="52"/>
  <c r="AR385" i="52"/>
  <c r="AT384" i="52"/>
  <c r="AO382" i="52"/>
  <c r="AS382" i="52"/>
  <c r="AR381" i="52"/>
  <c r="AT380" i="52"/>
  <c r="AN380" i="52"/>
  <c r="AO378" i="52"/>
  <c r="AS378" i="52"/>
  <c r="AR377" i="52"/>
  <c r="AT376" i="52"/>
  <c r="AO374" i="52"/>
  <c r="AS374" i="52"/>
  <c r="AR373" i="52"/>
  <c r="AT372" i="52"/>
  <c r="AN372" i="52"/>
  <c r="AO370" i="52"/>
  <c r="AS370" i="52"/>
  <c r="AR369" i="52"/>
  <c r="AT368" i="52"/>
  <c r="AM366" i="52"/>
  <c r="AQ366" i="52"/>
  <c r="AO366" i="52"/>
  <c r="AS366" i="52"/>
  <c r="AR365" i="52"/>
  <c r="AM362" i="52"/>
  <c r="AQ362" i="52"/>
  <c r="AO362" i="52"/>
  <c r="AS362" i="52"/>
  <c r="AR361" i="52"/>
  <c r="AM358" i="52"/>
  <c r="AQ358" i="52"/>
  <c r="AO358" i="52"/>
  <c r="AS358" i="52"/>
  <c r="AR357" i="52"/>
  <c r="AM354" i="52"/>
  <c r="AQ354" i="52"/>
  <c r="AO354" i="52"/>
  <c r="AS354" i="52"/>
  <c r="AR353" i="52"/>
  <c r="AM350" i="52"/>
  <c r="AQ350" i="52"/>
  <c r="AO350" i="52"/>
  <c r="AS350" i="52"/>
  <c r="AR349" i="52"/>
  <c r="AM346" i="52"/>
  <c r="AQ346" i="52"/>
  <c r="AO346" i="52"/>
  <c r="AS346" i="52"/>
  <c r="AR345" i="52"/>
  <c r="AM342" i="52"/>
  <c r="AQ342" i="52"/>
  <c r="AO342" i="52"/>
  <c r="AS342" i="52"/>
  <c r="AR341" i="52"/>
  <c r="AM338" i="52"/>
  <c r="AQ338" i="52"/>
  <c r="AO338" i="52"/>
  <c r="AS338" i="52"/>
  <c r="AR337" i="52"/>
  <c r="AM334" i="52"/>
  <c r="AQ334" i="52"/>
  <c r="AO334" i="52"/>
  <c r="AS334" i="52"/>
  <c r="AR333" i="52"/>
  <c r="AP332" i="52"/>
  <c r="AM330" i="52"/>
  <c r="AQ330" i="52"/>
  <c r="AN330" i="52"/>
  <c r="AR331" i="52"/>
  <c r="AO330" i="52"/>
  <c r="AS330" i="52"/>
  <c r="AT328" i="52"/>
  <c r="AM326" i="52"/>
  <c r="AQ326" i="52"/>
  <c r="AN326" i="52"/>
  <c r="AR327" i="52"/>
  <c r="AO326" i="52"/>
  <c r="AS326" i="52"/>
  <c r="AO416" i="52"/>
  <c r="AS416" i="52"/>
  <c r="AQ412" i="52"/>
  <c r="AO408" i="52"/>
  <c r="AS408" i="52"/>
  <c r="AQ404" i="52"/>
  <c r="AO400" i="52"/>
  <c r="AS400" i="52"/>
  <c r="AO396" i="52"/>
  <c r="AS396" i="52"/>
  <c r="AQ388" i="52"/>
  <c r="AO384" i="52"/>
  <c r="AS384" i="52"/>
  <c r="AQ380" i="52"/>
  <c r="AO376" i="52"/>
  <c r="AS376" i="52"/>
  <c r="AQ372" i="52"/>
  <c r="AO368" i="52"/>
  <c r="AS368" i="52"/>
  <c r="AM364" i="52"/>
  <c r="AQ364" i="52"/>
  <c r="AO364" i="52"/>
  <c r="AS364" i="52"/>
  <c r="AM360" i="52"/>
  <c r="AQ360" i="52"/>
  <c r="AO360" i="52"/>
  <c r="AS360" i="52"/>
  <c r="AM356" i="52"/>
  <c r="AQ356" i="52"/>
  <c r="AO356" i="52"/>
  <c r="AS356" i="52"/>
  <c r="AM352" i="52"/>
  <c r="AQ352" i="52"/>
  <c r="AO352" i="52"/>
  <c r="AS352" i="52"/>
  <c r="AM348" i="52"/>
  <c r="AQ348" i="52"/>
  <c r="AO348" i="52"/>
  <c r="AS348" i="52"/>
  <c r="AM344" i="52"/>
  <c r="AQ344" i="52"/>
  <c r="AO344" i="52"/>
  <c r="AS344" i="52"/>
  <c r="AM340" i="52"/>
  <c r="AQ340" i="52"/>
  <c r="AO340" i="52"/>
  <c r="AS340" i="52"/>
  <c r="AM336" i="52"/>
  <c r="AQ336" i="52"/>
  <c r="AO336" i="52"/>
  <c r="AS336" i="52"/>
  <c r="AP321" i="52"/>
  <c r="AT321" i="52"/>
  <c r="AQ321" i="52"/>
  <c r="AM321" i="52"/>
  <c r="AR321" i="52"/>
  <c r="AN321" i="52"/>
  <c r="AS321" i="52"/>
  <c r="AR322" i="52"/>
  <c r="AN278" i="52"/>
  <c r="AR279" i="52"/>
  <c r="AO278" i="52"/>
  <c r="AS278" i="52"/>
  <c r="AP278" i="52"/>
  <c r="AT278" i="52"/>
  <c r="AM278" i="52"/>
  <c r="AQ278" i="52"/>
  <c r="AO250" i="52"/>
  <c r="AS250" i="52"/>
  <c r="AP250" i="52"/>
  <c r="AT250" i="52"/>
  <c r="AM250" i="52"/>
  <c r="AQ250" i="52"/>
  <c r="AN250" i="52"/>
  <c r="AR251" i="52"/>
  <c r="AO236" i="52"/>
  <c r="AS236" i="52"/>
  <c r="AP236" i="52"/>
  <c r="AT236" i="52"/>
  <c r="AM236" i="52"/>
  <c r="AQ236" i="52"/>
  <c r="AN236" i="52"/>
  <c r="AR237" i="52"/>
  <c r="AO230" i="52"/>
  <c r="AS230" i="52"/>
  <c r="AP230" i="52"/>
  <c r="AT230" i="52"/>
  <c r="AM230" i="52"/>
  <c r="AQ230" i="52"/>
  <c r="AN230" i="52"/>
  <c r="AR231" i="52"/>
  <c r="AO228" i="52"/>
  <c r="AS228" i="52"/>
  <c r="AP228" i="52"/>
  <c r="AT228" i="52"/>
  <c r="AM228" i="52"/>
  <c r="AQ228" i="52"/>
  <c r="AN228" i="52"/>
  <c r="AR229" i="52"/>
  <c r="AM184" i="52"/>
  <c r="AQ184" i="52"/>
  <c r="AN184" i="52"/>
  <c r="AS184" i="52"/>
  <c r="AR185" i="52"/>
  <c r="AP184" i="52"/>
  <c r="AO184" i="52"/>
  <c r="AR184" i="52"/>
  <c r="AT184" i="52"/>
  <c r="AM168" i="52"/>
  <c r="AQ168" i="52"/>
  <c r="AN168" i="52"/>
  <c r="AS168" i="52"/>
  <c r="AR169" i="52"/>
  <c r="AP168" i="52"/>
  <c r="AO168" i="52"/>
  <c r="AR168" i="52"/>
  <c r="AT168" i="52"/>
  <c r="AR419" i="52"/>
  <c r="AP418" i="52"/>
  <c r="AM416" i="52"/>
  <c r="AP414" i="52"/>
  <c r="AM412" i="52"/>
  <c r="AP410" i="52"/>
  <c r="AM408" i="52"/>
  <c r="AP406" i="52"/>
  <c r="AM404" i="52"/>
  <c r="AP402" i="52"/>
  <c r="AM400" i="52"/>
  <c r="AP398" i="52"/>
  <c r="AM396" i="52"/>
  <c r="AP394" i="52"/>
  <c r="AM392" i="52"/>
  <c r="AP390" i="52"/>
  <c r="AM388" i="52"/>
  <c r="AP386" i="52"/>
  <c r="AM384" i="52"/>
  <c r="AP382" i="52"/>
  <c r="AM380" i="52"/>
  <c r="AP378" i="52"/>
  <c r="AM376" i="52"/>
  <c r="AP374" i="52"/>
  <c r="AM372" i="52"/>
  <c r="AP370" i="52"/>
  <c r="AM368" i="52"/>
  <c r="AN364" i="52"/>
  <c r="AN360" i="52"/>
  <c r="AN356" i="52"/>
  <c r="AN352" i="52"/>
  <c r="AN348" i="52"/>
  <c r="AN344" i="52"/>
  <c r="AN340" i="52"/>
  <c r="AN336" i="52"/>
  <c r="AN332" i="52"/>
  <c r="AM329" i="52"/>
  <c r="AQ329" i="52"/>
  <c r="AN329" i="52"/>
  <c r="AR330" i="52"/>
  <c r="AO329" i="52"/>
  <c r="AS329" i="52"/>
  <c r="AP328" i="52"/>
  <c r="AM325" i="52"/>
  <c r="AQ325" i="52"/>
  <c r="AN325" i="52"/>
  <c r="AR325" i="52"/>
  <c r="AR326" i="52"/>
  <c r="AO325" i="52"/>
  <c r="AS325" i="52"/>
  <c r="AN316" i="52"/>
  <c r="AR317" i="52"/>
  <c r="AP316" i="52"/>
  <c r="AT316" i="52"/>
  <c r="AS316" i="52"/>
  <c r="AM316" i="52"/>
  <c r="AO316" i="52"/>
  <c r="AN312" i="52"/>
  <c r="AR313" i="52"/>
  <c r="AP312" i="52"/>
  <c r="AT312" i="52"/>
  <c r="AS312" i="52"/>
  <c r="AM312" i="52"/>
  <c r="AO312" i="52"/>
  <c r="AN308" i="52"/>
  <c r="AR309" i="52"/>
  <c r="AP308" i="52"/>
  <c r="AT308" i="52"/>
  <c r="AS308" i="52"/>
  <c r="AM308" i="52"/>
  <c r="AO308" i="52"/>
  <c r="AN304" i="52"/>
  <c r="AR305" i="52"/>
  <c r="AP304" i="52"/>
  <c r="AT304" i="52"/>
  <c r="AS304" i="52"/>
  <c r="AM304" i="52"/>
  <c r="AO304" i="52"/>
  <c r="AN300" i="52"/>
  <c r="AR301" i="52"/>
  <c r="AP300" i="52"/>
  <c r="AT300" i="52"/>
  <c r="AS300" i="52"/>
  <c r="AM300" i="52"/>
  <c r="AO300" i="52"/>
  <c r="AN296" i="52"/>
  <c r="AR297" i="52"/>
  <c r="AP296" i="52"/>
  <c r="AT296" i="52"/>
  <c r="AS296" i="52"/>
  <c r="AM296" i="52"/>
  <c r="AO296" i="52"/>
  <c r="AN292" i="52"/>
  <c r="AR293" i="52"/>
  <c r="AP292" i="52"/>
  <c r="AT292" i="52"/>
  <c r="AS292" i="52"/>
  <c r="AM292" i="52"/>
  <c r="AO292" i="52"/>
  <c r="AN288" i="52"/>
  <c r="AR289" i="52"/>
  <c r="AP288" i="52"/>
  <c r="AT288" i="52"/>
  <c r="AS288" i="52"/>
  <c r="AM288" i="52"/>
  <c r="AO288" i="52"/>
  <c r="AN284" i="52"/>
  <c r="AR285" i="52"/>
  <c r="AP284" i="52"/>
  <c r="AT284" i="52"/>
  <c r="AS284" i="52"/>
  <c r="AM284" i="52"/>
  <c r="AO284" i="52"/>
  <c r="AP275" i="52"/>
  <c r="AT275" i="52"/>
  <c r="AQ275" i="52"/>
  <c r="AR276" i="52"/>
  <c r="AM275" i="52"/>
  <c r="AR275" i="52"/>
  <c r="AN275" i="52"/>
  <c r="AS275" i="52"/>
  <c r="AO267" i="52"/>
  <c r="AS267" i="52"/>
  <c r="AP267" i="52"/>
  <c r="AT267" i="52"/>
  <c r="AM267" i="52"/>
  <c r="AN267" i="52"/>
  <c r="AR268" i="52"/>
  <c r="AQ267" i="52"/>
  <c r="AR267" i="52"/>
  <c r="AO259" i="52"/>
  <c r="AS259" i="52"/>
  <c r="AP259" i="52"/>
  <c r="AT259" i="52"/>
  <c r="AM259" i="52"/>
  <c r="AN259" i="52"/>
  <c r="AR260" i="52"/>
  <c r="AQ259" i="52"/>
  <c r="AR259" i="52"/>
  <c r="AP320" i="52"/>
  <c r="AT320" i="52"/>
  <c r="AN317" i="52"/>
  <c r="AP317" i="52"/>
  <c r="AT317" i="52"/>
  <c r="AN313" i="52"/>
  <c r="AR314" i="52"/>
  <c r="AP313" i="52"/>
  <c r="AT313" i="52"/>
  <c r="AN309" i="52"/>
  <c r="AR310" i="52"/>
  <c r="AP309" i="52"/>
  <c r="AT309" i="52"/>
  <c r="AN305" i="52"/>
  <c r="AR306" i="52"/>
  <c r="AP305" i="52"/>
  <c r="AT305" i="52"/>
  <c r="AN301" i="52"/>
  <c r="AR302" i="52"/>
  <c r="AP301" i="52"/>
  <c r="AT301" i="52"/>
  <c r="AN297" i="52"/>
  <c r="AR298" i="52"/>
  <c r="AP297" i="52"/>
  <c r="AT297" i="52"/>
  <c r="AN293" i="52"/>
  <c r="AR294" i="52"/>
  <c r="AP293" i="52"/>
  <c r="AT293" i="52"/>
  <c r="AN289" i="52"/>
  <c r="AR290" i="52"/>
  <c r="AP289" i="52"/>
  <c r="AT289" i="52"/>
  <c r="AN285" i="52"/>
  <c r="AR286" i="52"/>
  <c r="AP285" i="52"/>
  <c r="AT285" i="52"/>
  <c r="AN281" i="52"/>
  <c r="AR282" i="52"/>
  <c r="AO281" i="52"/>
  <c r="AS281" i="52"/>
  <c r="AP281" i="52"/>
  <c r="AT281" i="52"/>
  <c r="AN277" i="52"/>
  <c r="AR278" i="52"/>
  <c r="AO277" i="52"/>
  <c r="AS277" i="52"/>
  <c r="AP277" i="52"/>
  <c r="AT277" i="52"/>
  <c r="AP323" i="52"/>
  <c r="AT323" i="52"/>
  <c r="AP319" i="52"/>
  <c r="AT319" i="52"/>
  <c r="AN318" i="52"/>
  <c r="AP318" i="52"/>
  <c r="AT318" i="52"/>
  <c r="AN314" i="52"/>
  <c r="AR315" i="52"/>
  <c r="AP314" i="52"/>
  <c r="AT314" i="52"/>
  <c r="AN310" i="52"/>
  <c r="AR311" i="52"/>
  <c r="AP310" i="52"/>
  <c r="AT310" i="52"/>
  <c r="AN306" i="52"/>
  <c r="AR307" i="52"/>
  <c r="AP306" i="52"/>
  <c r="AT306" i="52"/>
  <c r="AN302" i="52"/>
  <c r="AR303" i="52"/>
  <c r="AP302" i="52"/>
  <c r="AT302" i="52"/>
  <c r="AN298" i="52"/>
  <c r="AR299" i="52"/>
  <c r="AP298" i="52"/>
  <c r="AT298" i="52"/>
  <c r="AN294" i="52"/>
  <c r="AR295" i="52"/>
  <c r="AP294" i="52"/>
  <c r="AT294" i="52"/>
  <c r="AN290" i="52"/>
  <c r="AR291" i="52"/>
  <c r="AP290" i="52"/>
  <c r="AT290" i="52"/>
  <c r="AN286" i="52"/>
  <c r="AR287" i="52"/>
  <c r="AP286" i="52"/>
  <c r="AT286" i="52"/>
  <c r="AN280" i="52"/>
  <c r="AR281" i="52"/>
  <c r="AO280" i="52"/>
  <c r="AS280" i="52"/>
  <c r="AP280" i="52"/>
  <c r="AT280" i="52"/>
  <c r="AN276" i="52"/>
  <c r="AR277" i="52"/>
  <c r="AO276" i="52"/>
  <c r="AS276" i="52"/>
  <c r="AP276" i="52"/>
  <c r="AT276" i="52"/>
  <c r="AO273" i="52"/>
  <c r="AS273" i="52"/>
  <c r="AP273" i="52"/>
  <c r="AT273" i="52"/>
  <c r="AM273" i="52"/>
  <c r="AN273" i="52"/>
  <c r="AR274" i="52"/>
  <c r="AQ273" i="52"/>
  <c r="AO269" i="52"/>
  <c r="AS269" i="52"/>
  <c r="AP269" i="52"/>
  <c r="AT269" i="52"/>
  <c r="AM269" i="52"/>
  <c r="AN269" i="52"/>
  <c r="AR270" i="52"/>
  <c r="AQ269" i="52"/>
  <c r="AO265" i="52"/>
  <c r="AS265" i="52"/>
  <c r="AP265" i="52"/>
  <c r="AT265" i="52"/>
  <c r="AM265" i="52"/>
  <c r="AN265" i="52"/>
  <c r="AR266" i="52"/>
  <c r="AQ265" i="52"/>
  <c r="AO261" i="52"/>
  <c r="AS261" i="52"/>
  <c r="AP261" i="52"/>
  <c r="AT261" i="52"/>
  <c r="AM261" i="52"/>
  <c r="AN261" i="52"/>
  <c r="AR262" i="52"/>
  <c r="AQ261" i="52"/>
  <c r="AO257" i="52"/>
  <c r="AS257" i="52"/>
  <c r="AP257" i="52"/>
  <c r="AT257" i="52"/>
  <c r="AM257" i="52"/>
  <c r="AN257" i="52"/>
  <c r="AR258" i="52"/>
  <c r="AQ257" i="52"/>
  <c r="AO253" i="52"/>
  <c r="AS253" i="52"/>
  <c r="AP253" i="52"/>
  <c r="AT253" i="52"/>
  <c r="AM253" i="52"/>
  <c r="AN253" i="52"/>
  <c r="AR254" i="52"/>
  <c r="AQ253" i="52"/>
  <c r="AO251" i="52"/>
  <c r="AS251" i="52"/>
  <c r="AP251" i="52"/>
  <c r="AT251" i="52"/>
  <c r="AM251" i="52"/>
  <c r="AQ251" i="52"/>
  <c r="AN251" i="52"/>
  <c r="AR252" i="52"/>
  <c r="AO249" i="52"/>
  <c r="AS249" i="52"/>
  <c r="AP249" i="52"/>
  <c r="AT249" i="52"/>
  <c r="AM249" i="52"/>
  <c r="AQ249" i="52"/>
  <c r="AN249" i="52"/>
  <c r="AR250" i="52"/>
  <c r="AO247" i="52"/>
  <c r="AS247" i="52"/>
  <c r="AP247" i="52"/>
  <c r="AT247" i="52"/>
  <c r="AM247" i="52"/>
  <c r="AQ247" i="52"/>
  <c r="AN247" i="52"/>
  <c r="AR248" i="52"/>
  <c r="AO245" i="52"/>
  <c r="AS245" i="52"/>
  <c r="AP245" i="52"/>
  <c r="AT245" i="52"/>
  <c r="AM245" i="52"/>
  <c r="AQ245" i="52"/>
  <c r="AN245" i="52"/>
  <c r="AR246" i="52"/>
  <c r="AO243" i="52"/>
  <c r="AS243" i="52"/>
  <c r="AP243" i="52"/>
  <c r="AT243" i="52"/>
  <c r="AM243" i="52"/>
  <c r="AQ243" i="52"/>
  <c r="AN243" i="52"/>
  <c r="AR244" i="52"/>
  <c r="AO241" i="52"/>
  <c r="AS241" i="52"/>
  <c r="AP241" i="52"/>
  <c r="AT241" i="52"/>
  <c r="AM241" i="52"/>
  <c r="AQ241" i="52"/>
  <c r="AN241" i="52"/>
  <c r="AR242" i="52"/>
  <c r="AO239" i="52"/>
  <c r="AS239" i="52"/>
  <c r="AP239" i="52"/>
  <c r="AT239" i="52"/>
  <c r="AM239" i="52"/>
  <c r="AQ239" i="52"/>
  <c r="AN239" i="52"/>
  <c r="AR240" i="52"/>
  <c r="AO237" i="52"/>
  <c r="AS237" i="52"/>
  <c r="AP237" i="52"/>
  <c r="AT237" i="52"/>
  <c r="AM237" i="52"/>
  <c r="AQ237" i="52"/>
  <c r="AN237" i="52"/>
  <c r="AR238" i="52"/>
  <c r="AO235" i="52"/>
  <c r="AS235" i="52"/>
  <c r="AP235" i="52"/>
  <c r="AT235" i="52"/>
  <c r="AM235" i="52"/>
  <c r="AQ235" i="52"/>
  <c r="AN235" i="52"/>
  <c r="AR236" i="52"/>
  <c r="AO233" i="52"/>
  <c r="AS233" i="52"/>
  <c r="AP233" i="52"/>
  <c r="AT233" i="52"/>
  <c r="AM233" i="52"/>
  <c r="AQ233" i="52"/>
  <c r="AN233" i="52"/>
  <c r="AR234" i="52"/>
  <c r="AO231" i="52"/>
  <c r="AS231" i="52"/>
  <c r="AP231" i="52"/>
  <c r="AT231" i="52"/>
  <c r="AM231" i="52"/>
  <c r="AQ231" i="52"/>
  <c r="AN231" i="52"/>
  <c r="AR232" i="52"/>
  <c r="AO229" i="52"/>
  <c r="AS229" i="52"/>
  <c r="AP229" i="52"/>
  <c r="AT229" i="52"/>
  <c r="AM229" i="52"/>
  <c r="AQ229" i="52"/>
  <c r="AN229" i="52"/>
  <c r="AR230" i="52"/>
  <c r="AO227" i="52"/>
  <c r="AS227" i="52"/>
  <c r="AP227" i="52"/>
  <c r="AT227" i="52"/>
  <c r="AM227" i="52"/>
  <c r="AQ227" i="52"/>
  <c r="AN227" i="52"/>
  <c r="AR228" i="52"/>
  <c r="AO225" i="52"/>
  <c r="AS225" i="52"/>
  <c r="AP225" i="52"/>
  <c r="AT225" i="52"/>
  <c r="AM225" i="52"/>
  <c r="AQ225" i="52"/>
  <c r="AN225" i="52"/>
  <c r="AR226" i="52"/>
  <c r="AS323" i="52"/>
  <c r="AN323" i="52"/>
  <c r="AP322" i="52"/>
  <c r="AT322" i="52"/>
  <c r="AR320" i="52"/>
  <c r="AS319" i="52"/>
  <c r="AN319" i="52"/>
  <c r="AO318" i="52"/>
  <c r="AN315" i="52"/>
  <c r="AR316" i="52"/>
  <c r="AP315" i="52"/>
  <c r="AT315" i="52"/>
  <c r="AO314" i="52"/>
  <c r="AN311" i="52"/>
  <c r="AR312" i="52"/>
  <c r="AP311" i="52"/>
  <c r="AT311" i="52"/>
  <c r="AO310" i="52"/>
  <c r="AN307" i="52"/>
  <c r="AR308" i="52"/>
  <c r="AP307" i="52"/>
  <c r="AT307" i="52"/>
  <c r="AO306" i="52"/>
  <c r="AN303" i="52"/>
  <c r="AR304" i="52"/>
  <c r="AP303" i="52"/>
  <c r="AT303" i="52"/>
  <c r="AO302" i="52"/>
  <c r="AN299" i="52"/>
  <c r="AR300" i="52"/>
  <c r="AP299" i="52"/>
  <c r="AT299" i="52"/>
  <c r="AO298" i="52"/>
  <c r="AN295" i="52"/>
  <c r="AR296" i="52"/>
  <c r="AP295" i="52"/>
  <c r="AT295" i="52"/>
  <c r="AO294" i="52"/>
  <c r="AN291" i="52"/>
  <c r="AR292" i="52"/>
  <c r="AP291" i="52"/>
  <c r="AT291" i="52"/>
  <c r="AO290" i="52"/>
  <c r="AN287" i="52"/>
  <c r="AR288" i="52"/>
  <c r="AP287" i="52"/>
  <c r="AT287" i="52"/>
  <c r="AO286" i="52"/>
  <c r="AN283" i="52"/>
  <c r="AR284" i="52"/>
  <c r="AP283" i="52"/>
  <c r="AT283" i="52"/>
  <c r="AQ280" i="52"/>
  <c r="AN279" i="52"/>
  <c r="AR280" i="52"/>
  <c r="AO279" i="52"/>
  <c r="AS279" i="52"/>
  <c r="AP279" i="52"/>
  <c r="AT279" i="52"/>
  <c r="AQ276" i="52"/>
  <c r="AO274" i="52"/>
  <c r="AS274" i="52"/>
  <c r="AP274" i="52"/>
  <c r="AT274" i="52"/>
  <c r="AO272" i="52"/>
  <c r="AS272" i="52"/>
  <c r="AP272" i="52"/>
  <c r="AT272" i="52"/>
  <c r="AO270" i="52"/>
  <c r="AS270" i="52"/>
  <c r="AP270" i="52"/>
  <c r="AT270" i="52"/>
  <c r="AO268" i="52"/>
  <c r="AS268" i="52"/>
  <c r="AP268" i="52"/>
  <c r="AT268" i="52"/>
  <c r="AO266" i="52"/>
  <c r="AS266" i="52"/>
  <c r="AP266" i="52"/>
  <c r="AT266" i="52"/>
  <c r="AO264" i="52"/>
  <c r="AS264" i="52"/>
  <c r="AP264" i="52"/>
  <c r="AT264" i="52"/>
  <c r="AO262" i="52"/>
  <c r="AS262" i="52"/>
  <c r="AP262" i="52"/>
  <c r="AT262" i="52"/>
  <c r="AO260" i="52"/>
  <c r="AS260" i="52"/>
  <c r="AP260" i="52"/>
  <c r="AT260" i="52"/>
  <c r="AO258" i="52"/>
  <c r="AS258" i="52"/>
  <c r="AP258" i="52"/>
  <c r="AT258" i="52"/>
  <c r="AO256" i="52"/>
  <c r="AS256" i="52"/>
  <c r="AP256" i="52"/>
  <c r="AT256" i="52"/>
  <c r="AO254" i="52"/>
  <c r="AS254" i="52"/>
  <c r="AP254" i="52"/>
  <c r="AT254" i="52"/>
  <c r="AQ274" i="52"/>
  <c r="AQ272" i="52"/>
  <c r="AQ270" i="52"/>
  <c r="AQ268" i="52"/>
  <c r="AQ266" i="52"/>
  <c r="AQ264" i="52"/>
  <c r="AQ262" i="52"/>
  <c r="AQ260" i="52"/>
  <c r="AQ258" i="52"/>
  <c r="AQ256" i="52"/>
  <c r="AQ254" i="52"/>
  <c r="AP222" i="52"/>
  <c r="AT222" i="52"/>
  <c r="AQ222" i="52"/>
  <c r="AM222" i="52"/>
  <c r="AN222" i="52"/>
  <c r="AS222" i="52"/>
  <c r="AP221" i="52"/>
  <c r="AT221" i="52"/>
  <c r="AO217" i="52"/>
  <c r="AS217" i="52"/>
  <c r="AP217" i="52"/>
  <c r="AT217" i="52"/>
  <c r="AO215" i="52"/>
  <c r="AS215" i="52"/>
  <c r="AP215" i="52"/>
  <c r="AT215" i="52"/>
  <c r="AO213" i="52"/>
  <c r="AS213" i="52"/>
  <c r="AP213" i="52"/>
  <c r="AT213" i="52"/>
  <c r="AO211" i="52"/>
  <c r="AS211" i="52"/>
  <c r="AP211" i="52"/>
  <c r="AT211" i="52"/>
  <c r="AO210" i="52"/>
  <c r="AS210" i="52"/>
  <c r="AP210" i="52"/>
  <c r="AT210" i="52"/>
  <c r="AM210" i="52"/>
  <c r="AQ210" i="52"/>
  <c r="AO209" i="52"/>
  <c r="AS209" i="52"/>
  <c r="AP209" i="52"/>
  <c r="AT209" i="52"/>
  <c r="AM209" i="52"/>
  <c r="AQ209" i="52"/>
  <c r="AO208" i="52"/>
  <c r="AS208" i="52"/>
  <c r="AP208" i="52"/>
  <c r="AT208" i="52"/>
  <c r="AM208" i="52"/>
  <c r="AQ208" i="52"/>
  <c r="AO207" i="52"/>
  <c r="AS207" i="52"/>
  <c r="AP207" i="52"/>
  <c r="AT207" i="52"/>
  <c r="AM207" i="52"/>
  <c r="AQ207" i="52"/>
  <c r="AO206" i="52"/>
  <c r="AS206" i="52"/>
  <c r="AP206" i="52"/>
  <c r="AT206" i="52"/>
  <c r="AM206" i="52"/>
  <c r="AQ206" i="52"/>
  <c r="AO205" i="52"/>
  <c r="AS205" i="52"/>
  <c r="AP205" i="52"/>
  <c r="AT205" i="52"/>
  <c r="AM205" i="52"/>
  <c r="AQ205" i="52"/>
  <c r="AO204" i="52"/>
  <c r="AS204" i="52"/>
  <c r="AP204" i="52"/>
  <c r="AT204" i="52"/>
  <c r="AM204" i="52"/>
  <c r="AQ204" i="52"/>
  <c r="AO203" i="52"/>
  <c r="AS203" i="52"/>
  <c r="AP203" i="52"/>
  <c r="AT203" i="52"/>
  <c r="AM203" i="52"/>
  <c r="AQ203" i="52"/>
  <c r="AO202" i="52"/>
  <c r="AS202" i="52"/>
  <c r="AP202" i="52"/>
  <c r="AT202" i="52"/>
  <c r="AM202" i="52"/>
  <c r="AQ202" i="52"/>
  <c r="AO198" i="52"/>
  <c r="AS198" i="52"/>
  <c r="AM198" i="52"/>
  <c r="AN198" i="52"/>
  <c r="AT198" i="52"/>
  <c r="AR199" i="52"/>
  <c r="AP198" i="52"/>
  <c r="AM188" i="52"/>
  <c r="AQ188" i="52"/>
  <c r="AN188" i="52"/>
  <c r="AS188" i="52"/>
  <c r="AR189" i="52"/>
  <c r="AP188" i="52"/>
  <c r="AO188" i="52"/>
  <c r="AR188" i="52"/>
  <c r="AT188" i="52"/>
  <c r="AM172" i="52"/>
  <c r="AQ172" i="52"/>
  <c r="AN172" i="52"/>
  <c r="AS172" i="52"/>
  <c r="AR173" i="52"/>
  <c r="AP172" i="52"/>
  <c r="AO172" i="52"/>
  <c r="AR172" i="52"/>
  <c r="AT172" i="52"/>
  <c r="AT223" i="52"/>
  <c r="AR222" i="52"/>
  <c r="AS221" i="52"/>
  <c r="AN221" i="52"/>
  <c r="AP220" i="52"/>
  <c r="AT220" i="52"/>
  <c r="AR218" i="52"/>
  <c r="AQ217" i="52"/>
  <c r="AQ215" i="52"/>
  <c r="AO199" i="52"/>
  <c r="AS199" i="52"/>
  <c r="AQ199" i="52"/>
  <c r="AM199" i="52"/>
  <c r="AN199" i="52"/>
  <c r="AT199" i="52"/>
  <c r="AR200" i="52"/>
  <c r="AM192" i="52"/>
  <c r="AQ192" i="52"/>
  <c r="AN192" i="52"/>
  <c r="AS192" i="52"/>
  <c r="AR193" i="52"/>
  <c r="AP192" i="52"/>
  <c r="AO192" i="52"/>
  <c r="AR192" i="52"/>
  <c r="AT192" i="52"/>
  <c r="AM176" i="52"/>
  <c r="AQ176" i="52"/>
  <c r="AN176" i="52"/>
  <c r="AS176" i="52"/>
  <c r="AR177" i="52"/>
  <c r="AP176" i="52"/>
  <c r="AO176" i="52"/>
  <c r="AR176" i="52"/>
  <c r="AT176" i="52"/>
  <c r="AR221" i="52"/>
  <c r="AM221" i="52"/>
  <c r="AP219" i="52"/>
  <c r="AT219" i="52"/>
  <c r="AP218" i="52"/>
  <c r="AT218" i="52"/>
  <c r="AN217" i="52"/>
  <c r="AR216" i="52"/>
  <c r="AO216" i="52"/>
  <c r="AS216" i="52"/>
  <c r="AP216" i="52"/>
  <c r="AT216" i="52"/>
  <c r="AN215" i="52"/>
  <c r="AO214" i="52"/>
  <c r="AS214" i="52"/>
  <c r="AP214" i="52"/>
  <c r="AT214" i="52"/>
  <c r="AN213" i="52"/>
  <c r="AO212" i="52"/>
  <c r="AS212" i="52"/>
  <c r="AP212" i="52"/>
  <c r="AT212" i="52"/>
  <c r="AN211" i="52"/>
  <c r="AR210" i="52"/>
  <c r="AO200" i="52"/>
  <c r="AS200" i="52"/>
  <c r="AP200" i="52"/>
  <c r="AQ200" i="52"/>
  <c r="AM200" i="52"/>
  <c r="AM196" i="52"/>
  <c r="AQ196" i="52"/>
  <c r="AO196" i="52"/>
  <c r="AS196" i="52"/>
  <c r="AN196" i="52"/>
  <c r="AP196" i="52"/>
  <c r="AR196" i="52"/>
  <c r="AM180" i="52"/>
  <c r="AQ180" i="52"/>
  <c r="AN180" i="52"/>
  <c r="AS180" i="52"/>
  <c r="AR181" i="52"/>
  <c r="AP180" i="52"/>
  <c r="AO180" i="52"/>
  <c r="AR180" i="52"/>
  <c r="AT180" i="52"/>
  <c r="AO197" i="52"/>
  <c r="AS197" i="52"/>
  <c r="AM195" i="52"/>
  <c r="AQ195" i="52"/>
  <c r="AO195" i="52"/>
  <c r="AT195" i="52"/>
  <c r="AM191" i="52"/>
  <c r="AQ191" i="52"/>
  <c r="AO191" i="52"/>
  <c r="AT191" i="52"/>
  <c r="AM187" i="52"/>
  <c r="AQ187" i="52"/>
  <c r="AO187" i="52"/>
  <c r="AT187" i="52"/>
  <c r="AM183" i="52"/>
  <c r="AQ183" i="52"/>
  <c r="AO183" i="52"/>
  <c r="AT183" i="52"/>
  <c r="AM179" i="52"/>
  <c r="AQ179" i="52"/>
  <c r="AO179" i="52"/>
  <c r="AT179" i="52"/>
  <c r="AM175" i="52"/>
  <c r="AQ175" i="52"/>
  <c r="AO175" i="52"/>
  <c r="AT175" i="52"/>
  <c r="AM171" i="52"/>
  <c r="AQ171" i="52"/>
  <c r="AO171" i="52"/>
  <c r="AT171" i="52"/>
  <c r="AT201" i="52"/>
  <c r="AP201" i="52"/>
  <c r="AP197" i="52"/>
  <c r="AS195" i="52"/>
  <c r="AM194" i="52"/>
  <c r="AQ194" i="52"/>
  <c r="AP194" i="52"/>
  <c r="AN194" i="52"/>
  <c r="AS194" i="52"/>
  <c r="AR195" i="52"/>
  <c r="AM190" i="52"/>
  <c r="AQ190" i="52"/>
  <c r="AP190" i="52"/>
  <c r="AN190" i="52"/>
  <c r="AS190" i="52"/>
  <c r="AR191" i="52"/>
  <c r="AM186" i="52"/>
  <c r="AQ186" i="52"/>
  <c r="AP186" i="52"/>
  <c r="AN186" i="52"/>
  <c r="AS186" i="52"/>
  <c r="AR187" i="52"/>
  <c r="AM182" i="52"/>
  <c r="AQ182" i="52"/>
  <c r="AP182" i="52"/>
  <c r="AN182" i="52"/>
  <c r="AS182" i="52"/>
  <c r="AR183" i="52"/>
  <c r="AM178" i="52"/>
  <c r="AQ178" i="52"/>
  <c r="AP178" i="52"/>
  <c r="AN178" i="52"/>
  <c r="AS178" i="52"/>
  <c r="AR179" i="52"/>
  <c r="AM174" i="52"/>
  <c r="AQ174" i="52"/>
  <c r="AP174" i="52"/>
  <c r="AN174" i="52"/>
  <c r="AS174" i="52"/>
  <c r="AR175" i="52"/>
  <c r="AM170" i="52"/>
  <c r="AQ170" i="52"/>
  <c r="AP170" i="52"/>
  <c r="AN170" i="52"/>
  <c r="AS170" i="52"/>
  <c r="AR171" i="52"/>
  <c r="AS201" i="52"/>
  <c r="AN201" i="52"/>
  <c r="AR198" i="52"/>
  <c r="AT197" i="52"/>
  <c r="AN197" i="52"/>
  <c r="AM193" i="52"/>
  <c r="AQ193" i="52"/>
  <c r="AO193" i="52"/>
  <c r="AT193" i="52"/>
  <c r="AT190" i="52"/>
  <c r="AM189" i="52"/>
  <c r="AQ189" i="52"/>
  <c r="AO189" i="52"/>
  <c r="AT189" i="52"/>
  <c r="AT186" i="52"/>
  <c r="AM185" i="52"/>
  <c r="AQ185" i="52"/>
  <c r="AO185" i="52"/>
  <c r="AT185" i="52"/>
  <c r="AT182" i="52"/>
  <c r="AM181" i="52"/>
  <c r="AQ181" i="52"/>
  <c r="AO181" i="52"/>
  <c r="AT181" i="52"/>
  <c r="AT178" i="52"/>
  <c r="AM177" i="52"/>
  <c r="AQ177" i="52"/>
  <c r="AO177" i="52"/>
  <c r="AT177" i="52"/>
  <c r="AT174" i="52"/>
  <c r="AM173" i="52"/>
  <c r="AQ173" i="52"/>
  <c r="AO173" i="52"/>
  <c r="AT173" i="52"/>
  <c r="AT170" i="52"/>
  <c r="AM169" i="52"/>
  <c r="AQ169" i="52"/>
  <c r="AO169" i="52"/>
  <c r="AT169" i="52"/>
  <c r="AM166" i="52"/>
  <c r="AQ166" i="52"/>
  <c r="AO166" i="52"/>
  <c r="AS166" i="52"/>
  <c r="AM164" i="52"/>
  <c r="AQ164" i="52"/>
  <c r="AO164" i="52"/>
  <c r="AS164" i="52"/>
  <c r="AM167" i="52"/>
  <c r="AQ167" i="52"/>
  <c r="AO167" i="52"/>
  <c r="AS167" i="52"/>
  <c r="AM165" i="52"/>
  <c r="AQ165" i="52"/>
  <c r="AO165" i="52"/>
  <c r="AS165" i="52"/>
  <c r="AM163" i="52"/>
  <c r="AQ163" i="52"/>
  <c r="AO163" i="52"/>
  <c r="AS163" i="52"/>
  <c r="AM162" i="52"/>
  <c r="AQ162" i="52"/>
  <c r="AN162" i="52"/>
  <c r="AO162" i="52"/>
  <c r="AS162" i="52"/>
  <c r="AM161" i="52"/>
  <c r="AQ161" i="52"/>
  <c r="AN161" i="52"/>
  <c r="AR162" i="52"/>
  <c r="AO161" i="52"/>
  <c r="AS161" i="52"/>
  <c r="AM160" i="52"/>
  <c r="AQ160" i="52"/>
  <c r="AN160" i="52"/>
  <c r="AR161" i="52"/>
  <c r="AO160" i="52"/>
  <c r="AS160" i="52"/>
  <c r="AM159" i="52"/>
  <c r="AQ159" i="52"/>
  <c r="AN159" i="52"/>
  <c r="AR160" i="52"/>
  <c r="AO159" i="52"/>
  <c r="AS159" i="52"/>
  <c r="AM158" i="52"/>
  <c r="AQ158" i="52"/>
  <c r="AN158" i="52"/>
  <c r="AR159" i="52"/>
  <c r="AO158" i="52"/>
  <c r="AS158" i="52"/>
  <c r="AM157" i="52"/>
  <c r="AQ157" i="52"/>
  <c r="AN157" i="52"/>
  <c r="AR158" i="52"/>
  <c r="AO157" i="52"/>
  <c r="AS157" i="52"/>
  <c r="AM156" i="52"/>
  <c r="AQ156" i="52"/>
  <c r="AN156" i="52"/>
  <c r="AR157" i="52"/>
  <c r="AO156" i="52"/>
  <c r="AS156" i="52"/>
  <c r="AM155" i="52"/>
  <c r="AQ155" i="52"/>
  <c r="AN155" i="52"/>
  <c r="AR155" i="52"/>
  <c r="AR156" i="52"/>
  <c r="AO155" i="52"/>
  <c r="AS155" i="52"/>
  <c r="AN151" i="52"/>
  <c r="AR152" i="52"/>
  <c r="AN149" i="52"/>
  <c r="AR150" i="52"/>
  <c r="AN147" i="52"/>
  <c r="AR148" i="52"/>
  <c r="AN145" i="52"/>
  <c r="AR146" i="52"/>
  <c r="AN143" i="52"/>
  <c r="AR144" i="52"/>
  <c r="AN141" i="52"/>
  <c r="AR142" i="52"/>
  <c r="AN139" i="52"/>
  <c r="AR140" i="52"/>
  <c r="AN137" i="52"/>
  <c r="AR138" i="52"/>
  <c r="AN135" i="52"/>
  <c r="AR136" i="52"/>
  <c r="AN133" i="52"/>
  <c r="AR134" i="52"/>
  <c r="AN131" i="52"/>
  <c r="AR132" i="52"/>
  <c r="AN130" i="52"/>
  <c r="AR131" i="52"/>
  <c r="AO130" i="52"/>
  <c r="AS130" i="52"/>
  <c r="AN129" i="52"/>
  <c r="AR130" i="52"/>
  <c r="AO129" i="52"/>
  <c r="AS129" i="52"/>
  <c r="AN128" i="52"/>
  <c r="AR129" i="52"/>
  <c r="AO128" i="52"/>
  <c r="AS128" i="52"/>
  <c r="AN127" i="52"/>
  <c r="AR128" i="52"/>
  <c r="AO127" i="52"/>
  <c r="AS127" i="52"/>
  <c r="AN126" i="52"/>
  <c r="AR127" i="52"/>
  <c r="AO126" i="52"/>
  <c r="AS126" i="52"/>
  <c r="AN125" i="52"/>
  <c r="AR126" i="52"/>
  <c r="AO125" i="52"/>
  <c r="AS125" i="52"/>
  <c r="AN124" i="52"/>
  <c r="AR125" i="52"/>
  <c r="AO124" i="52"/>
  <c r="AS124" i="52"/>
  <c r="AN123" i="52"/>
  <c r="AR124" i="52"/>
  <c r="AO123" i="52"/>
  <c r="AS123" i="52"/>
  <c r="AN122" i="52"/>
  <c r="AR123" i="52"/>
  <c r="AO122" i="52"/>
  <c r="AS122" i="52"/>
  <c r="AN121" i="52"/>
  <c r="AR122" i="52"/>
  <c r="AO121" i="52"/>
  <c r="AS121" i="52"/>
  <c r="AN120" i="52"/>
  <c r="AR121" i="52"/>
  <c r="AO120" i="52"/>
  <c r="AS120" i="52"/>
  <c r="AN119" i="52"/>
  <c r="AR120" i="52"/>
  <c r="AO119" i="52"/>
  <c r="AS119" i="52"/>
  <c r="AN118" i="52"/>
  <c r="AR119" i="52"/>
  <c r="AO118" i="52"/>
  <c r="AS118" i="52"/>
  <c r="AN117" i="52"/>
  <c r="AR118" i="52"/>
  <c r="AO117" i="52"/>
  <c r="AS117" i="52"/>
  <c r="AN116" i="52"/>
  <c r="AR117" i="52"/>
  <c r="AO116" i="52"/>
  <c r="AS116" i="52"/>
  <c r="AN115" i="52"/>
  <c r="AR116" i="52"/>
  <c r="AO115" i="52"/>
  <c r="AS115" i="52"/>
  <c r="AN114" i="52"/>
  <c r="AR115" i="52"/>
  <c r="AO114" i="52"/>
  <c r="AS114" i="52"/>
  <c r="AN113" i="52"/>
  <c r="AR114" i="52"/>
  <c r="AO113" i="52"/>
  <c r="AS113" i="52"/>
  <c r="AN112" i="52"/>
  <c r="AR113" i="52"/>
  <c r="AO112" i="52"/>
  <c r="AS112" i="52"/>
  <c r="AP151" i="52"/>
  <c r="AP149" i="52"/>
  <c r="AP147" i="52"/>
  <c r="AP145" i="52"/>
  <c r="AP143" i="52"/>
  <c r="AP141" i="52"/>
  <c r="AP139" i="52"/>
  <c r="AP137" i="52"/>
  <c r="AP135" i="52"/>
  <c r="AP133" i="52"/>
  <c r="AP131" i="52"/>
  <c r="AQ130" i="52"/>
  <c r="AQ129" i="52"/>
  <c r="AQ128" i="52"/>
  <c r="AQ127" i="52"/>
  <c r="AQ126" i="52"/>
  <c r="AQ125" i="52"/>
  <c r="AQ124" i="52"/>
  <c r="AQ123" i="52"/>
  <c r="AQ122" i="52"/>
  <c r="AQ121" i="52"/>
  <c r="AQ120" i="52"/>
  <c r="AQ119" i="52"/>
  <c r="AQ118" i="52"/>
  <c r="AQ117" i="52"/>
  <c r="AQ116" i="52"/>
  <c r="AQ115" i="52"/>
  <c r="AQ114" i="52"/>
  <c r="AQ113" i="52"/>
  <c r="AQ112" i="52"/>
  <c r="AT153" i="52"/>
  <c r="AO153" i="52"/>
  <c r="AN152" i="52"/>
  <c r="AR153" i="52"/>
  <c r="AT151" i="52"/>
  <c r="AO151" i="52"/>
  <c r="AN150" i="52"/>
  <c r="AR151" i="52"/>
  <c r="AT149" i="52"/>
  <c r="AO149" i="52"/>
  <c r="AN148" i="52"/>
  <c r="AR149" i="52"/>
  <c r="AT147" i="52"/>
  <c r="AO147" i="52"/>
  <c r="AN146" i="52"/>
  <c r="AR147" i="52"/>
  <c r="AT145" i="52"/>
  <c r="AO145" i="52"/>
  <c r="AN144" i="52"/>
  <c r="AR145" i="52"/>
  <c r="AT143" i="52"/>
  <c r="AO143" i="52"/>
  <c r="AN142" i="52"/>
  <c r="AR143" i="52"/>
  <c r="AT141" i="52"/>
  <c r="AO141" i="52"/>
  <c r="AN140" i="52"/>
  <c r="AR141" i="52"/>
  <c r="AT139" i="52"/>
  <c r="AO139" i="52"/>
  <c r="AN138" i="52"/>
  <c r="AR139" i="52"/>
  <c r="AT137" i="52"/>
  <c r="AO137" i="52"/>
  <c r="AN136" i="52"/>
  <c r="AR137" i="52"/>
  <c r="AT135" i="52"/>
  <c r="AO135" i="52"/>
  <c r="AN134" i="52"/>
  <c r="AR135" i="52"/>
  <c r="AT133" i="52"/>
  <c r="AO133" i="52"/>
  <c r="AN132" i="52"/>
  <c r="AR133" i="52"/>
  <c r="AT131" i="52"/>
  <c r="AO131" i="52"/>
  <c r="AP130" i="52"/>
  <c r="AP129" i="52"/>
  <c r="AP128" i="52"/>
  <c r="AP127" i="52"/>
  <c r="AP126" i="52"/>
  <c r="AP125" i="52"/>
  <c r="AP124" i="52"/>
  <c r="AP123" i="52"/>
  <c r="AP122" i="52"/>
  <c r="AP121" i="52"/>
  <c r="AP120" i="52"/>
  <c r="AP119" i="52"/>
  <c r="AP118" i="52"/>
  <c r="AP117" i="52"/>
  <c r="AP116" i="52"/>
  <c r="AP115" i="52"/>
  <c r="AP114" i="52"/>
  <c r="AP113" i="52"/>
  <c r="AP112" i="52"/>
  <c r="CG546" i="21"/>
  <c r="CH542" i="21"/>
  <c r="CL542" i="21"/>
  <c r="CP542" i="21"/>
  <c r="CT542" i="21"/>
  <c r="CE542" i="21"/>
  <c r="CI542" i="21"/>
  <c r="CM542" i="21"/>
  <c r="CQ542" i="21"/>
  <c r="CF542" i="21"/>
  <c r="CJ542" i="21"/>
  <c r="CN542" i="21"/>
  <c r="CR542" i="21"/>
  <c r="CG534" i="21"/>
  <c r="CH530" i="21"/>
  <c r="CL530" i="21"/>
  <c r="CP530" i="21"/>
  <c r="CT530" i="21"/>
  <c r="CE530" i="21"/>
  <c r="CI530" i="21"/>
  <c r="CM530" i="21"/>
  <c r="CQ530" i="21"/>
  <c r="CF530" i="21"/>
  <c r="CJ530" i="21"/>
  <c r="CN530" i="21"/>
  <c r="CR530" i="21"/>
  <c r="CH518" i="21"/>
  <c r="CL518" i="21"/>
  <c r="CP518" i="21"/>
  <c r="CT518" i="21"/>
  <c r="CE518" i="21"/>
  <c r="CI518" i="21"/>
  <c r="CM518" i="21"/>
  <c r="CQ518" i="21"/>
  <c r="CO518" i="21"/>
  <c r="CF518" i="21"/>
  <c r="CJ518" i="21"/>
  <c r="CN518" i="21"/>
  <c r="CR518" i="21"/>
  <c r="CG518" i="21"/>
  <c r="CK518" i="21"/>
  <c r="CS518" i="21"/>
  <c r="CI560" i="21"/>
  <c r="CE559" i="21"/>
  <c r="CI559" i="21"/>
  <c r="CM559" i="21"/>
  <c r="CQ559" i="21"/>
  <c r="CJ559" i="21"/>
  <c r="CR559" i="21"/>
  <c r="CF559" i="21"/>
  <c r="CN559" i="21"/>
  <c r="CG559" i="21"/>
  <c r="CK559" i="21"/>
  <c r="CO559" i="21"/>
  <c r="CS559" i="21"/>
  <c r="CF556" i="21"/>
  <c r="CJ556" i="21"/>
  <c r="CN556" i="21"/>
  <c r="CR556" i="21"/>
  <c r="CO556" i="21"/>
  <c r="CG556" i="21"/>
  <c r="CK556" i="21"/>
  <c r="CS556" i="21"/>
  <c r="CH556" i="21"/>
  <c r="CL556" i="21"/>
  <c r="CP556" i="21"/>
  <c r="CT556" i="21"/>
  <c r="CL555" i="21"/>
  <c r="CI552" i="21"/>
  <c r="CE551" i="21"/>
  <c r="CI551" i="21"/>
  <c r="CM551" i="21"/>
  <c r="CQ551" i="21"/>
  <c r="CF551" i="21"/>
  <c r="CN551" i="21"/>
  <c r="CJ551" i="21"/>
  <c r="CR551" i="21"/>
  <c r="CG551" i="21"/>
  <c r="CK551" i="21"/>
  <c r="CO551" i="21"/>
  <c r="CS551" i="21"/>
  <c r="CF548" i="21"/>
  <c r="CJ548" i="21"/>
  <c r="CN548" i="21"/>
  <c r="CR548" i="21"/>
  <c r="CK548" i="21"/>
  <c r="CG548" i="21"/>
  <c r="CO548" i="21"/>
  <c r="CS548" i="21"/>
  <c r="CH548" i="21"/>
  <c r="CL548" i="21"/>
  <c r="CP548" i="21"/>
  <c r="CT548" i="21"/>
  <c r="CL547" i="21"/>
  <c r="CF544" i="21"/>
  <c r="CJ544" i="21"/>
  <c r="CN544" i="21"/>
  <c r="CR544" i="21"/>
  <c r="CG544" i="21"/>
  <c r="CK544" i="21"/>
  <c r="CO544" i="21"/>
  <c r="CS544" i="21"/>
  <c r="CH544" i="21"/>
  <c r="CL544" i="21"/>
  <c r="CP544" i="21"/>
  <c r="CT544" i="21"/>
  <c r="CL543" i="21"/>
  <c r="CS542" i="21"/>
  <c r="CF540" i="21"/>
  <c r="CJ540" i="21"/>
  <c r="CN540" i="21"/>
  <c r="CR540" i="21"/>
  <c r="CG540" i="21"/>
  <c r="CK540" i="21"/>
  <c r="CO540" i="21"/>
  <c r="CS540" i="21"/>
  <c r="CH540" i="21"/>
  <c r="CL540" i="21"/>
  <c r="CP540" i="21"/>
  <c r="CT540" i="21"/>
  <c r="CL539" i="21"/>
  <c r="CF536" i="21"/>
  <c r="CJ536" i="21"/>
  <c r="CN536" i="21"/>
  <c r="CR536" i="21"/>
  <c r="CG536" i="21"/>
  <c r="CK536" i="21"/>
  <c r="CO536" i="21"/>
  <c r="CS536" i="21"/>
  <c r="CH536" i="21"/>
  <c r="CL536" i="21"/>
  <c r="CP536" i="21"/>
  <c r="CT536" i="21"/>
  <c r="CL535" i="21"/>
  <c r="CS534" i="21"/>
  <c r="CF532" i="21"/>
  <c r="CJ532" i="21"/>
  <c r="CN532" i="21"/>
  <c r="CR532" i="21"/>
  <c r="CG532" i="21"/>
  <c r="CK532" i="21"/>
  <c r="CO532" i="21"/>
  <c r="CS532" i="21"/>
  <c r="CH532" i="21"/>
  <c r="CL532" i="21"/>
  <c r="CP532" i="21"/>
  <c r="CT532" i="21"/>
  <c r="CL531" i="21"/>
  <c r="CS530" i="21"/>
  <c r="CF528" i="21"/>
  <c r="CJ528" i="21"/>
  <c r="CN528" i="21"/>
  <c r="CR528" i="21"/>
  <c r="CG528" i="21"/>
  <c r="CK528" i="21"/>
  <c r="CO528" i="21"/>
  <c r="CS528" i="21"/>
  <c r="CH528" i="21"/>
  <c r="CL528" i="21"/>
  <c r="CP528" i="21"/>
  <c r="CT528" i="21"/>
  <c r="CL527" i="21"/>
  <c r="CF524" i="21"/>
  <c r="CJ524" i="21"/>
  <c r="CN524" i="21"/>
  <c r="CR524" i="21"/>
  <c r="CG524" i="21"/>
  <c r="CK524" i="21"/>
  <c r="CO524" i="21"/>
  <c r="CS524" i="21"/>
  <c r="CH524" i="21"/>
  <c r="CL524" i="21"/>
  <c r="CP524" i="21"/>
  <c r="CT524" i="21"/>
  <c r="CL523" i="21"/>
  <c r="CF520" i="21"/>
  <c r="CJ520" i="21"/>
  <c r="CN520" i="21"/>
  <c r="CR520" i="21"/>
  <c r="CM520" i="21"/>
  <c r="CG520" i="21"/>
  <c r="CK520" i="21"/>
  <c r="CO520" i="21"/>
  <c r="CS520" i="21"/>
  <c r="CE520" i="21"/>
  <c r="CQ520" i="21"/>
  <c r="CH520" i="21"/>
  <c r="CL520" i="21"/>
  <c r="CP520" i="21"/>
  <c r="CT520" i="21"/>
  <c r="CI520" i="21"/>
  <c r="CF516" i="21"/>
  <c r="CJ516" i="21"/>
  <c r="CN516" i="21"/>
  <c r="CR516" i="21"/>
  <c r="CM516" i="21"/>
  <c r="CG516" i="21"/>
  <c r="CK516" i="21"/>
  <c r="CO516" i="21"/>
  <c r="CS516" i="21"/>
  <c r="CQ516" i="21"/>
  <c r="CH516" i="21"/>
  <c r="CL516" i="21"/>
  <c r="CP516" i="21"/>
  <c r="CT516" i="21"/>
  <c r="CE516" i="21"/>
  <c r="CI516" i="21"/>
  <c r="CH514" i="21"/>
  <c r="CL514" i="21"/>
  <c r="CP514" i="21"/>
  <c r="CT514" i="21"/>
  <c r="CG514" i="21"/>
  <c r="CO514" i="21"/>
  <c r="CE514" i="21"/>
  <c r="CI514" i="21"/>
  <c r="CM514" i="21"/>
  <c r="CQ514" i="21"/>
  <c r="CK514" i="21"/>
  <c r="CF514" i="21"/>
  <c r="CJ514" i="21"/>
  <c r="CN514" i="21"/>
  <c r="CR514" i="21"/>
  <c r="CS514" i="21"/>
  <c r="CH510" i="21"/>
  <c r="CL510" i="21"/>
  <c r="CP510" i="21"/>
  <c r="CT510" i="21"/>
  <c r="CO510" i="21"/>
  <c r="CE510" i="21"/>
  <c r="CI510" i="21"/>
  <c r="CM510" i="21"/>
  <c r="CQ510" i="21"/>
  <c r="CG510" i="21"/>
  <c r="CK510" i="21"/>
  <c r="CS510" i="21"/>
  <c r="CF510" i="21"/>
  <c r="CJ510" i="21"/>
  <c r="CN510" i="21"/>
  <c r="CR510" i="21"/>
  <c r="CH506" i="21"/>
  <c r="CL506" i="21"/>
  <c r="CP506" i="21"/>
  <c r="CT506" i="21"/>
  <c r="CE506" i="21"/>
  <c r="CI506" i="21"/>
  <c r="CM506" i="21"/>
  <c r="CQ506" i="21"/>
  <c r="CO506" i="21"/>
  <c r="CF506" i="21"/>
  <c r="CJ506" i="21"/>
  <c r="CN506" i="21"/>
  <c r="CR506" i="21"/>
  <c r="CG506" i="21"/>
  <c r="CK506" i="21"/>
  <c r="CS506" i="21"/>
  <c r="CH502" i="21"/>
  <c r="CL502" i="21"/>
  <c r="CP502" i="21"/>
  <c r="CT502" i="21"/>
  <c r="CG502" i="21"/>
  <c r="CK502" i="21"/>
  <c r="CE502" i="21"/>
  <c r="CI502" i="21"/>
  <c r="CM502" i="21"/>
  <c r="CQ502" i="21"/>
  <c r="CS502" i="21"/>
  <c r="CF502" i="21"/>
  <c r="CJ502" i="21"/>
  <c r="CN502" i="21"/>
  <c r="CR502" i="21"/>
  <c r="CO502" i="21"/>
  <c r="CH498" i="21"/>
  <c r="CL498" i="21"/>
  <c r="CP498" i="21"/>
  <c r="CT498" i="21"/>
  <c r="CE498" i="21"/>
  <c r="CI498" i="21"/>
  <c r="CM498" i="21"/>
  <c r="CQ498" i="21"/>
  <c r="CK498" i="21"/>
  <c r="CS498" i="21"/>
  <c r="CF498" i="21"/>
  <c r="CJ498" i="21"/>
  <c r="CN498" i="21"/>
  <c r="CR498" i="21"/>
  <c r="CG498" i="21"/>
  <c r="CO498" i="21"/>
  <c r="CH494" i="21"/>
  <c r="CL494" i="21"/>
  <c r="CP494" i="21"/>
  <c r="CT494" i="21"/>
  <c r="CG494" i="21"/>
  <c r="CO494" i="21"/>
  <c r="CE494" i="21"/>
  <c r="CI494" i="21"/>
  <c r="CM494" i="21"/>
  <c r="CQ494" i="21"/>
  <c r="CK494" i="21"/>
  <c r="CS494" i="21"/>
  <c r="CF494" i="21"/>
  <c r="CJ494" i="21"/>
  <c r="CN494" i="21"/>
  <c r="CR494" i="21"/>
  <c r="CH490" i="21"/>
  <c r="CL490" i="21"/>
  <c r="CP490" i="21"/>
  <c r="CT490" i="21"/>
  <c r="CK490" i="21"/>
  <c r="CE490" i="21"/>
  <c r="CI490" i="21"/>
  <c r="CM490" i="21"/>
  <c r="CQ490" i="21"/>
  <c r="CG490" i="21"/>
  <c r="CO490" i="21"/>
  <c r="CF490" i="21"/>
  <c r="CJ490" i="21"/>
  <c r="CN490" i="21"/>
  <c r="CR490" i="21"/>
  <c r="CS490" i="21"/>
  <c r="CH554" i="21"/>
  <c r="CL554" i="21"/>
  <c r="CP554" i="21"/>
  <c r="CT554" i="21"/>
  <c r="CE554" i="21"/>
  <c r="CM554" i="21"/>
  <c r="CI554" i="21"/>
  <c r="CQ554" i="21"/>
  <c r="CF554" i="21"/>
  <c r="CJ554" i="21"/>
  <c r="CN554" i="21"/>
  <c r="CR554" i="21"/>
  <c r="CH546" i="21"/>
  <c r="CL546" i="21"/>
  <c r="CP546" i="21"/>
  <c r="CT546" i="21"/>
  <c r="CE546" i="21"/>
  <c r="CI546" i="21"/>
  <c r="CM546" i="21"/>
  <c r="CQ546" i="21"/>
  <c r="CF546" i="21"/>
  <c r="CJ546" i="21"/>
  <c r="CN546" i="21"/>
  <c r="CR546" i="21"/>
  <c r="CH538" i="21"/>
  <c r="CL538" i="21"/>
  <c r="CP538" i="21"/>
  <c r="CT538" i="21"/>
  <c r="CE538" i="21"/>
  <c r="CI538" i="21"/>
  <c r="CM538" i="21"/>
  <c r="CQ538" i="21"/>
  <c r="CF538" i="21"/>
  <c r="CJ538" i="21"/>
  <c r="CN538" i="21"/>
  <c r="CR538" i="21"/>
  <c r="CG530" i="21"/>
  <c r="CH526" i="21"/>
  <c r="CL526" i="21"/>
  <c r="CP526" i="21"/>
  <c r="CT526" i="21"/>
  <c r="CE526" i="21"/>
  <c r="CI526" i="21"/>
  <c r="CM526" i="21"/>
  <c r="CQ526" i="21"/>
  <c r="CF526" i="21"/>
  <c r="CJ526" i="21"/>
  <c r="CN526" i="21"/>
  <c r="CR526" i="21"/>
  <c r="CH522" i="21"/>
  <c r="CL522" i="21"/>
  <c r="CP522" i="21"/>
  <c r="CT522" i="21"/>
  <c r="CE522" i="21"/>
  <c r="CI522" i="21"/>
  <c r="CM522" i="21"/>
  <c r="CQ522" i="21"/>
  <c r="CF522" i="21"/>
  <c r="CJ522" i="21"/>
  <c r="CN522" i="21"/>
  <c r="CR522" i="21"/>
  <c r="CH558" i="21"/>
  <c r="CL558" i="21"/>
  <c r="CP558" i="21"/>
  <c r="CT558" i="21"/>
  <c r="CE558" i="21"/>
  <c r="CM558" i="21"/>
  <c r="CI558" i="21"/>
  <c r="CQ558" i="21"/>
  <c r="CF558" i="21"/>
  <c r="CJ558" i="21"/>
  <c r="CN558" i="21"/>
  <c r="CR558" i="21"/>
  <c r="CO554" i="21"/>
  <c r="CH550" i="21"/>
  <c r="CL550" i="21"/>
  <c r="CP550" i="21"/>
  <c r="CT550" i="21"/>
  <c r="CM550" i="21"/>
  <c r="CE550" i="21"/>
  <c r="CI550" i="21"/>
  <c r="CQ550" i="21"/>
  <c r="CF550" i="21"/>
  <c r="CJ550" i="21"/>
  <c r="CN550" i="21"/>
  <c r="CR550" i="21"/>
  <c r="CO546" i="21"/>
  <c r="CO542" i="21"/>
  <c r="CO538" i="21"/>
  <c r="CO530" i="21"/>
  <c r="CO526" i="21"/>
  <c r="CO522" i="21"/>
  <c r="CF512" i="21"/>
  <c r="CJ512" i="21"/>
  <c r="CN512" i="21"/>
  <c r="CR512" i="21"/>
  <c r="CI512" i="21"/>
  <c r="CG512" i="21"/>
  <c r="CK512" i="21"/>
  <c r="CO512" i="21"/>
  <c r="CS512" i="21"/>
  <c r="CM512" i="21"/>
  <c r="CH512" i="21"/>
  <c r="CL512" i="21"/>
  <c r="CP512" i="21"/>
  <c r="CT512" i="21"/>
  <c r="CE512" i="21"/>
  <c r="CQ512" i="21"/>
  <c r="CF508" i="21"/>
  <c r="CJ508" i="21"/>
  <c r="CN508" i="21"/>
  <c r="CR508" i="21"/>
  <c r="CG508" i="21"/>
  <c r="CK508" i="21"/>
  <c r="CO508" i="21"/>
  <c r="CS508" i="21"/>
  <c r="CE508" i="21"/>
  <c r="CI508" i="21"/>
  <c r="CQ508" i="21"/>
  <c r="CH508" i="21"/>
  <c r="CL508" i="21"/>
  <c r="CP508" i="21"/>
  <c r="CT508" i="21"/>
  <c r="CM508" i="21"/>
  <c r="CF504" i="21"/>
  <c r="CJ504" i="21"/>
  <c r="CN504" i="21"/>
  <c r="CR504" i="21"/>
  <c r="CQ504" i="21"/>
  <c r="CG504" i="21"/>
  <c r="CK504" i="21"/>
  <c r="CO504" i="21"/>
  <c r="CS504" i="21"/>
  <c r="CE504" i="21"/>
  <c r="CM504" i="21"/>
  <c r="CH504" i="21"/>
  <c r="CL504" i="21"/>
  <c r="CP504" i="21"/>
  <c r="CT504" i="21"/>
  <c r="CI504" i="21"/>
  <c r="CF500" i="21"/>
  <c r="CJ500" i="21"/>
  <c r="CN500" i="21"/>
  <c r="CR500" i="21"/>
  <c r="CG500" i="21"/>
  <c r="CK500" i="21"/>
  <c r="CO500" i="21"/>
  <c r="CS500" i="21"/>
  <c r="CE500" i="21"/>
  <c r="CI500" i="21"/>
  <c r="CM500" i="21"/>
  <c r="CH500" i="21"/>
  <c r="CL500" i="21"/>
  <c r="CP500" i="21"/>
  <c r="CT500" i="21"/>
  <c r="CQ500" i="21"/>
  <c r="CF496" i="21"/>
  <c r="CJ496" i="21"/>
  <c r="CN496" i="21"/>
  <c r="CR496" i="21"/>
  <c r="CM496" i="21"/>
  <c r="CG496" i="21"/>
  <c r="CK496" i="21"/>
  <c r="CO496" i="21"/>
  <c r="CS496" i="21"/>
  <c r="CE496" i="21"/>
  <c r="CI496" i="21"/>
  <c r="CQ496" i="21"/>
  <c r="CH496" i="21"/>
  <c r="CL496" i="21"/>
  <c r="CP496" i="21"/>
  <c r="CT496" i="21"/>
  <c r="CF492" i="21"/>
  <c r="CJ492" i="21"/>
  <c r="CN492" i="21"/>
  <c r="CR492" i="21"/>
  <c r="CI492" i="21"/>
  <c r="CG492" i="21"/>
  <c r="CK492" i="21"/>
  <c r="CO492" i="21"/>
  <c r="CS492" i="21"/>
  <c r="CE492" i="21"/>
  <c r="CQ492" i="21"/>
  <c r="CH492" i="21"/>
  <c r="CL492" i="21"/>
  <c r="CP492" i="21"/>
  <c r="CT492" i="21"/>
  <c r="CM492" i="21"/>
  <c r="CF488" i="21"/>
  <c r="CJ488" i="21"/>
  <c r="CN488" i="21"/>
  <c r="CR488" i="21"/>
  <c r="CI488" i="21"/>
  <c r="CM488" i="21"/>
  <c r="CG488" i="21"/>
  <c r="CK488" i="21"/>
  <c r="CO488" i="21"/>
  <c r="CS488" i="21"/>
  <c r="CH488" i="21"/>
  <c r="CL488" i="21"/>
  <c r="CP488" i="21"/>
  <c r="CT488" i="21"/>
  <c r="CE488" i="21"/>
  <c r="CQ488" i="21"/>
  <c r="CH534" i="21"/>
  <c r="CL534" i="21"/>
  <c r="CP534" i="21"/>
  <c r="CT534" i="21"/>
  <c r="CE534" i="21"/>
  <c r="CI534" i="21"/>
  <c r="CM534" i="21"/>
  <c r="CQ534" i="21"/>
  <c r="CF534" i="21"/>
  <c r="CJ534" i="21"/>
  <c r="CN534" i="21"/>
  <c r="CR534" i="21"/>
  <c r="CF560" i="21"/>
  <c r="CJ560" i="21"/>
  <c r="CN560" i="21"/>
  <c r="CR560" i="21"/>
  <c r="CO560" i="21"/>
  <c r="CG560" i="21"/>
  <c r="CK560" i="21"/>
  <c r="CS560" i="21"/>
  <c r="CH560" i="21"/>
  <c r="CL560" i="21"/>
  <c r="CP560" i="21"/>
  <c r="CT560" i="21"/>
  <c r="CE555" i="21"/>
  <c r="CI555" i="21"/>
  <c r="CM555" i="21"/>
  <c r="CQ555" i="21"/>
  <c r="CJ555" i="21"/>
  <c r="CR555" i="21"/>
  <c r="CF555" i="21"/>
  <c r="CN555" i="21"/>
  <c r="CG555" i="21"/>
  <c r="CK555" i="21"/>
  <c r="CO555" i="21"/>
  <c r="CS555" i="21"/>
  <c r="CK554" i="21"/>
  <c r="CF552" i="21"/>
  <c r="CJ552" i="21"/>
  <c r="CN552" i="21"/>
  <c r="CR552" i="21"/>
  <c r="CK552" i="21"/>
  <c r="CS552" i="21"/>
  <c r="CG552" i="21"/>
  <c r="CO552" i="21"/>
  <c r="CH552" i="21"/>
  <c r="CL552" i="21"/>
  <c r="CP552" i="21"/>
  <c r="CT552" i="21"/>
  <c r="CE547" i="21"/>
  <c r="CI547" i="21"/>
  <c r="CM547" i="21"/>
  <c r="CQ547" i="21"/>
  <c r="CF547" i="21"/>
  <c r="CN547" i="21"/>
  <c r="CJ547" i="21"/>
  <c r="CR547" i="21"/>
  <c r="CG547" i="21"/>
  <c r="CK547" i="21"/>
  <c r="CO547" i="21"/>
  <c r="CS547" i="21"/>
  <c r="CK546" i="21"/>
  <c r="CE543" i="21"/>
  <c r="CI543" i="21"/>
  <c r="CM543" i="21"/>
  <c r="CQ543" i="21"/>
  <c r="CF543" i="21"/>
  <c r="CJ543" i="21"/>
  <c r="CN543" i="21"/>
  <c r="CR543" i="21"/>
  <c r="CG543" i="21"/>
  <c r="CK543" i="21"/>
  <c r="CO543" i="21"/>
  <c r="CS543" i="21"/>
  <c r="CK542" i="21"/>
  <c r="CE539" i="21"/>
  <c r="CI539" i="21"/>
  <c r="CM539" i="21"/>
  <c r="CQ539" i="21"/>
  <c r="CF539" i="21"/>
  <c r="CJ539" i="21"/>
  <c r="CN539" i="21"/>
  <c r="CR539" i="21"/>
  <c r="CG539" i="21"/>
  <c r="CK539" i="21"/>
  <c r="CO539" i="21"/>
  <c r="CS539" i="21"/>
  <c r="CK538" i="21"/>
  <c r="CE535" i="21"/>
  <c r="CI535" i="21"/>
  <c r="CM535" i="21"/>
  <c r="CQ535" i="21"/>
  <c r="CF535" i="21"/>
  <c r="CJ535" i="21"/>
  <c r="CN535" i="21"/>
  <c r="CR535" i="21"/>
  <c r="CG535" i="21"/>
  <c r="CK535" i="21"/>
  <c r="CO535" i="21"/>
  <c r="CS535" i="21"/>
  <c r="CK534" i="21"/>
  <c r="CE531" i="21"/>
  <c r="CI531" i="21"/>
  <c r="CM531" i="21"/>
  <c r="CQ531" i="21"/>
  <c r="CF531" i="21"/>
  <c r="CJ531" i="21"/>
  <c r="CN531" i="21"/>
  <c r="CR531" i="21"/>
  <c r="CG531" i="21"/>
  <c r="CK531" i="21"/>
  <c r="CO531" i="21"/>
  <c r="CS531" i="21"/>
  <c r="CK530" i="21"/>
  <c r="CE527" i="21"/>
  <c r="CI527" i="21"/>
  <c r="CM527" i="21"/>
  <c r="CQ527" i="21"/>
  <c r="CF527" i="21"/>
  <c r="CJ527" i="21"/>
  <c r="CN527" i="21"/>
  <c r="CR527" i="21"/>
  <c r="CG527" i="21"/>
  <c r="CK527" i="21"/>
  <c r="CO527" i="21"/>
  <c r="CS527" i="21"/>
  <c r="CK526" i="21"/>
  <c r="CE523" i="21"/>
  <c r="CI523" i="21"/>
  <c r="CM523" i="21"/>
  <c r="CQ523" i="21"/>
  <c r="CF523" i="21"/>
  <c r="CJ523" i="21"/>
  <c r="CN523" i="21"/>
  <c r="CR523" i="21"/>
  <c r="CG523" i="21"/>
  <c r="CK523" i="21"/>
  <c r="CO523" i="21"/>
  <c r="CS523" i="21"/>
  <c r="CK522" i="21"/>
  <c r="CT519" i="21"/>
  <c r="CL519" i="21"/>
  <c r="CP515" i="21"/>
  <c r="CH515" i="21"/>
  <c r="CP511" i="21"/>
  <c r="CH511" i="21"/>
  <c r="CT507" i="21"/>
  <c r="CL507" i="21"/>
  <c r="CT503" i="21"/>
  <c r="CL503" i="21"/>
  <c r="CT499" i="21"/>
  <c r="CL499" i="21"/>
  <c r="CT491" i="21"/>
  <c r="CL491" i="21"/>
  <c r="CL487" i="21"/>
  <c r="CE484" i="21"/>
  <c r="CI484" i="21"/>
  <c r="CM484" i="21"/>
  <c r="CQ484" i="21"/>
  <c r="CH477" i="21"/>
  <c r="CF477" i="21"/>
  <c r="CJ477" i="21"/>
  <c r="CN477" i="21"/>
  <c r="CR477" i="21"/>
  <c r="CF463" i="21"/>
  <c r="CJ463" i="21"/>
  <c r="CN463" i="21"/>
  <c r="CR463" i="21"/>
  <c r="CH463" i="21"/>
  <c r="CL463" i="21"/>
  <c r="CP463" i="21"/>
  <c r="CT463" i="21"/>
  <c r="CE454" i="21"/>
  <c r="CI454" i="21"/>
  <c r="CM454" i="21"/>
  <c r="CQ454" i="21"/>
  <c r="CG454" i="21"/>
  <c r="CK454" i="21"/>
  <c r="CO454" i="21"/>
  <c r="CS454" i="21"/>
  <c r="CT438" i="21"/>
  <c r="CH328" i="21"/>
  <c r="CL328" i="21"/>
  <c r="CP328" i="21"/>
  <c r="CT328" i="21"/>
  <c r="CE328" i="21"/>
  <c r="CI328" i="21"/>
  <c r="CM328" i="21"/>
  <c r="CQ328" i="21"/>
  <c r="CF328" i="21"/>
  <c r="CJ328" i="21"/>
  <c r="CN328" i="21"/>
  <c r="CR328" i="21"/>
  <c r="CK328" i="21"/>
  <c r="CO328" i="21"/>
  <c r="CS328" i="21"/>
  <c r="CH296" i="21"/>
  <c r="CL296" i="21"/>
  <c r="CP296" i="21"/>
  <c r="CT296" i="21"/>
  <c r="CE296" i="21"/>
  <c r="CI296" i="21"/>
  <c r="CM296" i="21"/>
  <c r="CQ296" i="21"/>
  <c r="CF296" i="21"/>
  <c r="CJ296" i="21"/>
  <c r="CN296" i="21"/>
  <c r="CR296" i="21"/>
  <c r="CK296" i="21"/>
  <c r="CO296" i="21"/>
  <c r="CS296" i="21"/>
  <c r="CF226" i="21"/>
  <c r="CJ226" i="21"/>
  <c r="CN226" i="21"/>
  <c r="CR226" i="21"/>
  <c r="CE226" i="21"/>
  <c r="CK226" i="21"/>
  <c r="CP226" i="21"/>
  <c r="CG226" i="21"/>
  <c r="CL226" i="21"/>
  <c r="CQ226" i="21"/>
  <c r="CH226" i="21"/>
  <c r="CM226" i="21"/>
  <c r="CS226" i="21"/>
  <c r="CI226" i="21"/>
  <c r="CO226" i="21"/>
  <c r="CT226" i="21"/>
  <c r="CF218" i="21"/>
  <c r="CJ218" i="21"/>
  <c r="CN218" i="21"/>
  <c r="CR218" i="21"/>
  <c r="CE218" i="21"/>
  <c r="CK218" i="21"/>
  <c r="CP218" i="21"/>
  <c r="CG218" i="21"/>
  <c r="CL218" i="21"/>
  <c r="CQ218" i="21"/>
  <c r="CH218" i="21"/>
  <c r="CM218" i="21"/>
  <c r="CS218" i="21"/>
  <c r="CI218" i="21"/>
  <c r="CO218" i="21"/>
  <c r="CT218" i="21"/>
  <c r="CF210" i="21"/>
  <c r="CJ210" i="21"/>
  <c r="CN210" i="21"/>
  <c r="CR210" i="21"/>
  <c r="CE210" i="21"/>
  <c r="CK210" i="21"/>
  <c r="CP210" i="21"/>
  <c r="CG210" i="21"/>
  <c r="CL210" i="21"/>
  <c r="CQ210" i="21"/>
  <c r="CH210" i="21"/>
  <c r="CM210" i="21"/>
  <c r="CS210" i="21"/>
  <c r="CI210" i="21"/>
  <c r="CO210" i="21"/>
  <c r="CT210" i="21"/>
  <c r="CH189" i="21"/>
  <c r="CL189" i="21"/>
  <c r="CP189" i="21"/>
  <c r="CT189" i="21"/>
  <c r="CE189" i="21"/>
  <c r="CJ189" i="21"/>
  <c r="CO189" i="21"/>
  <c r="CF189" i="21"/>
  <c r="CK189" i="21"/>
  <c r="CQ189" i="21"/>
  <c r="CG189" i="21"/>
  <c r="CR189" i="21"/>
  <c r="CI189" i="21"/>
  <c r="CS189" i="21"/>
  <c r="CM189" i="21"/>
  <c r="CN189" i="21"/>
  <c r="CH167" i="21"/>
  <c r="CL167" i="21"/>
  <c r="CP167" i="21"/>
  <c r="CT167" i="21"/>
  <c r="CE167" i="21"/>
  <c r="CJ167" i="21"/>
  <c r="CO167" i="21"/>
  <c r="CF167" i="21"/>
  <c r="CK167" i="21"/>
  <c r="CQ167" i="21"/>
  <c r="CG167" i="21"/>
  <c r="CM167" i="21"/>
  <c r="CR167" i="21"/>
  <c r="CI167" i="21"/>
  <c r="CN167" i="21"/>
  <c r="CS167" i="21"/>
  <c r="CF137" i="21"/>
  <c r="CJ137" i="21"/>
  <c r="CN137" i="21"/>
  <c r="CR137" i="21"/>
  <c r="CG137" i="21"/>
  <c r="CK137" i="21"/>
  <c r="CO137" i="21"/>
  <c r="CS137" i="21"/>
  <c r="CE137" i="21"/>
  <c r="CM137" i="21"/>
  <c r="CH137" i="21"/>
  <c r="CP137" i="21"/>
  <c r="CI137" i="21"/>
  <c r="CQ137" i="21"/>
  <c r="CL137" i="21"/>
  <c r="CT137" i="21"/>
  <c r="CQ557" i="21"/>
  <c r="CM557" i="21"/>
  <c r="CI557" i="21"/>
  <c r="CE557" i="21"/>
  <c r="CQ553" i="21"/>
  <c r="CM553" i="21"/>
  <c r="CI553" i="21"/>
  <c r="CE553" i="21"/>
  <c r="CQ549" i="21"/>
  <c r="CM549" i="21"/>
  <c r="CI549" i="21"/>
  <c r="CE549" i="21"/>
  <c r="CQ545" i="21"/>
  <c r="CM545" i="21"/>
  <c r="CI545" i="21"/>
  <c r="CE545" i="21"/>
  <c r="CQ541" i="21"/>
  <c r="CM541" i="21"/>
  <c r="CI541" i="21"/>
  <c r="CE541" i="21"/>
  <c r="CQ537" i="21"/>
  <c r="CM537" i="21"/>
  <c r="CI537" i="21"/>
  <c r="CE537" i="21"/>
  <c r="CQ533" i="21"/>
  <c r="CM533" i="21"/>
  <c r="CI533" i="21"/>
  <c r="CE533" i="21"/>
  <c r="CQ529" i="21"/>
  <c r="CM529" i="21"/>
  <c r="CI529" i="21"/>
  <c r="CE529" i="21"/>
  <c r="CQ525" i="21"/>
  <c r="CM525" i="21"/>
  <c r="CI525" i="21"/>
  <c r="CE525" i="21"/>
  <c r="CQ521" i="21"/>
  <c r="CM521" i="21"/>
  <c r="CI521" i="21"/>
  <c r="CE521" i="21"/>
  <c r="CS519" i="21"/>
  <c r="CO519" i="21"/>
  <c r="CK519" i="21"/>
  <c r="CG519" i="21"/>
  <c r="CQ517" i="21"/>
  <c r="CM517" i="21"/>
  <c r="CI517" i="21"/>
  <c r="CE517" i="21"/>
  <c r="CS515" i="21"/>
  <c r="CO515" i="21"/>
  <c r="CK515" i="21"/>
  <c r="CG515" i="21"/>
  <c r="CQ513" i="21"/>
  <c r="CM513" i="21"/>
  <c r="CI513" i="21"/>
  <c r="CE513" i="21"/>
  <c r="CS511" i="21"/>
  <c r="CO511" i="21"/>
  <c r="CK511" i="21"/>
  <c r="CG511" i="21"/>
  <c r="CQ509" i="21"/>
  <c r="CM509" i="21"/>
  <c r="CI509" i="21"/>
  <c r="CE509" i="21"/>
  <c r="CS507" i="21"/>
  <c r="CO507" i="21"/>
  <c r="CK507" i="21"/>
  <c r="CG507" i="21"/>
  <c r="CQ505" i="21"/>
  <c r="CM505" i="21"/>
  <c r="CI505" i="21"/>
  <c r="CE505" i="21"/>
  <c r="CS503" i="21"/>
  <c r="CO503" i="21"/>
  <c r="CK503" i="21"/>
  <c r="CG503" i="21"/>
  <c r="CQ501" i="21"/>
  <c r="CM501" i="21"/>
  <c r="CI501" i="21"/>
  <c r="CE501" i="21"/>
  <c r="CS499" i="21"/>
  <c r="CO499" i="21"/>
  <c r="CK499" i="21"/>
  <c r="CG499" i="21"/>
  <c r="CQ497" i="21"/>
  <c r="CM497" i="21"/>
  <c r="CI497" i="21"/>
  <c r="CE497" i="21"/>
  <c r="CS495" i="21"/>
  <c r="CO495" i="21"/>
  <c r="CK495" i="21"/>
  <c r="CG495" i="21"/>
  <c r="CQ493" i="21"/>
  <c r="CM493" i="21"/>
  <c r="CI493" i="21"/>
  <c r="CE493" i="21"/>
  <c r="CS491" i="21"/>
  <c r="CO491" i="21"/>
  <c r="CK491" i="21"/>
  <c r="CG491" i="21"/>
  <c r="CQ489" i="21"/>
  <c r="CM489" i="21"/>
  <c r="CI489" i="21"/>
  <c r="CE489" i="21"/>
  <c r="CS487" i="21"/>
  <c r="CO487" i="21"/>
  <c r="CK487" i="21"/>
  <c r="CG487" i="21"/>
  <c r="CQ486" i="21"/>
  <c r="CL486" i="21"/>
  <c r="CP485" i="21"/>
  <c r="CK485" i="21"/>
  <c r="CS484" i="21"/>
  <c r="CN484" i="21"/>
  <c r="CH484" i="21"/>
  <c r="CQ483" i="21"/>
  <c r="CK483" i="21"/>
  <c r="CG482" i="21"/>
  <c r="CK482" i="21"/>
  <c r="CO482" i="21"/>
  <c r="CS482" i="21"/>
  <c r="CS481" i="21"/>
  <c r="CM481" i="21"/>
  <c r="CH481" i="21"/>
  <c r="CP480" i="21"/>
  <c r="CK480" i="21"/>
  <c r="CH479" i="21"/>
  <c r="CL479" i="21"/>
  <c r="CP479" i="21"/>
  <c r="CT479" i="21"/>
  <c r="CQ478" i="21"/>
  <c r="CL478" i="21"/>
  <c r="CP477" i="21"/>
  <c r="CK477" i="21"/>
  <c r="CN476" i="21"/>
  <c r="CF475" i="21"/>
  <c r="CJ475" i="21"/>
  <c r="CN475" i="21"/>
  <c r="CR475" i="21"/>
  <c r="CH475" i="21"/>
  <c r="CL475" i="21"/>
  <c r="CP475" i="21"/>
  <c r="CT475" i="21"/>
  <c r="CP474" i="21"/>
  <c r="CH473" i="21"/>
  <c r="CL473" i="21"/>
  <c r="CP473" i="21"/>
  <c r="CT473" i="21"/>
  <c r="CF473" i="21"/>
  <c r="CJ473" i="21"/>
  <c r="CN473" i="21"/>
  <c r="CR473" i="21"/>
  <c r="CP472" i="21"/>
  <c r="CM471" i="21"/>
  <c r="CR470" i="21"/>
  <c r="CJ470" i="21"/>
  <c r="CO469" i="21"/>
  <c r="CR468" i="21"/>
  <c r="CJ468" i="21"/>
  <c r="CO467" i="21"/>
  <c r="CE466" i="21"/>
  <c r="CI466" i="21"/>
  <c r="CM466" i="21"/>
  <c r="CQ466" i="21"/>
  <c r="CG466" i="21"/>
  <c r="CK466" i="21"/>
  <c r="CO466" i="21"/>
  <c r="CS466" i="21"/>
  <c r="CQ465" i="21"/>
  <c r="CG464" i="21"/>
  <c r="CK464" i="21"/>
  <c r="CO464" i="21"/>
  <c r="CS464" i="21"/>
  <c r="CE464" i="21"/>
  <c r="CI464" i="21"/>
  <c r="CM464" i="21"/>
  <c r="CQ464" i="21"/>
  <c r="CQ463" i="21"/>
  <c r="CI463" i="21"/>
  <c r="CN462" i="21"/>
  <c r="CS461" i="21"/>
  <c r="CK461" i="21"/>
  <c r="CN460" i="21"/>
  <c r="CF459" i="21"/>
  <c r="CJ459" i="21"/>
  <c r="CN459" i="21"/>
  <c r="CR459" i="21"/>
  <c r="CH459" i="21"/>
  <c r="CL459" i="21"/>
  <c r="CP459" i="21"/>
  <c r="CT459" i="21"/>
  <c r="CP458" i="21"/>
  <c r="CH457" i="21"/>
  <c r="CL457" i="21"/>
  <c r="CP457" i="21"/>
  <c r="CT457" i="21"/>
  <c r="CF457" i="21"/>
  <c r="CJ457" i="21"/>
  <c r="CN457" i="21"/>
  <c r="CR457" i="21"/>
  <c r="CP456" i="21"/>
  <c r="CM455" i="21"/>
  <c r="CR454" i="21"/>
  <c r="CJ454" i="21"/>
  <c r="CO453" i="21"/>
  <c r="CR452" i="21"/>
  <c r="CO451" i="21"/>
  <c r="CE450" i="21"/>
  <c r="CI450" i="21"/>
  <c r="CM450" i="21"/>
  <c r="CQ450" i="21"/>
  <c r="CG450" i="21"/>
  <c r="CK450" i="21"/>
  <c r="CO450" i="21"/>
  <c r="CS450" i="21"/>
  <c r="CQ449" i="21"/>
  <c r="CG448" i="21"/>
  <c r="CK448" i="21"/>
  <c r="CO448" i="21"/>
  <c r="CS448" i="21"/>
  <c r="CE448" i="21"/>
  <c r="CI448" i="21"/>
  <c r="CM448" i="21"/>
  <c r="CQ448" i="21"/>
  <c r="CQ447" i="21"/>
  <c r="CN446" i="21"/>
  <c r="CS445" i="21"/>
  <c r="CK445" i="21"/>
  <c r="CN444" i="21"/>
  <c r="CF443" i="21"/>
  <c r="CJ443" i="21"/>
  <c r="CN443" i="21"/>
  <c r="CR443" i="21"/>
  <c r="CH443" i="21"/>
  <c r="CL443" i="21"/>
  <c r="CP443" i="21"/>
  <c r="CT443" i="21"/>
  <c r="CP442" i="21"/>
  <c r="CH441" i="21"/>
  <c r="CL441" i="21"/>
  <c r="CP441" i="21"/>
  <c r="CT441" i="21"/>
  <c r="CF441" i="21"/>
  <c r="CJ441" i="21"/>
  <c r="CN441" i="21"/>
  <c r="CR441" i="21"/>
  <c r="CP440" i="21"/>
  <c r="CM439" i="21"/>
  <c r="CR438" i="21"/>
  <c r="CE434" i="21"/>
  <c r="CI434" i="21"/>
  <c r="CM434" i="21"/>
  <c r="CQ434" i="21"/>
  <c r="CF434" i="21"/>
  <c r="CJ434" i="21"/>
  <c r="CN434" i="21"/>
  <c r="CR434" i="21"/>
  <c r="CG434" i="21"/>
  <c r="CK434" i="21"/>
  <c r="CO434" i="21"/>
  <c r="CS434" i="21"/>
  <c r="CE430" i="21"/>
  <c r="CI430" i="21"/>
  <c r="CM430" i="21"/>
  <c r="CQ430" i="21"/>
  <c r="CF430" i="21"/>
  <c r="CJ430" i="21"/>
  <c r="CN430" i="21"/>
  <c r="CR430" i="21"/>
  <c r="CG430" i="21"/>
  <c r="CK430" i="21"/>
  <c r="CO430" i="21"/>
  <c r="CS430" i="21"/>
  <c r="CE426" i="21"/>
  <c r="CI426" i="21"/>
  <c r="CM426" i="21"/>
  <c r="CQ426" i="21"/>
  <c r="CF426" i="21"/>
  <c r="CJ426" i="21"/>
  <c r="CN426" i="21"/>
  <c r="CR426" i="21"/>
  <c r="CG426" i="21"/>
  <c r="CK426" i="21"/>
  <c r="CO426" i="21"/>
  <c r="CS426" i="21"/>
  <c r="CE422" i="21"/>
  <c r="CI422" i="21"/>
  <c r="CM422" i="21"/>
  <c r="CQ422" i="21"/>
  <c r="CF422" i="21"/>
  <c r="CJ422" i="21"/>
  <c r="CN422" i="21"/>
  <c r="CR422" i="21"/>
  <c r="CG422" i="21"/>
  <c r="CK422" i="21"/>
  <c r="CO422" i="21"/>
  <c r="CS422" i="21"/>
  <c r="CE418" i="21"/>
  <c r="CI418" i="21"/>
  <c r="CM418" i="21"/>
  <c r="CQ418" i="21"/>
  <c r="CF418" i="21"/>
  <c r="CJ418" i="21"/>
  <c r="CN418" i="21"/>
  <c r="CR418" i="21"/>
  <c r="CG418" i="21"/>
  <c r="CK418" i="21"/>
  <c r="CO418" i="21"/>
  <c r="CS418" i="21"/>
  <c r="CE414" i="21"/>
  <c r="CI414" i="21"/>
  <c r="CM414" i="21"/>
  <c r="CQ414" i="21"/>
  <c r="CF414" i="21"/>
  <c r="CJ414" i="21"/>
  <c r="CN414" i="21"/>
  <c r="CR414" i="21"/>
  <c r="CG414" i="21"/>
  <c r="CK414" i="21"/>
  <c r="CO414" i="21"/>
  <c r="CS414" i="21"/>
  <c r="CE410" i="21"/>
  <c r="CI410" i="21"/>
  <c r="CM410" i="21"/>
  <c r="CQ410" i="21"/>
  <c r="CF410" i="21"/>
  <c r="CJ410" i="21"/>
  <c r="CN410" i="21"/>
  <c r="CR410" i="21"/>
  <c r="CG410" i="21"/>
  <c r="CK410" i="21"/>
  <c r="CO410" i="21"/>
  <c r="CS410" i="21"/>
  <c r="CE406" i="21"/>
  <c r="CI406" i="21"/>
  <c r="CM406" i="21"/>
  <c r="CQ406" i="21"/>
  <c r="CF406" i="21"/>
  <c r="CJ406" i="21"/>
  <c r="CN406" i="21"/>
  <c r="CR406" i="21"/>
  <c r="CG406" i="21"/>
  <c r="CK406" i="21"/>
  <c r="CO406" i="21"/>
  <c r="CS406" i="21"/>
  <c r="CI403" i="21"/>
  <c r="CE402" i="21"/>
  <c r="CI402" i="21"/>
  <c r="CM402" i="21"/>
  <c r="CQ402" i="21"/>
  <c r="CF402" i="21"/>
  <c r="CJ402" i="21"/>
  <c r="CN402" i="21"/>
  <c r="CR402" i="21"/>
  <c r="CG402" i="21"/>
  <c r="CK402" i="21"/>
  <c r="CO402" i="21"/>
  <c r="CS402" i="21"/>
  <c r="CI399" i="21"/>
  <c r="CE398" i="21"/>
  <c r="CI398" i="21"/>
  <c r="CM398" i="21"/>
  <c r="CQ398" i="21"/>
  <c r="CF398" i="21"/>
  <c r="CJ398" i="21"/>
  <c r="CN398" i="21"/>
  <c r="CR398" i="21"/>
  <c r="CG398" i="21"/>
  <c r="CK398" i="21"/>
  <c r="CO398" i="21"/>
  <c r="CS398" i="21"/>
  <c r="CI395" i="21"/>
  <c r="CE394" i="21"/>
  <c r="CI394" i="21"/>
  <c r="CM394" i="21"/>
  <c r="CQ394" i="21"/>
  <c r="CF394" i="21"/>
  <c r="CJ394" i="21"/>
  <c r="CN394" i="21"/>
  <c r="CR394" i="21"/>
  <c r="CG394" i="21"/>
  <c r="CK394" i="21"/>
  <c r="CO394" i="21"/>
  <c r="CS394" i="21"/>
  <c r="CI391" i="21"/>
  <c r="CE390" i="21"/>
  <c r="CI390" i="21"/>
  <c r="CM390" i="21"/>
  <c r="CQ390" i="21"/>
  <c r="CF390" i="21"/>
  <c r="CJ390" i="21"/>
  <c r="CN390" i="21"/>
  <c r="CR390" i="21"/>
  <c r="CG390" i="21"/>
  <c r="CK390" i="21"/>
  <c r="CO390" i="21"/>
  <c r="CS390" i="21"/>
  <c r="CI387" i="21"/>
  <c r="CE386" i="21"/>
  <c r="CI386" i="21"/>
  <c r="CM386" i="21"/>
  <c r="CQ386" i="21"/>
  <c r="CF386" i="21"/>
  <c r="CJ386" i="21"/>
  <c r="CN386" i="21"/>
  <c r="CR386" i="21"/>
  <c r="CG386" i="21"/>
  <c r="CK386" i="21"/>
  <c r="CO386" i="21"/>
  <c r="CS386" i="21"/>
  <c r="CI383" i="21"/>
  <c r="CE382" i="21"/>
  <c r="CI382" i="21"/>
  <c r="CM382" i="21"/>
  <c r="CQ382" i="21"/>
  <c r="CF382" i="21"/>
  <c r="CJ382" i="21"/>
  <c r="CN382" i="21"/>
  <c r="CR382" i="21"/>
  <c r="CG382" i="21"/>
  <c r="CK382" i="21"/>
  <c r="CO382" i="21"/>
  <c r="CS382" i="21"/>
  <c r="CI379" i="21"/>
  <c r="CE378" i="21"/>
  <c r="CI378" i="21"/>
  <c r="CM378" i="21"/>
  <c r="CQ378" i="21"/>
  <c r="CF378" i="21"/>
  <c r="CJ378" i="21"/>
  <c r="CN378" i="21"/>
  <c r="CR378" i="21"/>
  <c r="CG378" i="21"/>
  <c r="CK378" i="21"/>
  <c r="CO378" i="21"/>
  <c r="CS378" i="21"/>
  <c r="CI375" i="21"/>
  <c r="CE374" i="21"/>
  <c r="CI374" i="21"/>
  <c r="CM374" i="21"/>
  <c r="CQ374" i="21"/>
  <c r="CF374" i="21"/>
  <c r="CJ374" i="21"/>
  <c r="CN374" i="21"/>
  <c r="CR374" i="21"/>
  <c r="CG374" i="21"/>
  <c r="CK374" i="21"/>
  <c r="CO374" i="21"/>
  <c r="CS374" i="21"/>
  <c r="CI371" i="21"/>
  <c r="CE370" i="21"/>
  <c r="CI370" i="21"/>
  <c r="CM370" i="21"/>
  <c r="CQ370" i="21"/>
  <c r="CF370" i="21"/>
  <c r="CJ370" i="21"/>
  <c r="CN370" i="21"/>
  <c r="CR370" i="21"/>
  <c r="CG370" i="21"/>
  <c r="CK370" i="21"/>
  <c r="CO370" i="21"/>
  <c r="CS370" i="21"/>
  <c r="CI367" i="21"/>
  <c r="CE366" i="21"/>
  <c r="CI366" i="21"/>
  <c r="CM366" i="21"/>
  <c r="CQ366" i="21"/>
  <c r="CF366" i="21"/>
  <c r="CJ366" i="21"/>
  <c r="CN366" i="21"/>
  <c r="CR366" i="21"/>
  <c r="CG366" i="21"/>
  <c r="CK366" i="21"/>
  <c r="CO366" i="21"/>
  <c r="CS366" i="21"/>
  <c r="CI363" i="21"/>
  <c r="CE362" i="21"/>
  <c r="CI362" i="21"/>
  <c r="CM362" i="21"/>
  <c r="CQ362" i="21"/>
  <c r="CF362" i="21"/>
  <c r="CJ362" i="21"/>
  <c r="CN362" i="21"/>
  <c r="CR362" i="21"/>
  <c r="CG362" i="21"/>
  <c r="CK362" i="21"/>
  <c r="CO362" i="21"/>
  <c r="CS362" i="21"/>
  <c r="CI359" i="21"/>
  <c r="CE358" i="21"/>
  <c r="CI358" i="21"/>
  <c r="CM358" i="21"/>
  <c r="CQ358" i="21"/>
  <c r="CF358" i="21"/>
  <c r="CJ358" i="21"/>
  <c r="CN358" i="21"/>
  <c r="CR358" i="21"/>
  <c r="CG358" i="21"/>
  <c r="CK358" i="21"/>
  <c r="CO358" i="21"/>
  <c r="CS358" i="21"/>
  <c r="CI355" i="21"/>
  <c r="CE354" i="21"/>
  <c r="CI354" i="21"/>
  <c r="CM354" i="21"/>
  <c r="CQ354" i="21"/>
  <c r="CF354" i="21"/>
  <c r="CJ354" i="21"/>
  <c r="CN354" i="21"/>
  <c r="CR354" i="21"/>
  <c r="CG354" i="21"/>
  <c r="CK354" i="21"/>
  <c r="CO354" i="21"/>
  <c r="CS354" i="21"/>
  <c r="CI351" i="21"/>
  <c r="CF345" i="21"/>
  <c r="CJ345" i="21"/>
  <c r="CN345" i="21"/>
  <c r="CR345" i="21"/>
  <c r="CG345" i="21"/>
  <c r="CK345" i="21"/>
  <c r="CO345" i="21"/>
  <c r="CS345" i="21"/>
  <c r="CE345" i="21"/>
  <c r="CM345" i="21"/>
  <c r="CH345" i="21"/>
  <c r="CP345" i="21"/>
  <c r="CI345" i="21"/>
  <c r="CQ345" i="21"/>
  <c r="CE333" i="21"/>
  <c r="CI333" i="21"/>
  <c r="CM333" i="21"/>
  <c r="CQ333" i="21"/>
  <c r="CF333" i="21"/>
  <c r="CJ333" i="21"/>
  <c r="CN333" i="21"/>
  <c r="CR333" i="21"/>
  <c r="CG333" i="21"/>
  <c r="CK333" i="21"/>
  <c r="CO333" i="21"/>
  <c r="CS333" i="21"/>
  <c r="CH333" i="21"/>
  <c r="CL333" i="21"/>
  <c r="CP333" i="21"/>
  <c r="CE317" i="21"/>
  <c r="CI317" i="21"/>
  <c r="CM317" i="21"/>
  <c r="CQ317" i="21"/>
  <c r="CF317" i="21"/>
  <c r="CJ317" i="21"/>
  <c r="CN317" i="21"/>
  <c r="CR317" i="21"/>
  <c r="CG317" i="21"/>
  <c r="CK317" i="21"/>
  <c r="CO317" i="21"/>
  <c r="CS317" i="21"/>
  <c r="CH317" i="21"/>
  <c r="CL317" i="21"/>
  <c r="CP317" i="21"/>
  <c r="CE301" i="21"/>
  <c r="CI301" i="21"/>
  <c r="CM301" i="21"/>
  <c r="CQ301" i="21"/>
  <c r="CF301" i="21"/>
  <c r="CJ301" i="21"/>
  <c r="CN301" i="21"/>
  <c r="CR301" i="21"/>
  <c r="CG301" i="21"/>
  <c r="CK301" i="21"/>
  <c r="CO301" i="21"/>
  <c r="CS301" i="21"/>
  <c r="CH301" i="21"/>
  <c r="CL301" i="21"/>
  <c r="CP301" i="21"/>
  <c r="CP507" i="21"/>
  <c r="CH507" i="21"/>
  <c r="CP503" i="21"/>
  <c r="CH503" i="21"/>
  <c r="CP499" i="21"/>
  <c r="CH499" i="21"/>
  <c r="CP495" i="21"/>
  <c r="CH495" i="21"/>
  <c r="CJ484" i="21"/>
  <c r="CO481" i="21"/>
  <c r="CI481" i="21"/>
  <c r="CT470" i="21"/>
  <c r="CL470" i="21"/>
  <c r="CT468" i="21"/>
  <c r="CL468" i="21"/>
  <c r="CT454" i="21"/>
  <c r="CL454" i="21"/>
  <c r="CG452" i="21"/>
  <c r="CK452" i="21"/>
  <c r="CO452" i="21"/>
  <c r="CS452" i="21"/>
  <c r="CE452" i="21"/>
  <c r="CI452" i="21"/>
  <c r="CM452" i="21"/>
  <c r="CQ452" i="21"/>
  <c r="CF447" i="21"/>
  <c r="CJ447" i="21"/>
  <c r="CN447" i="21"/>
  <c r="CR447" i="21"/>
  <c r="CH447" i="21"/>
  <c r="CL447" i="21"/>
  <c r="CP447" i="21"/>
  <c r="CT447" i="21"/>
  <c r="CE438" i="21"/>
  <c r="CI438" i="21"/>
  <c r="CM438" i="21"/>
  <c r="CQ438" i="21"/>
  <c r="CG438" i="21"/>
  <c r="CK438" i="21"/>
  <c r="CO438" i="21"/>
  <c r="CS438" i="21"/>
  <c r="CH312" i="21"/>
  <c r="CL312" i="21"/>
  <c r="CP312" i="21"/>
  <c r="CT312" i="21"/>
  <c r="CE312" i="21"/>
  <c r="CI312" i="21"/>
  <c r="CM312" i="21"/>
  <c r="CQ312" i="21"/>
  <c r="CF312" i="21"/>
  <c r="CJ312" i="21"/>
  <c r="CN312" i="21"/>
  <c r="CR312" i="21"/>
  <c r="CK312" i="21"/>
  <c r="CO312" i="21"/>
  <c r="CS312" i="21"/>
  <c r="CF280" i="21"/>
  <c r="CJ280" i="21"/>
  <c r="CN280" i="21"/>
  <c r="CR280" i="21"/>
  <c r="CE280" i="21"/>
  <c r="CK280" i="21"/>
  <c r="CP280" i="21"/>
  <c r="CG280" i="21"/>
  <c r="CL280" i="21"/>
  <c r="CQ280" i="21"/>
  <c r="CH280" i="21"/>
  <c r="CM280" i="21"/>
  <c r="CS280" i="21"/>
  <c r="CI280" i="21"/>
  <c r="CO280" i="21"/>
  <c r="CT280" i="21"/>
  <c r="CF234" i="21"/>
  <c r="CJ234" i="21"/>
  <c r="CN234" i="21"/>
  <c r="CR234" i="21"/>
  <c r="CE234" i="21"/>
  <c r="CK234" i="21"/>
  <c r="CP234" i="21"/>
  <c r="CG234" i="21"/>
  <c r="CL234" i="21"/>
  <c r="CQ234" i="21"/>
  <c r="CH234" i="21"/>
  <c r="CM234" i="21"/>
  <c r="CS234" i="21"/>
  <c r="CI234" i="21"/>
  <c r="CO234" i="21"/>
  <c r="CT234" i="21"/>
  <c r="CL557" i="21"/>
  <c r="CH557" i="21"/>
  <c r="CL553" i="21"/>
  <c r="CH553" i="21"/>
  <c r="CL549" i="21"/>
  <c r="CH549" i="21"/>
  <c r="CR519" i="21"/>
  <c r="CN519" i="21"/>
  <c r="CJ519" i="21"/>
  <c r="CF519" i="21"/>
  <c r="CR515" i="21"/>
  <c r="CN515" i="21"/>
  <c r="CJ515" i="21"/>
  <c r="CF515" i="21"/>
  <c r="CR511" i="21"/>
  <c r="CN511" i="21"/>
  <c r="CJ511" i="21"/>
  <c r="CF511" i="21"/>
  <c r="CR507" i="21"/>
  <c r="CN507" i="21"/>
  <c r="CJ507" i="21"/>
  <c r="CF507" i="21"/>
  <c r="CR503" i="21"/>
  <c r="CN503" i="21"/>
  <c r="CJ503" i="21"/>
  <c r="CF503" i="21"/>
  <c r="CR499" i="21"/>
  <c r="CN499" i="21"/>
  <c r="CJ499" i="21"/>
  <c r="CF499" i="21"/>
  <c r="CR495" i="21"/>
  <c r="CN495" i="21"/>
  <c r="CJ495" i="21"/>
  <c r="CF495" i="21"/>
  <c r="CR491" i="21"/>
  <c r="CN491" i="21"/>
  <c r="CJ491" i="21"/>
  <c r="CF491" i="21"/>
  <c r="CR487" i="21"/>
  <c r="CN487" i="21"/>
  <c r="CJ487" i="21"/>
  <c r="CF487" i="21"/>
  <c r="CF485" i="21"/>
  <c r="CJ485" i="21"/>
  <c r="CN485" i="21"/>
  <c r="CR485" i="21"/>
  <c r="CR484" i="21"/>
  <c r="CL484" i="21"/>
  <c r="CG484" i="21"/>
  <c r="CQ481" i="21"/>
  <c r="CL481" i="21"/>
  <c r="CE480" i="21"/>
  <c r="CI480" i="21"/>
  <c r="CM480" i="21"/>
  <c r="CQ480" i="21"/>
  <c r="CT477" i="21"/>
  <c r="CO477" i="21"/>
  <c r="CI477" i="21"/>
  <c r="CG476" i="21"/>
  <c r="CK476" i="21"/>
  <c r="CO476" i="21"/>
  <c r="CS476" i="21"/>
  <c r="CE476" i="21"/>
  <c r="CI476" i="21"/>
  <c r="CM476" i="21"/>
  <c r="CQ476" i="21"/>
  <c r="CF471" i="21"/>
  <c r="CJ471" i="21"/>
  <c r="CN471" i="21"/>
  <c r="CR471" i="21"/>
  <c r="CH471" i="21"/>
  <c r="CL471" i="21"/>
  <c r="CP471" i="21"/>
  <c r="CT471" i="21"/>
  <c r="CP470" i="21"/>
  <c r="CH469" i="21"/>
  <c r="CL469" i="21"/>
  <c r="CP469" i="21"/>
  <c r="CT469" i="21"/>
  <c r="CF469" i="21"/>
  <c r="CJ469" i="21"/>
  <c r="CN469" i="21"/>
  <c r="CR469" i="21"/>
  <c r="CP468" i="21"/>
  <c r="CO463" i="21"/>
  <c r="CG463" i="21"/>
  <c r="CE462" i="21"/>
  <c r="CI462" i="21"/>
  <c r="CM462" i="21"/>
  <c r="CQ462" i="21"/>
  <c r="CG462" i="21"/>
  <c r="CK462" i="21"/>
  <c r="CO462" i="21"/>
  <c r="CS462" i="21"/>
  <c r="CQ461" i="21"/>
  <c r="CG460" i="21"/>
  <c r="CK460" i="21"/>
  <c r="CO460" i="21"/>
  <c r="CS460" i="21"/>
  <c r="CE460" i="21"/>
  <c r="CI460" i="21"/>
  <c r="CM460" i="21"/>
  <c r="CQ460" i="21"/>
  <c r="CF455" i="21"/>
  <c r="CJ455" i="21"/>
  <c r="CN455" i="21"/>
  <c r="CR455" i="21"/>
  <c r="CH455" i="21"/>
  <c r="CL455" i="21"/>
  <c r="CP455" i="21"/>
  <c r="CT455" i="21"/>
  <c r="CP454" i="21"/>
  <c r="CH454" i="21"/>
  <c r="CH453" i="21"/>
  <c r="CL453" i="21"/>
  <c r="CP453" i="21"/>
  <c r="CT453" i="21"/>
  <c r="CF453" i="21"/>
  <c r="CJ453" i="21"/>
  <c r="CN453" i="21"/>
  <c r="CR453" i="21"/>
  <c r="CP452" i="21"/>
  <c r="CH452" i="21"/>
  <c r="CO447" i="21"/>
  <c r="CG447" i="21"/>
  <c r="CE446" i="21"/>
  <c r="CI446" i="21"/>
  <c r="CM446" i="21"/>
  <c r="CQ446" i="21"/>
  <c r="CG446" i="21"/>
  <c r="CK446" i="21"/>
  <c r="CO446" i="21"/>
  <c r="CS446" i="21"/>
  <c r="CQ445" i="21"/>
  <c r="CG444" i="21"/>
  <c r="CK444" i="21"/>
  <c r="CO444" i="21"/>
  <c r="CS444" i="21"/>
  <c r="CE444" i="21"/>
  <c r="CI444" i="21"/>
  <c r="CM444" i="21"/>
  <c r="CQ444" i="21"/>
  <c r="CF439" i="21"/>
  <c r="CJ439" i="21"/>
  <c r="CN439" i="21"/>
  <c r="CR439" i="21"/>
  <c r="CH439" i="21"/>
  <c r="CL439" i="21"/>
  <c r="CP439" i="21"/>
  <c r="CT439" i="21"/>
  <c r="CP438" i="21"/>
  <c r="CH438" i="21"/>
  <c r="CH437" i="21"/>
  <c r="CL437" i="21"/>
  <c r="CP437" i="21"/>
  <c r="CT437" i="21"/>
  <c r="CE437" i="21"/>
  <c r="CI437" i="21"/>
  <c r="CM437" i="21"/>
  <c r="CQ437" i="21"/>
  <c r="CF437" i="21"/>
  <c r="CJ437" i="21"/>
  <c r="CN437" i="21"/>
  <c r="CR437" i="21"/>
  <c r="CH433" i="21"/>
  <c r="CL433" i="21"/>
  <c r="CP433" i="21"/>
  <c r="CT433" i="21"/>
  <c r="CE433" i="21"/>
  <c r="CI433" i="21"/>
  <c r="CM433" i="21"/>
  <c r="CQ433" i="21"/>
  <c r="CF433" i="21"/>
  <c r="CJ433" i="21"/>
  <c r="CN433" i="21"/>
  <c r="CR433" i="21"/>
  <c r="CH429" i="21"/>
  <c r="CL429" i="21"/>
  <c r="CP429" i="21"/>
  <c r="CT429" i="21"/>
  <c r="CE429" i="21"/>
  <c r="CI429" i="21"/>
  <c r="CM429" i="21"/>
  <c r="CQ429" i="21"/>
  <c r="CF429" i="21"/>
  <c r="CJ429" i="21"/>
  <c r="CN429" i="21"/>
  <c r="CR429" i="21"/>
  <c r="CH425" i="21"/>
  <c r="CL425" i="21"/>
  <c r="CP425" i="21"/>
  <c r="CT425" i="21"/>
  <c r="CE425" i="21"/>
  <c r="CI425" i="21"/>
  <c r="CM425" i="21"/>
  <c r="CQ425" i="21"/>
  <c r="CF425" i="21"/>
  <c r="CJ425" i="21"/>
  <c r="CN425" i="21"/>
  <c r="CR425" i="21"/>
  <c r="CH421" i="21"/>
  <c r="CL421" i="21"/>
  <c r="CP421" i="21"/>
  <c r="CT421" i="21"/>
  <c r="CE421" i="21"/>
  <c r="CI421" i="21"/>
  <c r="CM421" i="21"/>
  <c r="CQ421" i="21"/>
  <c r="CF421" i="21"/>
  <c r="CJ421" i="21"/>
  <c r="CN421" i="21"/>
  <c r="CR421" i="21"/>
  <c r="CH417" i="21"/>
  <c r="CL417" i="21"/>
  <c r="CP417" i="21"/>
  <c r="CT417" i="21"/>
  <c r="CE417" i="21"/>
  <c r="CI417" i="21"/>
  <c r="CM417" i="21"/>
  <c r="CQ417" i="21"/>
  <c r="CF417" i="21"/>
  <c r="CJ417" i="21"/>
  <c r="CN417" i="21"/>
  <c r="CR417" i="21"/>
  <c r="CH413" i="21"/>
  <c r="CL413" i="21"/>
  <c r="CP413" i="21"/>
  <c r="CT413" i="21"/>
  <c r="CE413" i="21"/>
  <c r="CI413" i="21"/>
  <c r="CM413" i="21"/>
  <c r="CQ413" i="21"/>
  <c r="CF413" i="21"/>
  <c r="CJ413" i="21"/>
  <c r="CN413" i="21"/>
  <c r="CR413" i="21"/>
  <c r="CH409" i="21"/>
  <c r="CL409" i="21"/>
  <c r="CP409" i="21"/>
  <c r="CT409" i="21"/>
  <c r="CE409" i="21"/>
  <c r="CI409" i="21"/>
  <c r="CM409" i="21"/>
  <c r="CQ409" i="21"/>
  <c r="CF409" i="21"/>
  <c r="CJ409" i="21"/>
  <c r="CN409" i="21"/>
  <c r="CR409" i="21"/>
  <c r="CH405" i="21"/>
  <c r="CL405" i="21"/>
  <c r="CP405" i="21"/>
  <c r="CT405" i="21"/>
  <c r="CE405" i="21"/>
  <c r="CI405" i="21"/>
  <c r="CM405" i="21"/>
  <c r="CQ405" i="21"/>
  <c r="CF405" i="21"/>
  <c r="CJ405" i="21"/>
  <c r="CN405" i="21"/>
  <c r="CR405" i="21"/>
  <c r="CH401" i="21"/>
  <c r="CL401" i="21"/>
  <c r="CP401" i="21"/>
  <c r="CT401" i="21"/>
  <c r="CE401" i="21"/>
  <c r="CI401" i="21"/>
  <c r="CM401" i="21"/>
  <c r="CQ401" i="21"/>
  <c r="CF401" i="21"/>
  <c r="CJ401" i="21"/>
  <c r="CN401" i="21"/>
  <c r="CR401" i="21"/>
  <c r="CH397" i="21"/>
  <c r="CL397" i="21"/>
  <c r="CP397" i="21"/>
  <c r="CT397" i="21"/>
  <c r="CE397" i="21"/>
  <c r="CI397" i="21"/>
  <c r="CM397" i="21"/>
  <c r="CQ397" i="21"/>
  <c r="CF397" i="21"/>
  <c r="CJ397" i="21"/>
  <c r="CN397" i="21"/>
  <c r="CR397" i="21"/>
  <c r="CH393" i="21"/>
  <c r="CL393" i="21"/>
  <c r="CP393" i="21"/>
  <c r="CT393" i="21"/>
  <c r="CE393" i="21"/>
  <c r="CI393" i="21"/>
  <c r="CM393" i="21"/>
  <c r="CQ393" i="21"/>
  <c r="CF393" i="21"/>
  <c r="CJ393" i="21"/>
  <c r="CN393" i="21"/>
  <c r="CR393" i="21"/>
  <c r="CH389" i="21"/>
  <c r="CL389" i="21"/>
  <c r="CP389" i="21"/>
  <c r="CT389" i="21"/>
  <c r="CE389" i="21"/>
  <c r="CI389" i="21"/>
  <c r="CM389" i="21"/>
  <c r="CQ389" i="21"/>
  <c r="CF389" i="21"/>
  <c r="CJ389" i="21"/>
  <c r="CN389" i="21"/>
  <c r="CR389" i="21"/>
  <c r="CH385" i="21"/>
  <c r="CL385" i="21"/>
  <c r="CP385" i="21"/>
  <c r="CT385" i="21"/>
  <c r="CE385" i="21"/>
  <c r="CI385" i="21"/>
  <c r="CM385" i="21"/>
  <c r="CQ385" i="21"/>
  <c r="CF385" i="21"/>
  <c r="CJ385" i="21"/>
  <c r="CN385" i="21"/>
  <c r="CR385" i="21"/>
  <c r="CH381" i="21"/>
  <c r="CL381" i="21"/>
  <c r="CP381" i="21"/>
  <c r="CT381" i="21"/>
  <c r="CE381" i="21"/>
  <c r="CI381" i="21"/>
  <c r="CM381" i="21"/>
  <c r="CQ381" i="21"/>
  <c r="CF381" i="21"/>
  <c r="CJ381" i="21"/>
  <c r="CN381" i="21"/>
  <c r="CR381" i="21"/>
  <c r="CH377" i="21"/>
  <c r="CL377" i="21"/>
  <c r="CP377" i="21"/>
  <c r="CT377" i="21"/>
  <c r="CE377" i="21"/>
  <c r="CI377" i="21"/>
  <c r="CM377" i="21"/>
  <c r="CQ377" i="21"/>
  <c r="CF377" i="21"/>
  <c r="CJ377" i="21"/>
  <c r="CN377" i="21"/>
  <c r="CR377" i="21"/>
  <c r="CH373" i="21"/>
  <c r="CL373" i="21"/>
  <c r="CP373" i="21"/>
  <c r="CT373" i="21"/>
  <c r="CE373" i="21"/>
  <c r="CI373" i="21"/>
  <c r="CM373" i="21"/>
  <c r="CQ373" i="21"/>
  <c r="CF373" i="21"/>
  <c r="CJ373" i="21"/>
  <c r="CN373" i="21"/>
  <c r="CR373" i="21"/>
  <c r="CH369" i="21"/>
  <c r="CL369" i="21"/>
  <c r="CP369" i="21"/>
  <c r="CT369" i="21"/>
  <c r="CE369" i="21"/>
  <c r="CI369" i="21"/>
  <c r="CM369" i="21"/>
  <c r="CQ369" i="21"/>
  <c r="CF369" i="21"/>
  <c r="CJ369" i="21"/>
  <c r="CN369" i="21"/>
  <c r="CR369" i="21"/>
  <c r="CH365" i="21"/>
  <c r="CL365" i="21"/>
  <c r="CP365" i="21"/>
  <c r="CT365" i="21"/>
  <c r="CE365" i="21"/>
  <c r="CI365" i="21"/>
  <c r="CM365" i="21"/>
  <c r="CQ365" i="21"/>
  <c r="CF365" i="21"/>
  <c r="CJ365" i="21"/>
  <c r="CN365" i="21"/>
  <c r="CR365" i="21"/>
  <c r="CH361" i="21"/>
  <c r="CL361" i="21"/>
  <c r="CP361" i="21"/>
  <c r="CT361" i="21"/>
  <c r="CE361" i="21"/>
  <c r="CI361" i="21"/>
  <c r="CM361" i="21"/>
  <c r="CQ361" i="21"/>
  <c r="CF361" i="21"/>
  <c r="CJ361" i="21"/>
  <c r="CN361" i="21"/>
  <c r="CR361" i="21"/>
  <c r="CH357" i="21"/>
  <c r="CL357" i="21"/>
  <c r="CP357" i="21"/>
  <c r="CT357" i="21"/>
  <c r="CE357" i="21"/>
  <c r="CI357" i="21"/>
  <c r="CM357" i="21"/>
  <c r="CQ357" i="21"/>
  <c r="CF357" i="21"/>
  <c r="CJ357" i="21"/>
  <c r="CN357" i="21"/>
  <c r="CR357" i="21"/>
  <c r="CH353" i="21"/>
  <c r="CL353" i="21"/>
  <c r="CP353" i="21"/>
  <c r="CT353" i="21"/>
  <c r="CE353" i="21"/>
  <c r="CI353" i="21"/>
  <c r="CM353" i="21"/>
  <c r="CQ353" i="21"/>
  <c r="CF353" i="21"/>
  <c r="CJ353" i="21"/>
  <c r="CN353" i="21"/>
  <c r="CR353" i="21"/>
  <c r="CE347" i="21"/>
  <c r="CI347" i="21"/>
  <c r="CM347" i="21"/>
  <c r="CQ347" i="21"/>
  <c r="CF347" i="21"/>
  <c r="CK347" i="21"/>
  <c r="CP347" i="21"/>
  <c r="CG347" i="21"/>
  <c r="CL347" i="21"/>
  <c r="CR347" i="21"/>
  <c r="CH347" i="21"/>
  <c r="CN347" i="21"/>
  <c r="CS347" i="21"/>
  <c r="CG335" i="21"/>
  <c r="CK335" i="21"/>
  <c r="CO335" i="21"/>
  <c r="CS335" i="21"/>
  <c r="CH335" i="21"/>
  <c r="CL335" i="21"/>
  <c r="CP335" i="21"/>
  <c r="CT335" i="21"/>
  <c r="CE335" i="21"/>
  <c r="CI335" i="21"/>
  <c r="CM335" i="21"/>
  <c r="CQ335" i="21"/>
  <c r="CF335" i="21"/>
  <c r="CJ335" i="21"/>
  <c r="CN335" i="21"/>
  <c r="CG319" i="21"/>
  <c r="CK319" i="21"/>
  <c r="CO319" i="21"/>
  <c r="CS319" i="21"/>
  <c r="CH319" i="21"/>
  <c r="CL319" i="21"/>
  <c r="CP319" i="21"/>
  <c r="CT319" i="21"/>
  <c r="CE319" i="21"/>
  <c r="CI319" i="21"/>
  <c r="CM319" i="21"/>
  <c r="CQ319" i="21"/>
  <c r="CF319" i="21"/>
  <c r="CJ319" i="21"/>
  <c r="CN319" i="21"/>
  <c r="CG303" i="21"/>
  <c r="CK303" i="21"/>
  <c r="CO303" i="21"/>
  <c r="CS303" i="21"/>
  <c r="CH303" i="21"/>
  <c r="CL303" i="21"/>
  <c r="CP303" i="21"/>
  <c r="CT303" i="21"/>
  <c r="CE303" i="21"/>
  <c r="CI303" i="21"/>
  <c r="CM303" i="21"/>
  <c r="CQ303" i="21"/>
  <c r="CF303" i="21"/>
  <c r="CJ303" i="21"/>
  <c r="CN303" i="21"/>
  <c r="CP519" i="21"/>
  <c r="CH519" i="21"/>
  <c r="CL515" i="21"/>
  <c r="CT511" i="21"/>
  <c r="CL511" i="21"/>
  <c r="CT495" i="21"/>
  <c r="CL495" i="21"/>
  <c r="CP491" i="21"/>
  <c r="CH491" i="21"/>
  <c r="CH487" i="21"/>
  <c r="CF481" i="21"/>
  <c r="CJ481" i="21"/>
  <c r="CN481" i="21"/>
  <c r="CR481" i="21"/>
  <c r="CE470" i="21"/>
  <c r="CI470" i="21"/>
  <c r="CM470" i="21"/>
  <c r="CQ470" i="21"/>
  <c r="CG470" i="21"/>
  <c r="CK470" i="21"/>
  <c r="CO470" i="21"/>
  <c r="CS470" i="21"/>
  <c r="CG468" i="21"/>
  <c r="CK468" i="21"/>
  <c r="CO468" i="21"/>
  <c r="CS468" i="21"/>
  <c r="CE468" i="21"/>
  <c r="CI468" i="21"/>
  <c r="CM468" i="21"/>
  <c r="CQ468" i="21"/>
  <c r="CH461" i="21"/>
  <c r="CL461" i="21"/>
  <c r="CP461" i="21"/>
  <c r="CT461" i="21"/>
  <c r="CF461" i="21"/>
  <c r="CJ461" i="21"/>
  <c r="CN461" i="21"/>
  <c r="CR461" i="21"/>
  <c r="CH445" i="21"/>
  <c r="CL445" i="21"/>
  <c r="CP445" i="21"/>
  <c r="CT445" i="21"/>
  <c r="CF445" i="21"/>
  <c r="CJ445" i="21"/>
  <c r="CN445" i="21"/>
  <c r="CR445" i="21"/>
  <c r="CL438" i="21"/>
  <c r="CG328" i="21"/>
  <c r="CG312" i="21"/>
  <c r="CG296" i="21"/>
  <c r="CS557" i="21"/>
  <c r="CO557" i="21"/>
  <c r="CK557" i="21"/>
  <c r="CS553" i="21"/>
  <c r="CO553" i="21"/>
  <c r="CK553" i="21"/>
  <c r="CS549" i="21"/>
  <c r="CO549" i="21"/>
  <c r="CK549" i="21"/>
  <c r="CS545" i="21"/>
  <c r="CO545" i="21"/>
  <c r="CK545" i="21"/>
  <c r="CS541" i="21"/>
  <c r="CO541" i="21"/>
  <c r="CK541" i="21"/>
  <c r="CS537" i="21"/>
  <c r="CO537" i="21"/>
  <c r="CK537" i="21"/>
  <c r="CS533" i="21"/>
  <c r="CO533" i="21"/>
  <c r="CK533" i="21"/>
  <c r="CS529" i="21"/>
  <c r="CO529" i="21"/>
  <c r="CK529" i="21"/>
  <c r="CS525" i="21"/>
  <c r="CO525" i="21"/>
  <c r="CK525" i="21"/>
  <c r="CS521" i="21"/>
  <c r="CO521" i="21"/>
  <c r="CK521" i="21"/>
  <c r="CQ519" i="21"/>
  <c r="CM519" i="21"/>
  <c r="CI519" i="21"/>
  <c r="CS517" i="21"/>
  <c r="CO517" i="21"/>
  <c r="CK517" i="21"/>
  <c r="CQ515" i="21"/>
  <c r="CM515" i="21"/>
  <c r="CI515" i="21"/>
  <c r="CS513" i="21"/>
  <c r="CO513" i="21"/>
  <c r="CK513" i="21"/>
  <c r="CQ511" i="21"/>
  <c r="CM511" i="21"/>
  <c r="CI511" i="21"/>
  <c r="CS509" i="21"/>
  <c r="CO509" i="21"/>
  <c r="CK509" i="21"/>
  <c r="CQ507" i="21"/>
  <c r="CM507" i="21"/>
  <c r="CI507" i="21"/>
  <c r="CS505" i="21"/>
  <c r="CO505" i="21"/>
  <c r="CK505" i="21"/>
  <c r="CQ503" i="21"/>
  <c r="CM503" i="21"/>
  <c r="CI503" i="21"/>
  <c r="CS501" i="21"/>
  <c r="CO501" i="21"/>
  <c r="CK501" i="21"/>
  <c r="CQ499" i="21"/>
  <c r="CM499" i="21"/>
  <c r="CI499" i="21"/>
  <c r="CS497" i="21"/>
  <c r="CO497" i="21"/>
  <c r="CK497" i="21"/>
  <c r="CQ495" i="21"/>
  <c r="CM495" i="21"/>
  <c r="CI495" i="21"/>
  <c r="CS493" i="21"/>
  <c r="CO493" i="21"/>
  <c r="CK493" i="21"/>
  <c r="CQ491" i="21"/>
  <c r="CM491" i="21"/>
  <c r="CI491" i="21"/>
  <c r="CS489" i="21"/>
  <c r="CO489" i="21"/>
  <c r="CK489" i="21"/>
  <c r="CQ487" i="21"/>
  <c r="CM487" i="21"/>
  <c r="CI487" i="21"/>
  <c r="CG486" i="21"/>
  <c r="CK486" i="21"/>
  <c r="CO486" i="21"/>
  <c r="CS486" i="21"/>
  <c r="CS485" i="21"/>
  <c r="CM485" i="21"/>
  <c r="CH485" i="21"/>
  <c r="CP484" i="21"/>
  <c r="CK484" i="21"/>
  <c r="CF484" i="21"/>
  <c r="CH483" i="21"/>
  <c r="CL483" i="21"/>
  <c r="CP483" i="21"/>
  <c r="CT483" i="21"/>
  <c r="CP481" i="21"/>
  <c r="CK481" i="21"/>
  <c r="CE481" i="21"/>
  <c r="CS480" i="21"/>
  <c r="CN480" i="21"/>
  <c r="CH480" i="21"/>
  <c r="CG478" i="21"/>
  <c r="CK478" i="21"/>
  <c r="CO478" i="21"/>
  <c r="CS478" i="21"/>
  <c r="CS477" i="21"/>
  <c r="CM477" i="21"/>
  <c r="CG477" i="21"/>
  <c r="CR476" i="21"/>
  <c r="CJ476" i="21"/>
  <c r="CE474" i="21"/>
  <c r="CI474" i="21"/>
  <c r="CM474" i="21"/>
  <c r="CQ474" i="21"/>
  <c r="CG474" i="21"/>
  <c r="CK474" i="21"/>
  <c r="CO474" i="21"/>
  <c r="CS474" i="21"/>
  <c r="CG472" i="21"/>
  <c r="CK472" i="21"/>
  <c r="CO472" i="21"/>
  <c r="CS472" i="21"/>
  <c r="CE472" i="21"/>
  <c r="CI472" i="21"/>
  <c r="CM472" i="21"/>
  <c r="CQ472" i="21"/>
  <c r="CQ471" i="21"/>
  <c r="CI471" i="21"/>
  <c r="CN470" i="21"/>
  <c r="CF470" i="21"/>
  <c r="CS469" i="21"/>
  <c r="CK469" i="21"/>
  <c r="CN468" i="21"/>
  <c r="CF468" i="21"/>
  <c r="CF467" i="21"/>
  <c r="CJ467" i="21"/>
  <c r="CN467" i="21"/>
  <c r="CR467" i="21"/>
  <c r="CH467" i="21"/>
  <c r="CL467" i="21"/>
  <c r="CP467" i="21"/>
  <c r="CT467" i="21"/>
  <c r="CH465" i="21"/>
  <c r="CL465" i="21"/>
  <c r="CP465" i="21"/>
  <c r="CT465" i="21"/>
  <c r="CF465" i="21"/>
  <c r="CJ465" i="21"/>
  <c r="CN465" i="21"/>
  <c r="CR465" i="21"/>
  <c r="CM463" i="21"/>
  <c r="CE463" i="21"/>
  <c r="CR462" i="21"/>
  <c r="CJ462" i="21"/>
  <c r="CO461" i="21"/>
  <c r="CG461" i="21"/>
  <c r="CR460" i="21"/>
  <c r="CJ460" i="21"/>
  <c r="CE458" i="21"/>
  <c r="CI458" i="21"/>
  <c r="CM458" i="21"/>
  <c r="CQ458" i="21"/>
  <c r="CG458" i="21"/>
  <c r="CK458" i="21"/>
  <c r="CO458" i="21"/>
  <c r="CS458" i="21"/>
  <c r="CG456" i="21"/>
  <c r="CK456" i="21"/>
  <c r="CO456" i="21"/>
  <c r="CS456" i="21"/>
  <c r="CE456" i="21"/>
  <c r="CI456" i="21"/>
  <c r="CM456" i="21"/>
  <c r="CQ456" i="21"/>
  <c r="CQ455" i="21"/>
  <c r="CI455" i="21"/>
  <c r="CN454" i="21"/>
  <c r="CF454" i="21"/>
  <c r="CS453" i="21"/>
  <c r="CK453" i="21"/>
  <c r="CN452" i="21"/>
  <c r="CF452" i="21"/>
  <c r="CF451" i="21"/>
  <c r="CJ451" i="21"/>
  <c r="CN451" i="21"/>
  <c r="CR451" i="21"/>
  <c r="CH451" i="21"/>
  <c r="CL451" i="21"/>
  <c r="CP451" i="21"/>
  <c r="CT451" i="21"/>
  <c r="CH449" i="21"/>
  <c r="CL449" i="21"/>
  <c r="CP449" i="21"/>
  <c r="CT449" i="21"/>
  <c r="CF449" i="21"/>
  <c r="CJ449" i="21"/>
  <c r="CN449" i="21"/>
  <c r="CR449" i="21"/>
  <c r="CM447" i="21"/>
  <c r="CE447" i="21"/>
  <c r="CR446" i="21"/>
  <c r="CJ446" i="21"/>
  <c r="CO445" i="21"/>
  <c r="CG445" i="21"/>
  <c r="CR444" i="21"/>
  <c r="CJ444" i="21"/>
  <c r="CE442" i="21"/>
  <c r="CI442" i="21"/>
  <c r="CM442" i="21"/>
  <c r="CQ442" i="21"/>
  <c r="CG442" i="21"/>
  <c r="CK442" i="21"/>
  <c r="CO442" i="21"/>
  <c r="CS442" i="21"/>
  <c r="CG440" i="21"/>
  <c r="CK440" i="21"/>
  <c r="CO440" i="21"/>
  <c r="CS440" i="21"/>
  <c r="CE440" i="21"/>
  <c r="CI440" i="21"/>
  <c r="CM440" i="21"/>
  <c r="CQ440" i="21"/>
  <c r="CQ439" i="21"/>
  <c r="CI439" i="21"/>
  <c r="CN438" i="21"/>
  <c r="CF438" i="21"/>
  <c r="CS437" i="21"/>
  <c r="CF435" i="21"/>
  <c r="CJ435" i="21"/>
  <c r="CN435" i="21"/>
  <c r="CR435" i="21"/>
  <c r="CG435" i="21"/>
  <c r="CK435" i="21"/>
  <c r="CO435" i="21"/>
  <c r="CS435" i="21"/>
  <c r="CH435" i="21"/>
  <c r="CL435" i="21"/>
  <c r="CP435" i="21"/>
  <c r="CT435" i="21"/>
  <c r="CS433" i="21"/>
  <c r="CF431" i="21"/>
  <c r="CJ431" i="21"/>
  <c r="CN431" i="21"/>
  <c r="CR431" i="21"/>
  <c r="CG431" i="21"/>
  <c r="CK431" i="21"/>
  <c r="CO431" i="21"/>
  <c r="CS431" i="21"/>
  <c r="CH431" i="21"/>
  <c r="CL431" i="21"/>
  <c r="CP431" i="21"/>
  <c r="CT431" i="21"/>
  <c r="CS429" i="21"/>
  <c r="CF427" i="21"/>
  <c r="CJ427" i="21"/>
  <c r="CN427" i="21"/>
  <c r="CR427" i="21"/>
  <c r="CG427" i="21"/>
  <c r="CK427" i="21"/>
  <c r="CO427" i="21"/>
  <c r="CS427" i="21"/>
  <c r="CH427" i="21"/>
  <c r="CL427" i="21"/>
  <c r="CP427" i="21"/>
  <c r="CT427" i="21"/>
  <c r="CS425" i="21"/>
  <c r="CF423" i="21"/>
  <c r="CJ423" i="21"/>
  <c r="CN423" i="21"/>
  <c r="CR423" i="21"/>
  <c r="CG423" i="21"/>
  <c r="CK423" i="21"/>
  <c r="CO423" i="21"/>
  <c r="CS423" i="21"/>
  <c r="CH423" i="21"/>
  <c r="CL423" i="21"/>
  <c r="CP423" i="21"/>
  <c r="CT423" i="21"/>
  <c r="CS421" i="21"/>
  <c r="CF419" i="21"/>
  <c r="CJ419" i="21"/>
  <c r="CN419" i="21"/>
  <c r="CR419" i="21"/>
  <c r="CG419" i="21"/>
  <c r="CK419" i="21"/>
  <c r="CO419" i="21"/>
  <c r="CS419" i="21"/>
  <c r="CH419" i="21"/>
  <c r="CL419" i="21"/>
  <c r="CP419" i="21"/>
  <c r="CT419" i="21"/>
  <c r="CS417" i="21"/>
  <c r="CF415" i="21"/>
  <c r="CJ415" i="21"/>
  <c r="CN415" i="21"/>
  <c r="CR415" i="21"/>
  <c r="CG415" i="21"/>
  <c r="CK415" i="21"/>
  <c r="CO415" i="21"/>
  <c r="CS415" i="21"/>
  <c r="CH415" i="21"/>
  <c r="CL415" i="21"/>
  <c r="CP415" i="21"/>
  <c r="CT415" i="21"/>
  <c r="CS413" i="21"/>
  <c r="CF411" i="21"/>
  <c r="CJ411" i="21"/>
  <c r="CN411" i="21"/>
  <c r="CR411" i="21"/>
  <c r="CG411" i="21"/>
  <c r="CK411" i="21"/>
  <c r="CO411" i="21"/>
  <c r="CS411" i="21"/>
  <c r="CH411" i="21"/>
  <c r="CL411" i="21"/>
  <c r="CP411" i="21"/>
  <c r="CT411" i="21"/>
  <c r="CS409" i="21"/>
  <c r="CF407" i="21"/>
  <c r="CJ407" i="21"/>
  <c r="CN407" i="21"/>
  <c r="CR407" i="21"/>
  <c r="CG407" i="21"/>
  <c r="CK407" i="21"/>
  <c r="CO407" i="21"/>
  <c r="CS407" i="21"/>
  <c r="CH407" i="21"/>
  <c r="CL407" i="21"/>
  <c r="CP407" i="21"/>
  <c r="CT407" i="21"/>
  <c r="CF403" i="21"/>
  <c r="CJ403" i="21"/>
  <c r="CN403" i="21"/>
  <c r="CR403" i="21"/>
  <c r="CG403" i="21"/>
  <c r="CK403" i="21"/>
  <c r="CO403" i="21"/>
  <c r="CS403" i="21"/>
  <c r="CH403" i="21"/>
  <c r="CL403" i="21"/>
  <c r="CP403" i="21"/>
  <c r="CT403" i="21"/>
  <c r="CF399" i="21"/>
  <c r="CJ399" i="21"/>
  <c r="CN399" i="21"/>
  <c r="CR399" i="21"/>
  <c r="CG399" i="21"/>
  <c r="CK399" i="21"/>
  <c r="CO399" i="21"/>
  <c r="CS399" i="21"/>
  <c r="CH399" i="21"/>
  <c r="CL399" i="21"/>
  <c r="CP399" i="21"/>
  <c r="CT399" i="21"/>
  <c r="CF395" i="21"/>
  <c r="CJ395" i="21"/>
  <c r="CN395" i="21"/>
  <c r="CR395" i="21"/>
  <c r="CG395" i="21"/>
  <c r="CK395" i="21"/>
  <c r="CO395" i="21"/>
  <c r="CS395" i="21"/>
  <c r="CH395" i="21"/>
  <c r="CL395" i="21"/>
  <c r="CP395" i="21"/>
  <c r="CT395" i="21"/>
  <c r="CF391" i="21"/>
  <c r="CJ391" i="21"/>
  <c r="CN391" i="21"/>
  <c r="CR391" i="21"/>
  <c r="CG391" i="21"/>
  <c r="CK391" i="21"/>
  <c r="CO391" i="21"/>
  <c r="CS391" i="21"/>
  <c r="CH391" i="21"/>
  <c r="CL391" i="21"/>
  <c r="CP391" i="21"/>
  <c r="CT391" i="21"/>
  <c r="CF387" i="21"/>
  <c r="CJ387" i="21"/>
  <c r="CN387" i="21"/>
  <c r="CR387" i="21"/>
  <c r="CG387" i="21"/>
  <c r="CK387" i="21"/>
  <c r="CO387" i="21"/>
  <c r="CS387" i="21"/>
  <c r="CH387" i="21"/>
  <c r="CL387" i="21"/>
  <c r="CP387" i="21"/>
  <c r="CT387" i="21"/>
  <c r="CF383" i="21"/>
  <c r="CJ383" i="21"/>
  <c r="CN383" i="21"/>
  <c r="CR383" i="21"/>
  <c r="CG383" i="21"/>
  <c r="CK383" i="21"/>
  <c r="CO383" i="21"/>
  <c r="CS383" i="21"/>
  <c r="CH383" i="21"/>
  <c r="CL383" i="21"/>
  <c r="CP383" i="21"/>
  <c r="CT383" i="21"/>
  <c r="CF379" i="21"/>
  <c r="CJ379" i="21"/>
  <c r="CN379" i="21"/>
  <c r="CR379" i="21"/>
  <c r="CG379" i="21"/>
  <c r="CK379" i="21"/>
  <c r="CO379" i="21"/>
  <c r="CS379" i="21"/>
  <c r="CH379" i="21"/>
  <c r="CL379" i="21"/>
  <c r="CP379" i="21"/>
  <c r="CT379" i="21"/>
  <c r="CF375" i="21"/>
  <c r="CJ375" i="21"/>
  <c r="CN375" i="21"/>
  <c r="CR375" i="21"/>
  <c r="CG375" i="21"/>
  <c r="CK375" i="21"/>
  <c r="CO375" i="21"/>
  <c r="CS375" i="21"/>
  <c r="CH375" i="21"/>
  <c r="CL375" i="21"/>
  <c r="CP375" i="21"/>
  <c r="CT375" i="21"/>
  <c r="CF371" i="21"/>
  <c r="CJ371" i="21"/>
  <c r="CN371" i="21"/>
  <c r="CR371" i="21"/>
  <c r="CG371" i="21"/>
  <c r="CK371" i="21"/>
  <c r="CO371" i="21"/>
  <c r="CS371" i="21"/>
  <c r="CH371" i="21"/>
  <c r="CL371" i="21"/>
  <c r="CP371" i="21"/>
  <c r="CT371" i="21"/>
  <c r="CF367" i="21"/>
  <c r="CJ367" i="21"/>
  <c r="CN367" i="21"/>
  <c r="CR367" i="21"/>
  <c r="CG367" i="21"/>
  <c r="CK367" i="21"/>
  <c r="CO367" i="21"/>
  <c r="CS367" i="21"/>
  <c r="CH367" i="21"/>
  <c r="CL367" i="21"/>
  <c r="CP367" i="21"/>
  <c r="CT367" i="21"/>
  <c r="CF363" i="21"/>
  <c r="CJ363" i="21"/>
  <c r="CN363" i="21"/>
  <c r="CR363" i="21"/>
  <c r="CG363" i="21"/>
  <c r="CK363" i="21"/>
  <c r="CO363" i="21"/>
  <c r="CS363" i="21"/>
  <c r="CH363" i="21"/>
  <c r="CL363" i="21"/>
  <c r="CP363" i="21"/>
  <c r="CT363" i="21"/>
  <c r="CF359" i="21"/>
  <c r="CJ359" i="21"/>
  <c r="CN359" i="21"/>
  <c r="CR359" i="21"/>
  <c r="CG359" i="21"/>
  <c r="CK359" i="21"/>
  <c r="CO359" i="21"/>
  <c r="CS359" i="21"/>
  <c r="CH359" i="21"/>
  <c r="CL359" i="21"/>
  <c r="CP359" i="21"/>
  <c r="CT359" i="21"/>
  <c r="CF355" i="21"/>
  <c r="CJ355" i="21"/>
  <c r="CN355" i="21"/>
  <c r="CR355" i="21"/>
  <c r="CG355" i="21"/>
  <c r="CK355" i="21"/>
  <c r="CO355" i="21"/>
  <c r="CS355" i="21"/>
  <c r="CH355" i="21"/>
  <c r="CL355" i="21"/>
  <c r="CP355" i="21"/>
  <c r="CT355" i="21"/>
  <c r="CF351" i="21"/>
  <c r="CJ351" i="21"/>
  <c r="CN351" i="21"/>
  <c r="CR351" i="21"/>
  <c r="CG351" i="21"/>
  <c r="CK351" i="21"/>
  <c r="CO351" i="21"/>
  <c r="CS351" i="21"/>
  <c r="CH351" i="21"/>
  <c r="CL351" i="21"/>
  <c r="CP351" i="21"/>
  <c r="CT351" i="21"/>
  <c r="CF342" i="21"/>
  <c r="CJ342" i="21"/>
  <c r="CN342" i="21"/>
  <c r="CR342" i="21"/>
  <c r="CG342" i="21"/>
  <c r="CK342" i="21"/>
  <c r="CO342" i="21"/>
  <c r="CS342" i="21"/>
  <c r="CH342" i="21"/>
  <c r="CL342" i="21"/>
  <c r="CP342" i="21"/>
  <c r="CT342" i="21"/>
  <c r="CE342" i="21"/>
  <c r="CI342" i="21"/>
  <c r="CM342" i="21"/>
  <c r="CF326" i="21"/>
  <c r="CJ326" i="21"/>
  <c r="CN326" i="21"/>
  <c r="CR326" i="21"/>
  <c r="CG326" i="21"/>
  <c r="CK326" i="21"/>
  <c r="CO326" i="21"/>
  <c r="CS326" i="21"/>
  <c r="CH326" i="21"/>
  <c r="CL326" i="21"/>
  <c r="CP326" i="21"/>
  <c r="CT326" i="21"/>
  <c r="CE326" i="21"/>
  <c r="CI326" i="21"/>
  <c r="CM326" i="21"/>
  <c r="CF310" i="21"/>
  <c r="CJ310" i="21"/>
  <c r="CN310" i="21"/>
  <c r="CR310" i="21"/>
  <c r="CG310" i="21"/>
  <c r="CK310" i="21"/>
  <c r="CO310" i="21"/>
  <c r="CS310" i="21"/>
  <c r="CH310" i="21"/>
  <c r="CL310" i="21"/>
  <c r="CP310" i="21"/>
  <c r="CT310" i="21"/>
  <c r="CE310" i="21"/>
  <c r="CI310" i="21"/>
  <c r="CM310" i="21"/>
  <c r="CF294" i="21"/>
  <c r="CJ294" i="21"/>
  <c r="CN294" i="21"/>
  <c r="CR294" i="21"/>
  <c r="CG294" i="21"/>
  <c r="CK294" i="21"/>
  <c r="CO294" i="21"/>
  <c r="CS294" i="21"/>
  <c r="CH294" i="21"/>
  <c r="CL294" i="21"/>
  <c r="CP294" i="21"/>
  <c r="CT294" i="21"/>
  <c r="CE294" i="21"/>
  <c r="CI294" i="21"/>
  <c r="CM294" i="21"/>
  <c r="CE283" i="21"/>
  <c r="CI283" i="21"/>
  <c r="CM283" i="21"/>
  <c r="CQ283" i="21"/>
  <c r="CF283" i="21"/>
  <c r="CK283" i="21"/>
  <c r="CP283" i="21"/>
  <c r="CG283" i="21"/>
  <c r="CL283" i="21"/>
  <c r="CR283" i="21"/>
  <c r="CH283" i="21"/>
  <c r="CN283" i="21"/>
  <c r="CS283" i="21"/>
  <c r="CJ283" i="21"/>
  <c r="CO283" i="21"/>
  <c r="CT283" i="21"/>
  <c r="CQ436" i="21"/>
  <c r="CM436" i="21"/>
  <c r="CI436" i="21"/>
  <c r="CE436" i="21"/>
  <c r="CQ432" i="21"/>
  <c r="CM432" i="21"/>
  <c r="CI432" i="21"/>
  <c r="CE432" i="21"/>
  <c r="CQ428" i="21"/>
  <c r="CM428" i="21"/>
  <c r="CI428" i="21"/>
  <c r="CE428" i="21"/>
  <c r="CQ424" i="21"/>
  <c r="CM424" i="21"/>
  <c r="CI424" i="21"/>
  <c r="CE424" i="21"/>
  <c r="CQ420" i="21"/>
  <c r="CM420" i="21"/>
  <c r="CI420" i="21"/>
  <c r="CE420" i="21"/>
  <c r="CQ416" i="21"/>
  <c r="CM416" i="21"/>
  <c r="CI416" i="21"/>
  <c r="CE416" i="21"/>
  <c r="CQ412" i="21"/>
  <c r="CM412" i="21"/>
  <c r="CI412" i="21"/>
  <c r="CE412" i="21"/>
  <c r="CQ408" i="21"/>
  <c r="CM408" i="21"/>
  <c r="CI408" i="21"/>
  <c r="CE408" i="21"/>
  <c r="CQ404" i="21"/>
  <c r="CM404" i="21"/>
  <c r="CI404" i="21"/>
  <c r="CE404" i="21"/>
  <c r="CQ400" i="21"/>
  <c r="CM400" i="21"/>
  <c r="CI400" i="21"/>
  <c r="CE400" i="21"/>
  <c r="CQ396" i="21"/>
  <c r="CM396" i="21"/>
  <c r="CI396" i="21"/>
  <c r="CE396" i="21"/>
  <c r="CQ392" i="21"/>
  <c r="CM392" i="21"/>
  <c r="CI392" i="21"/>
  <c r="CE392" i="21"/>
  <c r="CQ388" i="21"/>
  <c r="CM388" i="21"/>
  <c r="CI388" i="21"/>
  <c r="CE388" i="21"/>
  <c r="CQ384" i="21"/>
  <c r="CM384" i="21"/>
  <c r="CI384" i="21"/>
  <c r="CE384" i="21"/>
  <c r="CQ380" i="21"/>
  <c r="CM380" i="21"/>
  <c r="CI380" i="21"/>
  <c r="CE380" i="21"/>
  <c r="CQ376" i="21"/>
  <c r="CM376" i="21"/>
  <c r="CI376" i="21"/>
  <c r="CE376" i="21"/>
  <c r="CQ372" i="21"/>
  <c r="CM372" i="21"/>
  <c r="CI372" i="21"/>
  <c r="CE372" i="21"/>
  <c r="CQ368" i="21"/>
  <c r="CM368" i="21"/>
  <c r="CI368" i="21"/>
  <c r="CE368" i="21"/>
  <c r="CQ364" i="21"/>
  <c r="CM364" i="21"/>
  <c r="CI364" i="21"/>
  <c r="CE364" i="21"/>
  <c r="CQ360" i="21"/>
  <c r="CM360" i="21"/>
  <c r="CI360" i="21"/>
  <c r="CE360" i="21"/>
  <c r="CQ356" i="21"/>
  <c r="CM356" i="21"/>
  <c r="CI356" i="21"/>
  <c r="CE356" i="21"/>
  <c r="CQ352" i="21"/>
  <c r="CM352" i="21"/>
  <c r="CI352" i="21"/>
  <c r="CE352" i="21"/>
  <c r="CH350" i="21"/>
  <c r="CL350" i="21"/>
  <c r="CP350" i="21"/>
  <c r="CQ349" i="21"/>
  <c r="CL349" i="21"/>
  <c r="CP348" i="21"/>
  <c r="CK348" i="21"/>
  <c r="CQ346" i="21"/>
  <c r="CK346" i="21"/>
  <c r="CO344" i="21"/>
  <c r="CR343" i="21"/>
  <c r="CG339" i="21"/>
  <c r="CK339" i="21"/>
  <c r="CO339" i="21"/>
  <c r="CS339" i="21"/>
  <c r="CH339" i="21"/>
  <c r="CL339" i="21"/>
  <c r="CP339" i="21"/>
  <c r="CT339" i="21"/>
  <c r="CE339" i="21"/>
  <c r="CI339" i="21"/>
  <c r="CM339" i="21"/>
  <c r="CQ339" i="21"/>
  <c r="CE337" i="21"/>
  <c r="CI337" i="21"/>
  <c r="CM337" i="21"/>
  <c r="CQ337" i="21"/>
  <c r="CF337" i="21"/>
  <c r="CJ337" i="21"/>
  <c r="CN337" i="21"/>
  <c r="CR337" i="21"/>
  <c r="CG337" i="21"/>
  <c r="CK337" i="21"/>
  <c r="CO337" i="21"/>
  <c r="CS337" i="21"/>
  <c r="CH332" i="21"/>
  <c r="CL332" i="21"/>
  <c r="CP332" i="21"/>
  <c r="CT332" i="21"/>
  <c r="CE332" i="21"/>
  <c r="CI332" i="21"/>
  <c r="CM332" i="21"/>
  <c r="CQ332" i="21"/>
  <c r="CF332" i="21"/>
  <c r="CJ332" i="21"/>
  <c r="CN332" i="21"/>
  <c r="CR332" i="21"/>
  <c r="CF330" i="21"/>
  <c r="CJ330" i="21"/>
  <c r="CN330" i="21"/>
  <c r="CR330" i="21"/>
  <c r="CG330" i="21"/>
  <c r="CK330" i="21"/>
  <c r="CO330" i="21"/>
  <c r="CS330" i="21"/>
  <c r="CH330" i="21"/>
  <c r="CL330" i="21"/>
  <c r="CP330" i="21"/>
  <c r="CT330" i="21"/>
  <c r="CG323" i="21"/>
  <c r="CK323" i="21"/>
  <c r="CO323" i="21"/>
  <c r="CS323" i="21"/>
  <c r="CH323" i="21"/>
  <c r="CL323" i="21"/>
  <c r="CP323" i="21"/>
  <c r="CT323" i="21"/>
  <c r="CE323" i="21"/>
  <c r="CI323" i="21"/>
  <c r="CM323" i="21"/>
  <c r="CQ323" i="21"/>
  <c r="CE321" i="21"/>
  <c r="CI321" i="21"/>
  <c r="CM321" i="21"/>
  <c r="CQ321" i="21"/>
  <c r="CF321" i="21"/>
  <c r="CJ321" i="21"/>
  <c r="CN321" i="21"/>
  <c r="CR321" i="21"/>
  <c r="CG321" i="21"/>
  <c r="CK321" i="21"/>
  <c r="CO321" i="21"/>
  <c r="CS321" i="21"/>
  <c r="CH316" i="21"/>
  <c r="CL316" i="21"/>
  <c r="CP316" i="21"/>
  <c r="CT316" i="21"/>
  <c r="CE316" i="21"/>
  <c r="CI316" i="21"/>
  <c r="CM316" i="21"/>
  <c r="CQ316" i="21"/>
  <c r="CF316" i="21"/>
  <c r="CJ316" i="21"/>
  <c r="CN316" i="21"/>
  <c r="CR316" i="21"/>
  <c r="CF314" i="21"/>
  <c r="CJ314" i="21"/>
  <c r="CN314" i="21"/>
  <c r="CR314" i="21"/>
  <c r="CG314" i="21"/>
  <c r="CK314" i="21"/>
  <c r="CO314" i="21"/>
  <c r="CS314" i="21"/>
  <c r="CH314" i="21"/>
  <c r="CL314" i="21"/>
  <c r="CP314" i="21"/>
  <c r="CT314" i="21"/>
  <c r="CG307" i="21"/>
  <c r="CK307" i="21"/>
  <c r="CO307" i="21"/>
  <c r="CS307" i="21"/>
  <c r="CH307" i="21"/>
  <c r="CL307" i="21"/>
  <c r="CP307" i="21"/>
  <c r="CT307" i="21"/>
  <c r="CE307" i="21"/>
  <c r="CI307" i="21"/>
  <c r="CM307" i="21"/>
  <c r="CQ307" i="21"/>
  <c r="CE305" i="21"/>
  <c r="CI305" i="21"/>
  <c r="CM305" i="21"/>
  <c r="CQ305" i="21"/>
  <c r="CF305" i="21"/>
  <c r="CJ305" i="21"/>
  <c r="CN305" i="21"/>
  <c r="CR305" i="21"/>
  <c r="CG305" i="21"/>
  <c r="CK305" i="21"/>
  <c r="CO305" i="21"/>
  <c r="CS305" i="21"/>
  <c r="CH300" i="21"/>
  <c r="CL300" i="21"/>
  <c r="CP300" i="21"/>
  <c r="CT300" i="21"/>
  <c r="CE300" i="21"/>
  <c r="CI300" i="21"/>
  <c r="CM300" i="21"/>
  <c r="CQ300" i="21"/>
  <c r="CF300" i="21"/>
  <c r="CJ300" i="21"/>
  <c r="CN300" i="21"/>
  <c r="CR300" i="21"/>
  <c r="CF298" i="21"/>
  <c r="CJ298" i="21"/>
  <c r="CN298" i="21"/>
  <c r="CR298" i="21"/>
  <c r="CG298" i="21"/>
  <c r="CK298" i="21"/>
  <c r="CO298" i="21"/>
  <c r="CS298" i="21"/>
  <c r="CH298" i="21"/>
  <c r="CL298" i="21"/>
  <c r="CP298" i="21"/>
  <c r="CT298" i="21"/>
  <c r="CG291" i="21"/>
  <c r="CK291" i="21"/>
  <c r="CO291" i="21"/>
  <c r="CS291" i="21"/>
  <c r="CH291" i="21"/>
  <c r="CL291" i="21"/>
  <c r="CP291" i="21"/>
  <c r="CT291" i="21"/>
  <c r="CE291" i="21"/>
  <c r="CI291" i="21"/>
  <c r="CM291" i="21"/>
  <c r="CQ291" i="21"/>
  <c r="CF288" i="21"/>
  <c r="CJ288" i="21"/>
  <c r="CN288" i="21"/>
  <c r="CR288" i="21"/>
  <c r="CE288" i="21"/>
  <c r="CK288" i="21"/>
  <c r="CP288" i="21"/>
  <c r="CG288" i="21"/>
  <c r="CL288" i="21"/>
  <c r="CQ288" i="21"/>
  <c r="CH288" i="21"/>
  <c r="CM288" i="21"/>
  <c r="CS288" i="21"/>
  <c r="CE279" i="21"/>
  <c r="CI279" i="21"/>
  <c r="CM279" i="21"/>
  <c r="CQ279" i="21"/>
  <c r="CH279" i="21"/>
  <c r="CN279" i="21"/>
  <c r="CS279" i="21"/>
  <c r="CJ279" i="21"/>
  <c r="CO279" i="21"/>
  <c r="CT279" i="21"/>
  <c r="CF279" i="21"/>
  <c r="CK279" i="21"/>
  <c r="CP279" i="21"/>
  <c r="CE267" i="21"/>
  <c r="CI267" i="21"/>
  <c r="CM267" i="21"/>
  <c r="CQ267" i="21"/>
  <c r="CF267" i="21"/>
  <c r="CK267" i="21"/>
  <c r="CP267" i="21"/>
  <c r="CG267" i="21"/>
  <c r="CL267" i="21"/>
  <c r="CR267" i="21"/>
  <c r="CH267" i="21"/>
  <c r="CN267" i="21"/>
  <c r="CS267" i="21"/>
  <c r="CF348" i="21"/>
  <c r="CJ348" i="21"/>
  <c r="CN348" i="21"/>
  <c r="CR348" i="21"/>
  <c r="CG346" i="21"/>
  <c r="CH346" i="21"/>
  <c r="CL346" i="21"/>
  <c r="CP346" i="21"/>
  <c r="CT346" i="21"/>
  <c r="CE344" i="21"/>
  <c r="CI344" i="21"/>
  <c r="CM344" i="21"/>
  <c r="CQ344" i="21"/>
  <c r="CF344" i="21"/>
  <c r="CJ344" i="21"/>
  <c r="CN344" i="21"/>
  <c r="CR344" i="21"/>
  <c r="CG343" i="21"/>
  <c r="CK343" i="21"/>
  <c r="CH343" i="21"/>
  <c r="CL343" i="21"/>
  <c r="CP343" i="21"/>
  <c r="CT343" i="21"/>
  <c r="CE343" i="21"/>
  <c r="CI343" i="21"/>
  <c r="CM343" i="21"/>
  <c r="CQ343" i="21"/>
  <c r="CE341" i="21"/>
  <c r="CI341" i="21"/>
  <c r="CM341" i="21"/>
  <c r="CQ341" i="21"/>
  <c r="CF341" i="21"/>
  <c r="CJ341" i="21"/>
  <c r="CN341" i="21"/>
  <c r="CR341" i="21"/>
  <c r="CG341" i="21"/>
  <c r="CK341" i="21"/>
  <c r="CO341" i="21"/>
  <c r="CS341" i="21"/>
  <c r="CH336" i="21"/>
  <c r="CL336" i="21"/>
  <c r="CP336" i="21"/>
  <c r="CT336" i="21"/>
  <c r="CE336" i="21"/>
  <c r="CI336" i="21"/>
  <c r="CM336" i="21"/>
  <c r="CQ336" i="21"/>
  <c r="CF336" i="21"/>
  <c r="CJ336" i="21"/>
  <c r="CN336" i="21"/>
  <c r="CR336" i="21"/>
  <c r="CF334" i="21"/>
  <c r="CJ334" i="21"/>
  <c r="CN334" i="21"/>
  <c r="CR334" i="21"/>
  <c r="CG334" i="21"/>
  <c r="CK334" i="21"/>
  <c r="CO334" i="21"/>
  <c r="CS334" i="21"/>
  <c r="CH334" i="21"/>
  <c r="CL334" i="21"/>
  <c r="CP334" i="21"/>
  <c r="CT334" i="21"/>
  <c r="CG327" i="21"/>
  <c r="CK327" i="21"/>
  <c r="CO327" i="21"/>
  <c r="CS327" i="21"/>
  <c r="CH327" i="21"/>
  <c r="CL327" i="21"/>
  <c r="CP327" i="21"/>
  <c r="CT327" i="21"/>
  <c r="CE327" i="21"/>
  <c r="CI327" i="21"/>
  <c r="CM327" i="21"/>
  <c r="CQ327" i="21"/>
  <c r="CE325" i="21"/>
  <c r="CI325" i="21"/>
  <c r="CM325" i="21"/>
  <c r="CQ325" i="21"/>
  <c r="CF325" i="21"/>
  <c r="CJ325" i="21"/>
  <c r="CN325" i="21"/>
  <c r="CR325" i="21"/>
  <c r="CG325" i="21"/>
  <c r="CK325" i="21"/>
  <c r="CO325" i="21"/>
  <c r="CS325" i="21"/>
  <c r="CH320" i="21"/>
  <c r="CL320" i="21"/>
  <c r="CP320" i="21"/>
  <c r="CT320" i="21"/>
  <c r="CE320" i="21"/>
  <c r="CI320" i="21"/>
  <c r="CM320" i="21"/>
  <c r="CQ320" i="21"/>
  <c r="CF320" i="21"/>
  <c r="CJ320" i="21"/>
  <c r="CN320" i="21"/>
  <c r="CR320" i="21"/>
  <c r="CF318" i="21"/>
  <c r="CJ318" i="21"/>
  <c r="CN318" i="21"/>
  <c r="CR318" i="21"/>
  <c r="CG318" i="21"/>
  <c r="CK318" i="21"/>
  <c r="CO318" i="21"/>
  <c r="CS318" i="21"/>
  <c r="CH318" i="21"/>
  <c r="CL318" i="21"/>
  <c r="CP318" i="21"/>
  <c r="CT318" i="21"/>
  <c r="CG311" i="21"/>
  <c r="CK311" i="21"/>
  <c r="CO311" i="21"/>
  <c r="CS311" i="21"/>
  <c r="CH311" i="21"/>
  <c r="CL311" i="21"/>
  <c r="CP311" i="21"/>
  <c r="CT311" i="21"/>
  <c r="CE311" i="21"/>
  <c r="CI311" i="21"/>
  <c r="CM311" i="21"/>
  <c r="CQ311" i="21"/>
  <c r="CE309" i="21"/>
  <c r="CI309" i="21"/>
  <c r="CM309" i="21"/>
  <c r="CQ309" i="21"/>
  <c r="CF309" i="21"/>
  <c r="CJ309" i="21"/>
  <c r="CN309" i="21"/>
  <c r="CR309" i="21"/>
  <c r="CG309" i="21"/>
  <c r="CK309" i="21"/>
  <c r="CO309" i="21"/>
  <c r="CS309" i="21"/>
  <c r="CH304" i="21"/>
  <c r="CL304" i="21"/>
  <c r="CP304" i="21"/>
  <c r="CT304" i="21"/>
  <c r="CE304" i="21"/>
  <c r="CI304" i="21"/>
  <c r="CM304" i="21"/>
  <c r="CQ304" i="21"/>
  <c r="CF304" i="21"/>
  <c r="CJ304" i="21"/>
  <c r="CN304" i="21"/>
  <c r="CR304" i="21"/>
  <c r="CF302" i="21"/>
  <c r="CJ302" i="21"/>
  <c r="CN302" i="21"/>
  <c r="CR302" i="21"/>
  <c r="CG302" i="21"/>
  <c r="CK302" i="21"/>
  <c r="CO302" i="21"/>
  <c r="CS302" i="21"/>
  <c r="CH302" i="21"/>
  <c r="CL302" i="21"/>
  <c r="CP302" i="21"/>
  <c r="CT302" i="21"/>
  <c r="CG295" i="21"/>
  <c r="CK295" i="21"/>
  <c r="CO295" i="21"/>
  <c r="CS295" i="21"/>
  <c r="CH295" i="21"/>
  <c r="CL295" i="21"/>
  <c r="CP295" i="21"/>
  <c r="CT295" i="21"/>
  <c r="CE295" i="21"/>
  <c r="CI295" i="21"/>
  <c r="CM295" i="21"/>
  <c r="CQ295" i="21"/>
  <c r="CE293" i="21"/>
  <c r="CI293" i="21"/>
  <c r="CM293" i="21"/>
  <c r="CQ293" i="21"/>
  <c r="CF293" i="21"/>
  <c r="CJ293" i="21"/>
  <c r="CN293" i="21"/>
  <c r="CR293" i="21"/>
  <c r="CG293" i="21"/>
  <c r="CK293" i="21"/>
  <c r="CO293" i="21"/>
  <c r="CS293" i="21"/>
  <c r="CE287" i="21"/>
  <c r="CI287" i="21"/>
  <c r="CM287" i="21"/>
  <c r="CQ287" i="21"/>
  <c r="CH287" i="21"/>
  <c r="CN287" i="21"/>
  <c r="CS287" i="21"/>
  <c r="CJ287" i="21"/>
  <c r="CO287" i="21"/>
  <c r="CT287" i="21"/>
  <c r="CF287" i="21"/>
  <c r="CK287" i="21"/>
  <c r="CP287" i="21"/>
  <c r="CF262" i="21"/>
  <c r="CJ262" i="21"/>
  <c r="CN262" i="21"/>
  <c r="CR262" i="21"/>
  <c r="CH262" i="21"/>
  <c r="CL262" i="21"/>
  <c r="CP262" i="21"/>
  <c r="CT262" i="21"/>
  <c r="CE262" i="21"/>
  <c r="CM262" i="21"/>
  <c r="CG262" i="21"/>
  <c r="CO262" i="21"/>
  <c r="CI262" i="21"/>
  <c r="CQ262" i="21"/>
  <c r="CF258" i="21"/>
  <c r="CJ258" i="21"/>
  <c r="CN258" i="21"/>
  <c r="CR258" i="21"/>
  <c r="CG258" i="21"/>
  <c r="CL258" i="21"/>
  <c r="CQ258" i="21"/>
  <c r="CE258" i="21"/>
  <c r="CM258" i="21"/>
  <c r="CT258" i="21"/>
  <c r="CI258" i="21"/>
  <c r="CP258" i="21"/>
  <c r="CH258" i="21"/>
  <c r="CK258" i="21"/>
  <c r="CO258" i="21"/>
  <c r="CS436" i="21"/>
  <c r="CO436" i="21"/>
  <c r="CK436" i="21"/>
  <c r="CS432" i="21"/>
  <c r="CO432" i="21"/>
  <c r="CK432" i="21"/>
  <c r="CS428" i="21"/>
  <c r="CO428" i="21"/>
  <c r="CK428" i="21"/>
  <c r="CS424" i="21"/>
  <c r="CO424" i="21"/>
  <c r="CK424" i="21"/>
  <c r="CS420" i="21"/>
  <c r="CO420" i="21"/>
  <c r="CK420" i="21"/>
  <c r="CS416" i="21"/>
  <c r="CO416" i="21"/>
  <c r="CK416" i="21"/>
  <c r="CS412" i="21"/>
  <c r="CO412" i="21"/>
  <c r="CK412" i="21"/>
  <c r="CS408" i="21"/>
  <c r="CO408" i="21"/>
  <c r="CK408" i="21"/>
  <c r="CS404" i="21"/>
  <c r="CO404" i="21"/>
  <c r="CK404" i="21"/>
  <c r="CS400" i="21"/>
  <c r="CO400" i="21"/>
  <c r="CK400" i="21"/>
  <c r="CS396" i="21"/>
  <c r="CO396" i="21"/>
  <c r="CK396" i="21"/>
  <c r="CS392" i="21"/>
  <c r="CO392" i="21"/>
  <c r="CK392" i="21"/>
  <c r="CS388" i="21"/>
  <c r="CO388" i="21"/>
  <c r="CK388" i="21"/>
  <c r="CS384" i="21"/>
  <c r="CO384" i="21"/>
  <c r="CK384" i="21"/>
  <c r="CS380" i="21"/>
  <c r="CO380" i="21"/>
  <c r="CK380" i="21"/>
  <c r="CS376" i="21"/>
  <c r="CO376" i="21"/>
  <c r="CK376" i="21"/>
  <c r="CS372" i="21"/>
  <c r="CO372" i="21"/>
  <c r="CK372" i="21"/>
  <c r="CS368" i="21"/>
  <c r="CO368" i="21"/>
  <c r="CK368" i="21"/>
  <c r="CS364" i="21"/>
  <c r="CO364" i="21"/>
  <c r="CK364" i="21"/>
  <c r="CS360" i="21"/>
  <c r="CO360" i="21"/>
  <c r="CK360" i="21"/>
  <c r="CS356" i="21"/>
  <c r="CO356" i="21"/>
  <c r="CK356" i="21"/>
  <c r="CS352" i="21"/>
  <c r="CO352" i="21"/>
  <c r="CK352" i="21"/>
  <c r="CG349" i="21"/>
  <c r="CK349" i="21"/>
  <c r="CO349" i="21"/>
  <c r="CS349" i="21"/>
  <c r="CS348" i="21"/>
  <c r="CM348" i="21"/>
  <c r="CH348" i="21"/>
  <c r="CS346" i="21"/>
  <c r="CN346" i="21"/>
  <c r="CI346" i="21"/>
  <c r="CS344" i="21"/>
  <c r="CK344" i="21"/>
  <c r="CN343" i="21"/>
  <c r="CP341" i="21"/>
  <c r="CH340" i="21"/>
  <c r="CL340" i="21"/>
  <c r="CP340" i="21"/>
  <c r="CT340" i="21"/>
  <c r="CE340" i="21"/>
  <c r="CI340" i="21"/>
  <c r="CM340" i="21"/>
  <c r="CQ340" i="21"/>
  <c r="CF340" i="21"/>
  <c r="CJ340" i="21"/>
  <c r="CN340" i="21"/>
  <c r="CR340" i="21"/>
  <c r="CF338" i="21"/>
  <c r="CJ338" i="21"/>
  <c r="CN338" i="21"/>
  <c r="CR338" i="21"/>
  <c r="CG338" i="21"/>
  <c r="CK338" i="21"/>
  <c r="CO338" i="21"/>
  <c r="CS338" i="21"/>
  <c r="CH338" i="21"/>
  <c r="CL338" i="21"/>
  <c r="CP338" i="21"/>
  <c r="CT338" i="21"/>
  <c r="CS336" i="21"/>
  <c r="CM334" i="21"/>
  <c r="CG331" i="21"/>
  <c r="CK331" i="21"/>
  <c r="CO331" i="21"/>
  <c r="CS331" i="21"/>
  <c r="CH331" i="21"/>
  <c r="CL331" i="21"/>
  <c r="CP331" i="21"/>
  <c r="CT331" i="21"/>
  <c r="CE331" i="21"/>
  <c r="CI331" i="21"/>
  <c r="CM331" i="21"/>
  <c r="CQ331" i="21"/>
  <c r="CE329" i="21"/>
  <c r="CI329" i="21"/>
  <c r="CM329" i="21"/>
  <c r="CQ329" i="21"/>
  <c r="CF329" i="21"/>
  <c r="CJ329" i="21"/>
  <c r="CN329" i="21"/>
  <c r="CR329" i="21"/>
  <c r="CG329" i="21"/>
  <c r="CK329" i="21"/>
  <c r="CO329" i="21"/>
  <c r="CS329" i="21"/>
  <c r="CN327" i="21"/>
  <c r="CP325" i="21"/>
  <c r="CH324" i="21"/>
  <c r="CL324" i="21"/>
  <c r="CP324" i="21"/>
  <c r="CT324" i="21"/>
  <c r="CE324" i="21"/>
  <c r="CI324" i="21"/>
  <c r="CM324" i="21"/>
  <c r="CQ324" i="21"/>
  <c r="CF324" i="21"/>
  <c r="CJ324" i="21"/>
  <c r="CN324" i="21"/>
  <c r="CR324" i="21"/>
  <c r="CF322" i="21"/>
  <c r="CJ322" i="21"/>
  <c r="CN322" i="21"/>
  <c r="CR322" i="21"/>
  <c r="CG322" i="21"/>
  <c r="CK322" i="21"/>
  <c r="CO322" i="21"/>
  <c r="CS322" i="21"/>
  <c r="CH322" i="21"/>
  <c r="CL322" i="21"/>
  <c r="CP322" i="21"/>
  <c r="CT322" i="21"/>
  <c r="CS320" i="21"/>
  <c r="CM318" i="21"/>
  <c r="CG315" i="21"/>
  <c r="CK315" i="21"/>
  <c r="CO315" i="21"/>
  <c r="CS315" i="21"/>
  <c r="CH315" i="21"/>
  <c r="CL315" i="21"/>
  <c r="CP315" i="21"/>
  <c r="CT315" i="21"/>
  <c r="CE315" i="21"/>
  <c r="CI315" i="21"/>
  <c r="CM315" i="21"/>
  <c r="CQ315" i="21"/>
  <c r="CE313" i="21"/>
  <c r="CI313" i="21"/>
  <c r="CM313" i="21"/>
  <c r="CQ313" i="21"/>
  <c r="CF313" i="21"/>
  <c r="CJ313" i="21"/>
  <c r="CN313" i="21"/>
  <c r="CR313" i="21"/>
  <c r="CG313" i="21"/>
  <c r="CK313" i="21"/>
  <c r="CO313" i="21"/>
  <c r="CS313" i="21"/>
  <c r="CN311" i="21"/>
  <c r="CP309" i="21"/>
  <c r="CH308" i="21"/>
  <c r="CL308" i="21"/>
  <c r="CP308" i="21"/>
  <c r="CT308" i="21"/>
  <c r="CE308" i="21"/>
  <c r="CI308" i="21"/>
  <c r="CM308" i="21"/>
  <c r="CQ308" i="21"/>
  <c r="CF308" i="21"/>
  <c r="CJ308" i="21"/>
  <c r="CN308" i="21"/>
  <c r="CR308" i="21"/>
  <c r="CF306" i="21"/>
  <c r="CJ306" i="21"/>
  <c r="CN306" i="21"/>
  <c r="CR306" i="21"/>
  <c r="CG306" i="21"/>
  <c r="CK306" i="21"/>
  <c r="CO306" i="21"/>
  <c r="CS306" i="21"/>
  <c r="CH306" i="21"/>
  <c r="CL306" i="21"/>
  <c r="CP306" i="21"/>
  <c r="CT306" i="21"/>
  <c r="CS304" i="21"/>
  <c r="CM302" i="21"/>
  <c r="CG299" i="21"/>
  <c r="CK299" i="21"/>
  <c r="CO299" i="21"/>
  <c r="CS299" i="21"/>
  <c r="CH299" i="21"/>
  <c r="CL299" i="21"/>
  <c r="CP299" i="21"/>
  <c r="CT299" i="21"/>
  <c r="CE299" i="21"/>
  <c r="CI299" i="21"/>
  <c r="CM299" i="21"/>
  <c r="CQ299" i="21"/>
  <c r="CE297" i="21"/>
  <c r="CI297" i="21"/>
  <c r="CM297" i="21"/>
  <c r="CQ297" i="21"/>
  <c r="CF297" i="21"/>
  <c r="CJ297" i="21"/>
  <c r="CN297" i="21"/>
  <c r="CR297" i="21"/>
  <c r="CG297" i="21"/>
  <c r="CK297" i="21"/>
  <c r="CO297" i="21"/>
  <c r="CS297" i="21"/>
  <c r="CN295" i="21"/>
  <c r="CP293" i="21"/>
  <c r="CH292" i="21"/>
  <c r="CL292" i="21"/>
  <c r="CP292" i="21"/>
  <c r="CT292" i="21"/>
  <c r="CE292" i="21"/>
  <c r="CI292" i="21"/>
  <c r="CM292" i="21"/>
  <c r="CQ292" i="21"/>
  <c r="CF292" i="21"/>
  <c r="CJ292" i="21"/>
  <c r="CN292" i="21"/>
  <c r="CR292" i="21"/>
  <c r="CR287" i="21"/>
  <c r="CE275" i="21"/>
  <c r="CI275" i="21"/>
  <c r="CM275" i="21"/>
  <c r="CQ275" i="21"/>
  <c r="CF275" i="21"/>
  <c r="CK275" i="21"/>
  <c r="CP275" i="21"/>
  <c r="CG275" i="21"/>
  <c r="CL275" i="21"/>
  <c r="CR275" i="21"/>
  <c r="CH275" i="21"/>
  <c r="CN275" i="21"/>
  <c r="CS275" i="21"/>
  <c r="CF272" i="21"/>
  <c r="CJ272" i="21"/>
  <c r="CN272" i="21"/>
  <c r="CR272" i="21"/>
  <c r="CE272" i="21"/>
  <c r="CK272" i="21"/>
  <c r="CP272" i="21"/>
  <c r="CG272" i="21"/>
  <c r="CL272" i="21"/>
  <c r="CQ272" i="21"/>
  <c r="CH272" i="21"/>
  <c r="CM272" i="21"/>
  <c r="CS272" i="21"/>
  <c r="CT290" i="21"/>
  <c r="CP290" i="21"/>
  <c r="CK290" i="21"/>
  <c r="CF290" i="21"/>
  <c r="CG289" i="21"/>
  <c r="CK289" i="21"/>
  <c r="CO289" i="21"/>
  <c r="CS289" i="21"/>
  <c r="CH286" i="21"/>
  <c r="CL286" i="21"/>
  <c r="CP286" i="21"/>
  <c r="CT286" i="21"/>
  <c r="CQ285" i="21"/>
  <c r="CL285" i="21"/>
  <c r="CF285" i="21"/>
  <c r="CP284" i="21"/>
  <c r="CK284" i="21"/>
  <c r="CQ282" i="21"/>
  <c r="CK282" i="21"/>
  <c r="CF282" i="21"/>
  <c r="CG281" i="21"/>
  <c r="CK281" i="21"/>
  <c r="CO281" i="21"/>
  <c r="CS281" i="21"/>
  <c r="CH278" i="21"/>
  <c r="CL278" i="21"/>
  <c r="CP278" i="21"/>
  <c r="CT278" i="21"/>
  <c r="CQ277" i="21"/>
  <c r="CL277" i="21"/>
  <c r="CF277" i="21"/>
  <c r="CP276" i="21"/>
  <c r="CK276" i="21"/>
  <c r="CQ274" i="21"/>
  <c r="CK274" i="21"/>
  <c r="CF274" i="21"/>
  <c r="CG273" i="21"/>
  <c r="CK273" i="21"/>
  <c r="CO273" i="21"/>
  <c r="CS273" i="21"/>
  <c r="CP271" i="21"/>
  <c r="CK271" i="21"/>
  <c r="CH270" i="21"/>
  <c r="CL270" i="21"/>
  <c r="CP270" i="21"/>
  <c r="CT270" i="21"/>
  <c r="CQ269" i="21"/>
  <c r="CL269" i="21"/>
  <c r="CF269" i="21"/>
  <c r="CP268" i="21"/>
  <c r="CK268" i="21"/>
  <c r="CQ266" i="21"/>
  <c r="CK266" i="21"/>
  <c r="CF266" i="21"/>
  <c r="CG265" i="21"/>
  <c r="CK265" i="21"/>
  <c r="CO265" i="21"/>
  <c r="CS265" i="21"/>
  <c r="CQ264" i="21"/>
  <c r="CG263" i="21"/>
  <c r="CK263" i="21"/>
  <c r="CO263" i="21"/>
  <c r="CS263" i="21"/>
  <c r="CE263" i="21"/>
  <c r="CI263" i="21"/>
  <c r="CM263" i="21"/>
  <c r="CQ263" i="21"/>
  <c r="CN261" i="21"/>
  <c r="CG259" i="21"/>
  <c r="CK259" i="21"/>
  <c r="CO259" i="21"/>
  <c r="CS259" i="21"/>
  <c r="CH259" i="21"/>
  <c r="CE259" i="21"/>
  <c r="CL259" i="21"/>
  <c r="CQ259" i="21"/>
  <c r="CI259" i="21"/>
  <c r="CN259" i="21"/>
  <c r="CT259" i="21"/>
  <c r="CR249" i="21"/>
  <c r="CE201" i="21"/>
  <c r="CI201" i="21"/>
  <c r="CM201" i="21"/>
  <c r="CQ201" i="21"/>
  <c r="CF201" i="21"/>
  <c r="CJ201" i="21"/>
  <c r="CN201" i="21"/>
  <c r="CR201" i="21"/>
  <c r="CG201" i="21"/>
  <c r="CO201" i="21"/>
  <c r="CH201" i="21"/>
  <c r="CP201" i="21"/>
  <c r="CK201" i="21"/>
  <c r="CS201" i="21"/>
  <c r="CL201" i="21"/>
  <c r="CT201" i="21"/>
  <c r="CS290" i="21"/>
  <c r="CO290" i="21"/>
  <c r="CJ290" i="21"/>
  <c r="CP285" i="21"/>
  <c r="CJ285" i="21"/>
  <c r="CF284" i="21"/>
  <c r="CJ284" i="21"/>
  <c r="CN284" i="21"/>
  <c r="CR284" i="21"/>
  <c r="CO282" i="21"/>
  <c r="CJ282" i="21"/>
  <c r="CP277" i="21"/>
  <c r="CJ277" i="21"/>
  <c r="CF276" i="21"/>
  <c r="CJ276" i="21"/>
  <c r="CN276" i="21"/>
  <c r="CR276" i="21"/>
  <c r="CO274" i="21"/>
  <c r="CJ274" i="21"/>
  <c r="CE271" i="21"/>
  <c r="CI271" i="21"/>
  <c r="CM271" i="21"/>
  <c r="CQ271" i="21"/>
  <c r="CP269" i="21"/>
  <c r="CJ269" i="21"/>
  <c r="CF268" i="21"/>
  <c r="CJ268" i="21"/>
  <c r="CN268" i="21"/>
  <c r="CR268" i="21"/>
  <c r="CO266" i="21"/>
  <c r="CJ266" i="21"/>
  <c r="CE261" i="21"/>
  <c r="CI261" i="21"/>
  <c r="CM261" i="21"/>
  <c r="CQ261" i="21"/>
  <c r="CG261" i="21"/>
  <c r="CK261" i="21"/>
  <c r="CO261" i="21"/>
  <c r="CS261" i="21"/>
  <c r="CM259" i="21"/>
  <c r="CH290" i="21"/>
  <c r="CL290" i="21"/>
  <c r="CG285" i="21"/>
  <c r="CK285" i="21"/>
  <c r="CO285" i="21"/>
  <c r="CS285" i="21"/>
  <c r="CH282" i="21"/>
  <c r="CL282" i="21"/>
  <c r="CP282" i="21"/>
  <c r="CT282" i="21"/>
  <c r="CG277" i="21"/>
  <c r="CK277" i="21"/>
  <c r="CO277" i="21"/>
  <c r="CS277" i="21"/>
  <c r="CH274" i="21"/>
  <c r="CL274" i="21"/>
  <c r="CP274" i="21"/>
  <c r="CT274" i="21"/>
  <c r="CG269" i="21"/>
  <c r="CK269" i="21"/>
  <c r="CO269" i="21"/>
  <c r="CS269" i="21"/>
  <c r="CH266" i="21"/>
  <c r="CL266" i="21"/>
  <c r="CP266" i="21"/>
  <c r="CT266" i="21"/>
  <c r="CH264" i="21"/>
  <c r="CL264" i="21"/>
  <c r="CP264" i="21"/>
  <c r="CT264" i="21"/>
  <c r="CF264" i="21"/>
  <c r="CJ264" i="21"/>
  <c r="CN264" i="21"/>
  <c r="CR264" i="21"/>
  <c r="CR261" i="21"/>
  <c r="CJ261" i="21"/>
  <c r="CE249" i="21"/>
  <c r="CI249" i="21"/>
  <c r="CM249" i="21"/>
  <c r="CQ249" i="21"/>
  <c r="CJ249" i="21"/>
  <c r="CO249" i="21"/>
  <c r="CT249" i="21"/>
  <c r="CF249" i="21"/>
  <c r="CL249" i="21"/>
  <c r="CS249" i="21"/>
  <c r="CG249" i="21"/>
  <c r="CN249" i="21"/>
  <c r="CH249" i="21"/>
  <c r="CP249" i="21"/>
  <c r="CQ260" i="21"/>
  <c r="CK260" i="21"/>
  <c r="CN257" i="21"/>
  <c r="CS256" i="21"/>
  <c r="CK256" i="21"/>
  <c r="CG255" i="21"/>
  <c r="CK255" i="21"/>
  <c r="CO255" i="21"/>
  <c r="CS255" i="21"/>
  <c r="CE255" i="21"/>
  <c r="CJ255" i="21"/>
  <c r="CP255" i="21"/>
  <c r="CO253" i="21"/>
  <c r="CS252" i="21"/>
  <c r="CM252" i="21"/>
  <c r="CG251" i="21"/>
  <c r="CK251" i="21"/>
  <c r="CO251" i="21"/>
  <c r="CS251" i="21"/>
  <c r="CH251" i="21"/>
  <c r="CM251" i="21"/>
  <c r="CR251" i="21"/>
  <c r="CF250" i="21"/>
  <c r="CJ250" i="21"/>
  <c r="CN250" i="21"/>
  <c r="CR250" i="21"/>
  <c r="CG250" i="21"/>
  <c r="CL250" i="21"/>
  <c r="CQ250" i="21"/>
  <c r="CN248" i="21"/>
  <c r="CT247" i="21"/>
  <c r="CM247" i="21"/>
  <c r="CE245" i="21"/>
  <c r="CI245" i="21"/>
  <c r="CM245" i="21"/>
  <c r="CQ245" i="21"/>
  <c r="CG245" i="21"/>
  <c r="CL245" i="21"/>
  <c r="CR245" i="21"/>
  <c r="CH245" i="21"/>
  <c r="CN245" i="21"/>
  <c r="CS245" i="21"/>
  <c r="CH244" i="21"/>
  <c r="CL244" i="21"/>
  <c r="CP244" i="21"/>
  <c r="CT244" i="21"/>
  <c r="CE244" i="21"/>
  <c r="CJ244" i="21"/>
  <c r="CO244" i="21"/>
  <c r="CF244" i="21"/>
  <c r="CK244" i="21"/>
  <c r="CQ244" i="21"/>
  <c r="CF242" i="21"/>
  <c r="CJ242" i="21"/>
  <c r="CN242" i="21"/>
  <c r="CR242" i="21"/>
  <c r="CG242" i="21"/>
  <c r="CL242" i="21"/>
  <c r="CQ242" i="21"/>
  <c r="CH242" i="21"/>
  <c r="CM242" i="21"/>
  <c r="CS242" i="21"/>
  <c r="CE241" i="21"/>
  <c r="CI241" i="21"/>
  <c r="CM241" i="21"/>
  <c r="CQ241" i="21"/>
  <c r="CJ241" i="21"/>
  <c r="CO241" i="21"/>
  <c r="CT241" i="21"/>
  <c r="CF241" i="21"/>
  <c r="CK241" i="21"/>
  <c r="CP241" i="21"/>
  <c r="CE233" i="21"/>
  <c r="CI233" i="21"/>
  <c r="CM233" i="21"/>
  <c r="CQ233" i="21"/>
  <c r="CH233" i="21"/>
  <c r="CN233" i="21"/>
  <c r="CS233" i="21"/>
  <c r="CJ233" i="21"/>
  <c r="CO233" i="21"/>
  <c r="CT233" i="21"/>
  <c r="CF233" i="21"/>
  <c r="CK233" i="21"/>
  <c r="CP233" i="21"/>
  <c r="CE225" i="21"/>
  <c r="CI225" i="21"/>
  <c r="CM225" i="21"/>
  <c r="CQ225" i="21"/>
  <c r="CH225" i="21"/>
  <c r="CN225" i="21"/>
  <c r="CS225" i="21"/>
  <c r="CJ225" i="21"/>
  <c r="CO225" i="21"/>
  <c r="CT225" i="21"/>
  <c r="CF225" i="21"/>
  <c r="CK225" i="21"/>
  <c r="CP225" i="21"/>
  <c r="CE217" i="21"/>
  <c r="CI217" i="21"/>
  <c r="CM217" i="21"/>
  <c r="CQ217" i="21"/>
  <c r="CH217" i="21"/>
  <c r="CN217" i="21"/>
  <c r="CS217" i="21"/>
  <c r="CJ217" i="21"/>
  <c r="CO217" i="21"/>
  <c r="CT217" i="21"/>
  <c r="CF217" i="21"/>
  <c r="CK217" i="21"/>
  <c r="CP217" i="21"/>
  <c r="CE190" i="21"/>
  <c r="CI190" i="21"/>
  <c r="CM190" i="21"/>
  <c r="CQ190" i="21"/>
  <c r="CG190" i="21"/>
  <c r="CL190" i="21"/>
  <c r="CR190" i="21"/>
  <c r="CH190" i="21"/>
  <c r="CN190" i="21"/>
  <c r="CS190" i="21"/>
  <c r="CF190" i="21"/>
  <c r="CP190" i="21"/>
  <c r="CJ190" i="21"/>
  <c r="CT190" i="21"/>
  <c r="CK190" i="21"/>
  <c r="CH256" i="21"/>
  <c r="CL256" i="21"/>
  <c r="CP256" i="21"/>
  <c r="CT256" i="21"/>
  <c r="CG256" i="21"/>
  <c r="CM256" i="21"/>
  <c r="CR256" i="21"/>
  <c r="CH252" i="21"/>
  <c r="CL252" i="21"/>
  <c r="CP252" i="21"/>
  <c r="CT252" i="21"/>
  <c r="CE252" i="21"/>
  <c r="CJ252" i="21"/>
  <c r="CO252" i="21"/>
  <c r="CG247" i="21"/>
  <c r="CK247" i="21"/>
  <c r="CO247" i="21"/>
  <c r="CS247" i="21"/>
  <c r="CE247" i="21"/>
  <c r="CJ247" i="21"/>
  <c r="CP247" i="21"/>
  <c r="CH208" i="21"/>
  <c r="CL208" i="21"/>
  <c r="CP208" i="21"/>
  <c r="CT208" i="21"/>
  <c r="CE208" i="21"/>
  <c r="CI208" i="21"/>
  <c r="CM208" i="21"/>
  <c r="CQ208" i="21"/>
  <c r="CF208" i="21"/>
  <c r="CN208" i="21"/>
  <c r="CG208" i="21"/>
  <c r="CO208" i="21"/>
  <c r="CJ208" i="21"/>
  <c r="CR208" i="21"/>
  <c r="CH260" i="21"/>
  <c r="CL260" i="21"/>
  <c r="CP260" i="21"/>
  <c r="CT260" i="21"/>
  <c r="CE257" i="21"/>
  <c r="CI257" i="21"/>
  <c r="CM257" i="21"/>
  <c r="CQ257" i="21"/>
  <c r="CJ257" i="21"/>
  <c r="CO257" i="21"/>
  <c r="CT257" i="21"/>
  <c r="CO256" i="21"/>
  <c r="CI256" i="21"/>
  <c r="CE253" i="21"/>
  <c r="CI253" i="21"/>
  <c r="CM253" i="21"/>
  <c r="CQ253" i="21"/>
  <c r="CG253" i="21"/>
  <c r="CL253" i="21"/>
  <c r="CR253" i="21"/>
  <c r="CQ252" i="21"/>
  <c r="CI252" i="21"/>
  <c r="CH248" i="21"/>
  <c r="CL248" i="21"/>
  <c r="CP248" i="21"/>
  <c r="CT248" i="21"/>
  <c r="CG248" i="21"/>
  <c r="CM248" i="21"/>
  <c r="CR248" i="21"/>
  <c r="CQ247" i="21"/>
  <c r="CI247" i="21"/>
  <c r="CE237" i="21"/>
  <c r="CI237" i="21"/>
  <c r="CM237" i="21"/>
  <c r="CQ237" i="21"/>
  <c r="CF237" i="21"/>
  <c r="CK237" i="21"/>
  <c r="CP237" i="21"/>
  <c r="CG237" i="21"/>
  <c r="CL237" i="21"/>
  <c r="CR237" i="21"/>
  <c r="CH237" i="21"/>
  <c r="CN237" i="21"/>
  <c r="CS237" i="21"/>
  <c r="CE229" i="21"/>
  <c r="CI229" i="21"/>
  <c r="CM229" i="21"/>
  <c r="CQ229" i="21"/>
  <c r="CF229" i="21"/>
  <c r="CK229" i="21"/>
  <c r="CP229" i="21"/>
  <c r="CG229" i="21"/>
  <c r="CL229" i="21"/>
  <c r="CR229" i="21"/>
  <c r="CH229" i="21"/>
  <c r="CN229" i="21"/>
  <c r="CS229" i="21"/>
  <c r="CE221" i="21"/>
  <c r="CI221" i="21"/>
  <c r="CM221" i="21"/>
  <c r="CQ221" i="21"/>
  <c r="CF221" i="21"/>
  <c r="CK221" i="21"/>
  <c r="CP221" i="21"/>
  <c r="CG221" i="21"/>
  <c r="CL221" i="21"/>
  <c r="CR221" i="21"/>
  <c r="CH221" i="21"/>
  <c r="CN221" i="21"/>
  <c r="CS221" i="21"/>
  <c r="CE213" i="21"/>
  <c r="CI213" i="21"/>
  <c r="CM213" i="21"/>
  <c r="CQ213" i="21"/>
  <c r="CF213" i="21"/>
  <c r="CK213" i="21"/>
  <c r="CP213" i="21"/>
  <c r="CG213" i="21"/>
  <c r="CL213" i="21"/>
  <c r="CR213" i="21"/>
  <c r="CH213" i="21"/>
  <c r="CN213" i="21"/>
  <c r="CS213" i="21"/>
  <c r="CG243" i="21"/>
  <c r="CK243" i="21"/>
  <c r="CO243" i="21"/>
  <c r="CS243" i="21"/>
  <c r="CH240" i="21"/>
  <c r="CL240" i="21"/>
  <c r="CP240" i="21"/>
  <c r="CT240" i="21"/>
  <c r="CQ239" i="21"/>
  <c r="CL239" i="21"/>
  <c r="CF239" i="21"/>
  <c r="CQ236" i="21"/>
  <c r="CK236" i="21"/>
  <c r="CF236" i="21"/>
  <c r="CG235" i="21"/>
  <c r="CK235" i="21"/>
  <c r="CO235" i="21"/>
  <c r="CS235" i="21"/>
  <c r="CH232" i="21"/>
  <c r="CL232" i="21"/>
  <c r="CP232" i="21"/>
  <c r="CT232" i="21"/>
  <c r="CQ231" i="21"/>
  <c r="CL231" i="21"/>
  <c r="CF231" i="21"/>
  <c r="CQ228" i="21"/>
  <c r="CK228" i="21"/>
  <c r="CF228" i="21"/>
  <c r="CG227" i="21"/>
  <c r="CK227" i="21"/>
  <c r="CO227" i="21"/>
  <c r="CS227" i="21"/>
  <c r="CH224" i="21"/>
  <c r="CL224" i="21"/>
  <c r="CP224" i="21"/>
  <c r="CT224" i="21"/>
  <c r="CQ223" i="21"/>
  <c r="CL223" i="21"/>
  <c r="CF223" i="21"/>
  <c r="CQ220" i="21"/>
  <c r="CK220" i="21"/>
  <c r="CF220" i="21"/>
  <c r="CG219" i="21"/>
  <c r="CK219" i="21"/>
  <c r="CO219" i="21"/>
  <c r="CS219" i="21"/>
  <c r="CH216" i="21"/>
  <c r="CL216" i="21"/>
  <c r="CP216" i="21"/>
  <c r="CT216" i="21"/>
  <c r="CQ215" i="21"/>
  <c r="CL215" i="21"/>
  <c r="CF215" i="21"/>
  <c r="CQ212" i="21"/>
  <c r="CK212" i="21"/>
  <c r="CF212" i="21"/>
  <c r="CG211" i="21"/>
  <c r="CK211" i="21"/>
  <c r="CO211" i="21"/>
  <c r="CS211" i="21"/>
  <c r="CF206" i="21"/>
  <c r="CJ206" i="21"/>
  <c r="CN206" i="21"/>
  <c r="CR206" i="21"/>
  <c r="CG206" i="21"/>
  <c r="CK206" i="21"/>
  <c r="CO206" i="21"/>
  <c r="CS206" i="21"/>
  <c r="CP205" i="21"/>
  <c r="CH205" i="21"/>
  <c r="CH204" i="21"/>
  <c r="CL204" i="21"/>
  <c r="CP204" i="21"/>
  <c r="CT204" i="21"/>
  <c r="CE204" i="21"/>
  <c r="CI204" i="21"/>
  <c r="CM204" i="21"/>
  <c r="CQ204" i="21"/>
  <c r="CP198" i="21"/>
  <c r="CH198" i="21"/>
  <c r="CS197" i="21"/>
  <c r="CI197" i="21"/>
  <c r="CT195" i="21"/>
  <c r="CI195" i="21"/>
  <c r="CE186" i="21"/>
  <c r="CI186" i="21"/>
  <c r="CM186" i="21"/>
  <c r="CQ186" i="21"/>
  <c r="CJ186" i="21"/>
  <c r="CO186" i="21"/>
  <c r="CT186" i="21"/>
  <c r="CF186" i="21"/>
  <c r="CK186" i="21"/>
  <c r="CP186" i="21"/>
  <c r="CG186" i="21"/>
  <c r="CL186" i="21"/>
  <c r="CR186" i="21"/>
  <c r="CG184" i="21"/>
  <c r="CK184" i="21"/>
  <c r="CO184" i="21"/>
  <c r="CS184" i="21"/>
  <c r="CE184" i="21"/>
  <c r="CJ184" i="21"/>
  <c r="CP184" i="21"/>
  <c r="CF184" i="21"/>
  <c r="CL184" i="21"/>
  <c r="CQ184" i="21"/>
  <c r="CH184" i="21"/>
  <c r="CM184" i="21"/>
  <c r="CR184" i="21"/>
  <c r="CS181" i="21"/>
  <c r="CF254" i="21"/>
  <c r="CJ254" i="21"/>
  <c r="CN254" i="21"/>
  <c r="CR254" i="21"/>
  <c r="CF246" i="21"/>
  <c r="CJ246" i="21"/>
  <c r="CN246" i="21"/>
  <c r="CR246" i="21"/>
  <c r="CR243" i="21"/>
  <c r="CM243" i="21"/>
  <c r="CH243" i="21"/>
  <c r="CR240" i="21"/>
  <c r="CM240" i="21"/>
  <c r="CG240" i="21"/>
  <c r="CP239" i="21"/>
  <c r="CJ239" i="21"/>
  <c r="CF238" i="21"/>
  <c r="CJ238" i="21"/>
  <c r="CN238" i="21"/>
  <c r="CR238" i="21"/>
  <c r="CO236" i="21"/>
  <c r="CJ236" i="21"/>
  <c r="CR235" i="21"/>
  <c r="CM235" i="21"/>
  <c r="CH235" i="21"/>
  <c r="CR232" i="21"/>
  <c r="CM232" i="21"/>
  <c r="CG232" i="21"/>
  <c r="CP231" i="21"/>
  <c r="CJ231" i="21"/>
  <c r="CF230" i="21"/>
  <c r="CJ230" i="21"/>
  <c r="CN230" i="21"/>
  <c r="CR230" i="21"/>
  <c r="CO228" i="21"/>
  <c r="CJ228" i="21"/>
  <c r="CR227" i="21"/>
  <c r="CM227" i="21"/>
  <c r="CH227" i="21"/>
  <c r="CR224" i="21"/>
  <c r="CM224" i="21"/>
  <c r="CG224" i="21"/>
  <c r="CP223" i="21"/>
  <c r="CJ223" i="21"/>
  <c r="CF222" i="21"/>
  <c r="CJ222" i="21"/>
  <c r="CN222" i="21"/>
  <c r="CR222" i="21"/>
  <c r="CO220" i="21"/>
  <c r="CJ220" i="21"/>
  <c r="CR219" i="21"/>
  <c r="CM219" i="21"/>
  <c r="CH219" i="21"/>
  <c r="CR216" i="21"/>
  <c r="CM216" i="21"/>
  <c r="CG216" i="21"/>
  <c r="CP215" i="21"/>
  <c r="CJ215" i="21"/>
  <c r="CF214" i="21"/>
  <c r="CJ214" i="21"/>
  <c r="CN214" i="21"/>
  <c r="CR214" i="21"/>
  <c r="CO212" i="21"/>
  <c r="CJ212" i="21"/>
  <c r="CR211" i="21"/>
  <c r="CM211" i="21"/>
  <c r="CH211" i="21"/>
  <c r="CE209" i="21"/>
  <c r="CI209" i="21"/>
  <c r="CM209" i="21"/>
  <c r="CQ209" i="21"/>
  <c r="CF209" i="21"/>
  <c r="CJ209" i="21"/>
  <c r="CN209" i="21"/>
  <c r="CR209" i="21"/>
  <c r="CQ206" i="21"/>
  <c r="CI206" i="21"/>
  <c r="CO205" i="21"/>
  <c r="CR204" i="21"/>
  <c r="CJ204" i="21"/>
  <c r="CF202" i="21"/>
  <c r="CJ202" i="21"/>
  <c r="CN202" i="21"/>
  <c r="CR202" i="21"/>
  <c r="CG202" i="21"/>
  <c r="CK202" i="21"/>
  <c r="CO202" i="21"/>
  <c r="CS202" i="21"/>
  <c r="CH200" i="21"/>
  <c r="CL200" i="21"/>
  <c r="CP200" i="21"/>
  <c r="CT200" i="21"/>
  <c r="CE200" i="21"/>
  <c r="CI200" i="21"/>
  <c r="CM200" i="21"/>
  <c r="CQ200" i="21"/>
  <c r="CM198" i="21"/>
  <c r="CR197" i="21"/>
  <c r="CP195" i="21"/>
  <c r="CR194" i="21"/>
  <c r="CG192" i="21"/>
  <c r="CK192" i="21"/>
  <c r="CO192" i="21"/>
  <c r="CS192" i="21"/>
  <c r="CE192" i="21"/>
  <c r="CJ192" i="21"/>
  <c r="CP192" i="21"/>
  <c r="CF192" i="21"/>
  <c r="CL192" i="21"/>
  <c r="CQ192" i="21"/>
  <c r="CS186" i="21"/>
  <c r="CT184" i="21"/>
  <c r="CE174" i="21"/>
  <c r="CI174" i="21"/>
  <c r="CM174" i="21"/>
  <c r="CQ174" i="21"/>
  <c r="CF174" i="21"/>
  <c r="CJ174" i="21"/>
  <c r="CN174" i="21"/>
  <c r="CR174" i="21"/>
  <c r="CG174" i="21"/>
  <c r="CK174" i="21"/>
  <c r="CO174" i="21"/>
  <c r="CS174" i="21"/>
  <c r="CH174" i="21"/>
  <c r="CL174" i="21"/>
  <c r="CP174" i="21"/>
  <c r="CG239" i="21"/>
  <c r="CK239" i="21"/>
  <c r="CO239" i="21"/>
  <c r="CS239" i="21"/>
  <c r="CH236" i="21"/>
  <c r="CL236" i="21"/>
  <c r="CP236" i="21"/>
  <c r="CT236" i="21"/>
  <c r="CG231" i="21"/>
  <c r="CK231" i="21"/>
  <c r="CO231" i="21"/>
  <c r="CS231" i="21"/>
  <c r="CH228" i="21"/>
  <c r="CL228" i="21"/>
  <c r="CP228" i="21"/>
  <c r="CT228" i="21"/>
  <c r="CG223" i="21"/>
  <c r="CK223" i="21"/>
  <c r="CO223" i="21"/>
  <c r="CS223" i="21"/>
  <c r="CH220" i="21"/>
  <c r="CL220" i="21"/>
  <c r="CP220" i="21"/>
  <c r="CT220" i="21"/>
  <c r="CG215" i="21"/>
  <c r="CK215" i="21"/>
  <c r="CO215" i="21"/>
  <c r="CS215" i="21"/>
  <c r="CH212" i="21"/>
  <c r="CL212" i="21"/>
  <c r="CP212" i="21"/>
  <c r="CT212" i="21"/>
  <c r="CE205" i="21"/>
  <c r="CI205" i="21"/>
  <c r="CM205" i="21"/>
  <c r="CQ205" i="21"/>
  <c r="CF205" i="21"/>
  <c r="CJ205" i="21"/>
  <c r="CN205" i="21"/>
  <c r="CR205" i="21"/>
  <c r="CF198" i="21"/>
  <c r="CJ198" i="21"/>
  <c r="CN198" i="21"/>
  <c r="CR198" i="21"/>
  <c r="CG198" i="21"/>
  <c r="CK198" i="21"/>
  <c r="CO198" i="21"/>
  <c r="CS198" i="21"/>
  <c r="CH197" i="21"/>
  <c r="CL197" i="21"/>
  <c r="CP197" i="21"/>
  <c r="CT197" i="21"/>
  <c r="CE197" i="21"/>
  <c r="CJ197" i="21"/>
  <c r="CO197" i="21"/>
  <c r="CF197" i="21"/>
  <c r="CK197" i="21"/>
  <c r="CQ197" i="21"/>
  <c r="CF195" i="21"/>
  <c r="CJ195" i="21"/>
  <c r="CN195" i="21"/>
  <c r="CR195" i="21"/>
  <c r="CG195" i="21"/>
  <c r="CL195" i="21"/>
  <c r="CQ195" i="21"/>
  <c r="CH195" i="21"/>
  <c r="CM195" i="21"/>
  <c r="CS195" i="21"/>
  <c r="CE194" i="21"/>
  <c r="CI194" i="21"/>
  <c r="CM194" i="21"/>
  <c r="CQ194" i="21"/>
  <c r="CJ194" i="21"/>
  <c r="CO194" i="21"/>
  <c r="CT194" i="21"/>
  <c r="CF194" i="21"/>
  <c r="CK194" i="21"/>
  <c r="CP194" i="21"/>
  <c r="CH181" i="21"/>
  <c r="CL181" i="21"/>
  <c r="CP181" i="21"/>
  <c r="CT181" i="21"/>
  <c r="CE181" i="21"/>
  <c r="CI181" i="21"/>
  <c r="CM181" i="21"/>
  <c r="CQ181" i="21"/>
  <c r="CF181" i="21"/>
  <c r="CN181" i="21"/>
  <c r="CG181" i="21"/>
  <c r="CO181" i="21"/>
  <c r="CJ181" i="21"/>
  <c r="CR181" i="21"/>
  <c r="CF187" i="21"/>
  <c r="CJ187" i="21"/>
  <c r="CN187" i="21"/>
  <c r="CR187" i="21"/>
  <c r="CE182" i="21"/>
  <c r="CI182" i="21"/>
  <c r="CM182" i="21"/>
  <c r="CQ182" i="21"/>
  <c r="CH177" i="21"/>
  <c r="CL177" i="21"/>
  <c r="CP177" i="21"/>
  <c r="CT177" i="21"/>
  <c r="CE177" i="21"/>
  <c r="CI177" i="21"/>
  <c r="CM177" i="21"/>
  <c r="CQ177" i="21"/>
  <c r="CF177" i="21"/>
  <c r="CJ177" i="21"/>
  <c r="CN177" i="21"/>
  <c r="CR177" i="21"/>
  <c r="CG170" i="21"/>
  <c r="CK170" i="21"/>
  <c r="CO170" i="21"/>
  <c r="CS170" i="21"/>
  <c r="CE170" i="21"/>
  <c r="CJ170" i="21"/>
  <c r="CP170" i="21"/>
  <c r="CF170" i="21"/>
  <c r="CL170" i="21"/>
  <c r="CQ170" i="21"/>
  <c r="CH170" i="21"/>
  <c r="CM170" i="21"/>
  <c r="CR170" i="21"/>
  <c r="CE164" i="21"/>
  <c r="CI164" i="21"/>
  <c r="CM164" i="21"/>
  <c r="CQ164" i="21"/>
  <c r="CJ164" i="21"/>
  <c r="CO164" i="21"/>
  <c r="CT164" i="21"/>
  <c r="CF164" i="21"/>
  <c r="CK164" i="21"/>
  <c r="CP164" i="21"/>
  <c r="CG164" i="21"/>
  <c r="CL164" i="21"/>
  <c r="CR164" i="21"/>
  <c r="CG162" i="21"/>
  <c r="CK162" i="21"/>
  <c r="CO162" i="21"/>
  <c r="CS162" i="21"/>
  <c r="CE162" i="21"/>
  <c r="CJ162" i="21"/>
  <c r="CP162" i="21"/>
  <c r="CF162" i="21"/>
  <c r="CL162" i="21"/>
  <c r="CQ162" i="21"/>
  <c r="CH162" i="21"/>
  <c r="CM162" i="21"/>
  <c r="CR162" i="21"/>
  <c r="CG152" i="21"/>
  <c r="CK152" i="21"/>
  <c r="CO152" i="21"/>
  <c r="CS152" i="21"/>
  <c r="CH152" i="21"/>
  <c r="CL152" i="21"/>
  <c r="CP152" i="21"/>
  <c r="CT152" i="21"/>
  <c r="CE152" i="21"/>
  <c r="CI152" i="21"/>
  <c r="CM152" i="21"/>
  <c r="CQ152" i="21"/>
  <c r="CF152" i="21"/>
  <c r="CJ152" i="21"/>
  <c r="CN152" i="21"/>
  <c r="CE150" i="21"/>
  <c r="CI150" i="21"/>
  <c r="CM150" i="21"/>
  <c r="CQ150" i="21"/>
  <c r="CF150" i="21"/>
  <c r="CJ150" i="21"/>
  <c r="CN150" i="21"/>
  <c r="CR150" i="21"/>
  <c r="CG150" i="21"/>
  <c r="CK150" i="21"/>
  <c r="CO150" i="21"/>
  <c r="CS150" i="21"/>
  <c r="CH150" i="21"/>
  <c r="CL150" i="21"/>
  <c r="CP150" i="21"/>
  <c r="CG196" i="21"/>
  <c r="CK196" i="21"/>
  <c r="CO196" i="21"/>
  <c r="CS196" i="21"/>
  <c r="CH193" i="21"/>
  <c r="CL193" i="21"/>
  <c r="CP193" i="21"/>
  <c r="CT193" i="21"/>
  <c r="CG188" i="21"/>
  <c r="CK188" i="21"/>
  <c r="CO188" i="21"/>
  <c r="CS188" i="21"/>
  <c r="CS187" i="21"/>
  <c r="CM187" i="21"/>
  <c r="CH187" i="21"/>
  <c r="CH185" i="21"/>
  <c r="CL185" i="21"/>
  <c r="CP185" i="21"/>
  <c r="CT185" i="21"/>
  <c r="CS182" i="21"/>
  <c r="CN182" i="21"/>
  <c r="CH182" i="21"/>
  <c r="CO177" i="21"/>
  <c r="CH173" i="21"/>
  <c r="CL173" i="21"/>
  <c r="CP173" i="21"/>
  <c r="CT173" i="21"/>
  <c r="CE173" i="21"/>
  <c r="CI173" i="21"/>
  <c r="CM173" i="21"/>
  <c r="CQ173" i="21"/>
  <c r="CF173" i="21"/>
  <c r="CJ173" i="21"/>
  <c r="CN173" i="21"/>
  <c r="CR173" i="21"/>
  <c r="CT170" i="21"/>
  <c r="CS164" i="21"/>
  <c r="CT162" i="21"/>
  <c r="CS207" i="21"/>
  <c r="CO207" i="21"/>
  <c r="CK207" i="21"/>
  <c r="CS203" i="21"/>
  <c r="CO203" i="21"/>
  <c r="CK203" i="21"/>
  <c r="CS199" i="21"/>
  <c r="CO199" i="21"/>
  <c r="CK199" i="21"/>
  <c r="CR196" i="21"/>
  <c r="CM196" i="21"/>
  <c r="CH196" i="21"/>
  <c r="CR193" i="21"/>
  <c r="CM193" i="21"/>
  <c r="CG193" i="21"/>
  <c r="CF191" i="21"/>
  <c r="CJ191" i="21"/>
  <c r="CN191" i="21"/>
  <c r="CR191" i="21"/>
  <c r="CR188" i="21"/>
  <c r="CM188" i="21"/>
  <c r="CH188" i="21"/>
  <c r="CQ187" i="21"/>
  <c r="CL187" i="21"/>
  <c r="CG187" i="21"/>
  <c r="CR185" i="21"/>
  <c r="CM185" i="21"/>
  <c r="CG185" i="21"/>
  <c r="CF183" i="21"/>
  <c r="CJ183" i="21"/>
  <c r="CN183" i="21"/>
  <c r="CR183" i="21"/>
  <c r="CR182" i="21"/>
  <c r="CL182" i="21"/>
  <c r="CG182" i="21"/>
  <c r="CE178" i="21"/>
  <c r="CI178" i="21"/>
  <c r="CM178" i="21"/>
  <c r="CQ178" i="21"/>
  <c r="CF178" i="21"/>
  <c r="CJ178" i="21"/>
  <c r="CN178" i="21"/>
  <c r="CR178" i="21"/>
  <c r="CG178" i="21"/>
  <c r="CK178" i="21"/>
  <c r="CO178" i="21"/>
  <c r="CS178" i="21"/>
  <c r="CK177" i="21"/>
  <c r="CO173" i="21"/>
  <c r="CN170" i="21"/>
  <c r="CN164" i="21"/>
  <c r="CN162" i="21"/>
  <c r="CH160" i="21"/>
  <c r="CL160" i="21"/>
  <c r="CP160" i="21"/>
  <c r="CT160" i="21"/>
  <c r="CE160" i="21"/>
  <c r="CI160" i="21"/>
  <c r="CM160" i="21"/>
  <c r="CQ160" i="21"/>
  <c r="CF160" i="21"/>
  <c r="CN160" i="21"/>
  <c r="CG160" i="21"/>
  <c r="CO160" i="21"/>
  <c r="CJ160" i="21"/>
  <c r="CR160" i="21"/>
  <c r="CF158" i="21"/>
  <c r="CJ158" i="21"/>
  <c r="CN158" i="21"/>
  <c r="CR158" i="21"/>
  <c r="CG158" i="21"/>
  <c r="CK158" i="21"/>
  <c r="CO158" i="21"/>
  <c r="CS158" i="21"/>
  <c r="CE158" i="21"/>
  <c r="CM158" i="21"/>
  <c r="CH158" i="21"/>
  <c r="CP158" i="21"/>
  <c r="CI158" i="21"/>
  <c r="CQ158" i="21"/>
  <c r="CE168" i="21"/>
  <c r="CI168" i="21"/>
  <c r="CM168" i="21"/>
  <c r="CQ168" i="21"/>
  <c r="CF165" i="21"/>
  <c r="CJ165" i="21"/>
  <c r="CN165" i="21"/>
  <c r="CR165" i="21"/>
  <c r="CG156" i="21"/>
  <c r="CK156" i="21"/>
  <c r="CO156" i="21"/>
  <c r="CH156" i="21"/>
  <c r="CL156" i="21"/>
  <c r="CP156" i="21"/>
  <c r="CT156" i="21"/>
  <c r="CE156" i="21"/>
  <c r="CI156" i="21"/>
  <c r="CM156" i="21"/>
  <c r="CQ156" i="21"/>
  <c r="CE154" i="21"/>
  <c r="CI154" i="21"/>
  <c r="CM154" i="21"/>
  <c r="CQ154" i="21"/>
  <c r="CF154" i="21"/>
  <c r="CJ154" i="21"/>
  <c r="CN154" i="21"/>
  <c r="CR154" i="21"/>
  <c r="CG154" i="21"/>
  <c r="CK154" i="21"/>
  <c r="CO154" i="21"/>
  <c r="CS154" i="21"/>
  <c r="CH149" i="21"/>
  <c r="CL149" i="21"/>
  <c r="CP149" i="21"/>
  <c r="CT149" i="21"/>
  <c r="CE149" i="21"/>
  <c r="CI149" i="21"/>
  <c r="CM149" i="21"/>
  <c r="CQ149" i="21"/>
  <c r="CF149" i="21"/>
  <c r="CJ149" i="21"/>
  <c r="CN149" i="21"/>
  <c r="CR149" i="21"/>
  <c r="CF147" i="21"/>
  <c r="CJ147" i="21"/>
  <c r="CN147" i="21"/>
  <c r="CR147" i="21"/>
  <c r="CG147" i="21"/>
  <c r="CK147" i="21"/>
  <c r="CO147" i="21"/>
  <c r="CS147" i="21"/>
  <c r="CH147" i="21"/>
  <c r="CL147" i="21"/>
  <c r="CP147" i="21"/>
  <c r="CT147" i="21"/>
  <c r="CE140" i="21"/>
  <c r="CI140" i="21"/>
  <c r="CM140" i="21"/>
  <c r="CQ140" i="21"/>
  <c r="CF140" i="21"/>
  <c r="CK140" i="21"/>
  <c r="CP140" i="21"/>
  <c r="CG140" i="21"/>
  <c r="CL140" i="21"/>
  <c r="CR140" i="21"/>
  <c r="CH140" i="21"/>
  <c r="CN140" i="21"/>
  <c r="CS140" i="21"/>
  <c r="CH135" i="21"/>
  <c r="CL135" i="21"/>
  <c r="CP135" i="21"/>
  <c r="CT135" i="21"/>
  <c r="CE135" i="21"/>
  <c r="CI135" i="21"/>
  <c r="CM135" i="21"/>
  <c r="CQ135" i="21"/>
  <c r="CF135" i="21"/>
  <c r="CJ135" i="21"/>
  <c r="CN135" i="21"/>
  <c r="CR135" i="21"/>
  <c r="CG135" i="21"/>
  <c r="CK135" i="21"/>
  <c r="CO135" i="21"/>
  <c r="CS179" i="21"/>
  <c r="CO179" i="21"/>
  <c r="CK179" i="21"/>
  <c r="CG179" i="21"/>
  <c r="CS175" i="21"/>
  <c r="CO175" i="21"/>
  <c r="CK175" i="21"/>
  <c r="CG175" i="21"/>
  <c r="CS171" i="21"/>
  <c r="CO171" i="21"/>
  <c r="CK171" i="21"/>
  <c r="CG171" i="21"/>
  <c r="CS168" i="21"/>
  <c r="CN168" i="21"/>
  <c r="CH168" i="21"/>
  <c r="CG166" i="21"/>
  <c r="CK166" i="21"/>
  <c r="CO166" i="21"/>
  <c r="CS166" i="21"/>
  <c r="CS165" i="21"/>
  <c r="CM165" i="21"/>
  <c r="CH165" i="21"/>
  <c r="CH163" i="21"/>
  <c r="CL163" i="21"/>
  <c r="CP163" i="21"/>
  <c r="CT163" i="21"/>
  <c r="CE161" i="21"/>
  <c r="CF161" i="21"/>
  <c r="CJ161" i="21"/>
  <c r="CN161" i="21"/>
  <c r="CR161" i="21"/>
  <c r="CG159" i="21"/>
  <c r="CK159" i="21"/>
  <c r="CO159" i="21"/>
  <c r="CS159" i="21"/>
  <c r="CH159" i="21"/>
  <c r="CL159" i="21"/>
  <c r="CP159" i="21"/>
  <c r="CT159" i="21"/>
  <c r="CE157" i="21"/>
  <c r="CI157" i="21"/>
  <c r="CM157" i="21"/>
  <c r="CQ157" i="21"/>
  <c r="CF157" i="21"/>
  <c r="CJ157" i="21"/>
  <c r="CN157" i="21"/>
  <c r="CR157" i="21"/>
  <c r="CN156" i="21"/>
  <c r="CP154" i="21"/>
  <c r="CH153" i="21"/>
  <c r="CL153" i="21"/>
  <c r="CP153" i="21"/>
  <c r="CT153" i="21"/>
  <c r="CE153" i="21"/>
  <c r="CI153" i="21"/>
  <c r="CM153" i="21"/>
  <c r="CQ153" i="21"/>
  <c r="CF153" i="21"/>
  <c r="CJ153" i="21"/>
  <c r="CN153" i="21"/>
  <c r="CR153" i="21"/>
  <c r="CF151" i="21"/>
  <c r="CJ151" i="21"/>
  <c r="CN151" i="21"/>
  <c r="CR151" i="21"/>
  <c r="CG151" i="21"/>
  <c r="CK151" i="21"/>
  <c r="CO151" i="21"/>
  <c r="CS151" i="21"/>
  <c r="CH151" i="21"/>
  <c r="CL151" i="21"/>
  <c r="CP151" i="21"/>
  <c r="CT151" i="21"/>
  <c r="CS149" i="21"/>
  <c r="CM147" i="21"/>
  <c r="CF145" i="21"/>
  <c r="CJ145" i="21"/>
  <c r="CN145" i="21"/>
  <c r="CR145" i="21"/>
  <c r="CE145" i="21"/>
  <c r="CK145" i="21"/>
  <c r="CP145" i="21"/>
  <c r="CG145" i="21"/>
  <c r="CL145" i="21"/>
  <c r="CQ145" i="21"/>
  <c r="CH145" i="21"/>
  <c r="CM145" i="21"/>
  <c r="CS145" i="21"/>
  <c r="CT140" i="21"/>
  <c r="CS180" i="21"/>
  <c r="CO180" i="21"/>
  <c r="CK180" i="21"/>
  <c r="CR179" i="21"/>
  <c r="CN179" i="21"/>
  <c r="CJ179" i="21"/>
  <c r="CS176" i="21"/>
  <c r="CO176" i="21"/>
  <c r="CK176" i="21"/>
  <c r="CR175" i="21"/>
  <c r="CN175" i="21"/>
  <c r="CJ175" i="21"/>
  <c r="CS172" i="21"/>
  <c r="CO172" i="21"/>
  <c r="CK172" i="21"/>
  <c r="CR171" i="21"/>
  <c r="CN171" i="21"/>
  <c r="CJ171" i="21"/>
  <c r="CF169" i="21"/>
  <c r="CJ169" i="21"/>
  <c r="CN169" i="21"/>
  <c r="CR169" i="21"/>
  <c r="CR168" i="21"/>
  <c r="CL168" i="21"/>
  <c r="CG168" i="21"/>
  <c r="CR166" i="21"/>
  <c r="CM166" i="21"/>
  <c r="CH166" i="21"/>
  <c r="CQ165" i="21"/>
  <c r="CL165" i="21"/>
  <c r="CG165" i="21"/>
  <c r="CR163" i="21"/>
  <c r="CM163" i="21"/>
  <c r="CG163" i="21"/>
  <c r="CT161" i="21"/>
  <c r="CO161" i="21"/>
  <c r="CI161" i="21"/>
  <c r="CQ159" i="21"/>
  <c r="CI159" i="21"/>
  <c r="CS157" i="21"/>
  <c r="CK157" i="21"/>
  <c r="CJ156" i="21"/>
  <c r="CF155" i="21"/>
  <c r="CJ155" i="21"/>
  <c r="CN155" i="21"/>
  <c r="CR155" i="21"/>
  <c r="CG155" i="21"/>
  <c r="CK155" i="21"/>
  <c r="CO155" i="21"/>
  <c r="CS155" i="21"/>
  <c r="CH155" i="21"/>
  <c r="CL155" i="21"/>
  <c r="CP155" i="21"/>
  <c r="CT155" i="21"/>
  <c r="CL154" i="21"/>
  <c r="CS153" i="21"/>
  <c r="CM151" i="21"/>
  <c r="CO149" i="21"/>
  <c r="CG148" i="21"/>
  <c r="CK148" i="21"/>
  <c r="CO148" i="21"/>
  <c r="CS148" i="21"/>
  <c r="CH148" i="21"/>
  <c r="CL148" i="21"/>
  <c r="CP148" i="21"/>
  <c r="CT148" i="21"/>
  <c r="CE148" i="21"/>
  <c r="CI148" i="21"/>
  <c r="CM148" i="21"/>
  <c r="CQ148" i="21"/>
  <c r="CI147" i="21"/>
  <c r="CT145" i="21"/>
  <c r="CE144" i="21"/>
  <c r="CI144" i="21"/>
  <c r="CM144" i="21"/>
  <c r="CQ144" i="21"/>
  <c r="CH144" i="21"/>
  <c r="CN144" i="21"/>
  <c r="CS144" i="21"/>
  <c r="CJ144" i="21"/>
  <c r="CO144" i="21"/>
  <c r="CT144" i="21"/>
  <c r="CF144" i="21"/>
  <c r="CK144" i="21"/>
  <c r="CP144" i="21"/>
  <c r="CO140" i="21"/>
  <c r="CG146" i="21"/>
  <c r="CK146" i="21"/>
  <c r="CO146" i="21"/>
  <c r="CH143" i="21"/>
  <c r="CL143" i="21"/>
  <c r="CP143" i="21"/>
  <c r="CT143" i="21"/>
  <c r="CQ142" i="21"/>
  <c r="CL142" i="21"/>
  <c r="CF142" i="21"/>
  <c r="CP141" i="21"/>
  <c r="CK141" i="21"/>
  <c r="CQ139" i="21"/>
  <c r="CK139" i="21"/>
  <c r="CF139" i="21"/>
  <c r="CO136" i="21"/>
  <c r="CE123" i="21"/>
  <c r="CI123" i="21"/>
  <c r="CM123" i="21"/>
  <c r="CQ123" i="21"/>
  <c r="CF123" i="21"/>
  <c r="CJ123" i="21"/>
  <c r="CN123" i="21"/>
  <c r="CR123" i="21"/>
  <c r="CG123" i="21"/>
  <c r="CK123" i="21"/>
  <c r="CO123" i="21"/>
  <c r="CS123" i="21"/>
  <c r="CH123" i="21"/>
  <c r="CL123" i="21"/>
  <c r="CP123" i="21"/>
  <c r="CE115" i="21"/>
  <c r="CI115" i="21"/>
  <c r="CM115" i="21"/>
  <c r="CQ115" i="21"/>
  <c r="CF115" i="21"/>
  <c r="CJ115" i="21"/>
  <c r="CN115" i="21"/>
  <c r="CR115" i="21"/>
  <c r="CG115" i="21"/>
  <c r="CK115" i="21"/>
  <c r="CO115" i="21"/>
  <c r="CS115" i="21"/>
  <c r="CH115" i="21"/>
  <c r="CL115" i="21"/>
  <c r="CP115" i="21"/>
  <c r="CP142" i="21"/>
  <c r="CJ142" i="21"/>
  <c r="CF141" i="21"/>
  <c r="CJ141" i="21"/>
  <c r="CN141" i="21"/>
  <c r="CR141" i="21"/>
  <c r="CO139" i="21"/>
  <c r="CJ139" i="21"/>
  <c r="CE136" i="21"/>
  <c r="CI136" i="21"/>
  <c r="CM136" i="21"/>
  <c r="CQ136" i="21"/>
  <c r="CF136" i="21"/>
  <c r="CJ136" i="21"/>
  <c r="CN136" i="21"/>
  <c r="CR136" i="21"/>
  <c r="CG142" i="21"/>
  <c r="CK142" i="21"/>
  <c r="CO142" i="21"/>
  <c r="CS142" i="21"/>
  <c r="CH139" i="21"/>
  <c r="CL139" i="21"/>
  <c r="CP139" i="21"/>
  <c r="CT139" i="21"/>
  <c r="CS136" i="21"/>
  <c r="CK136" i="21"/>
  <c r="CE132" i="21"/>
  <c r="CI132" i="21"/>
  <c r="CM132" i="21"/>
  <c r="CQ132" i="21"/>
  <c r="CF132" i="21"/>
  <c r="CJ132" i="21"/>
  <c r="CN132" i="21"/>
  <c r="CR132" i="21"/>
  <c r="CG132" i="21"/>
  <c r="CK132" i="21"/>
  <c r="CO132" i="21"/>
  <c r="CS132" i="21"/>
  <c r="CH130" i="21"/>
  <c r="CL130" i="21"/>
  <c r="CP130" i="21"/>
  <c r="CT130" i="21"/>
  <c r="CF130" i="21"/>
  <c r="CJ130" i="21"/>
  <c r="CN130" i="21"/>
  <c r="CR130" i="21"/>
  <c r="CG130" i="21"/>
  <c r="CO130" i="21"/>
  <c r="CI130" i="21"/>
  <c r="CQ130" i="21"/>
  <c r="CK130" i="21"/>
  <c r="CS130" i="21"/>
  <c r="CE119" i="21"/>
  <c r="CI119" i="21"/>
  <c r="CM119" i="21"/>
  <c r="CQ119" i="21"/>
  <c r="CF119" i="21"/>
  <c r="CJ119" i="21"/>
  <c r="CN119" i="21"/>
  <c r="CR119" i="21"/>
  <c r="CG119" i="21"/>
  <c r="CK119" i="21"/>
  <c r="CO119" i="21"/>
  <c r="CS119" i="21"/>
  <c r="CH119" i="21"/>
  <c r="CL119" i="21"/>
  <c r="CP119" i="21"/>
  <c r="CF128" i="21"/>
  <c r="CJ128" i="21"/>
  <c r="CN128" i="21"/>
  <c r="CR128" i="21"/>
  <c r="CH128" i="21"/>
  <c r="CL128" i="21"/>
  <c r="CP128" i="21"/>
  <c r="CT128" i="21"/>
  <c r="CH126" i="21"/>
  <c r="CL126" i="21"/>
  <c r="CP126" i="21"/>
  <c r="CT126" i="21"/>
  <c r="CF126" i="21"/>
  <c r="CJ126" i="21"/>
  <c r="CN126" i="21"/>
  <c r="CR126" i="21"/>
  <c r="CH122" i="21"/>
  <c r="CL122" i="21"/>
  <c r="CP122" i="21"/>
  <c r="CT122" i="21"/>
  <c r="CE122" i="21"/>
  <c r="CI122" i="21"/>
  <c r="CM122" i="21"/>
  <c r="CQ122" i="21"/>
  <c r="CF122" i="21"/>
  <c r="CJ122" i="21"/>
  <c r="CN122" i="21"/>
  <c r="CR122" i="21"/>
  <c r="CH118" i="21"/>
  <c r="CL118" i="21"/>
  <c r="CP118" i="21"/>
  <c r="CT118" i="21"/>
  <c r="CE118" i="21"/>
  <c r="CI118" i="21"/>
  <c r="CM118" i="21"/>
  <c r="CQ118" i="21"/>
  <c r="CF118" i="21"/>
  <c r="CJ118" i="21"/>
  <c r="CN118" i="21"/>
  <c r="CR118" i="21"/>
  <c r="CS133" i="21"/>
  <c r="CO133" i="21"/>
  <c r="CK133" i="21"/>
  <c r="CG133" i="21"/>
  <c r="CE131" i="21"/>
  <c r="CI131" i="21"/>
  <c r="CM131" i="21"/>
  <c r="CQ131" i="21"/>
  <c r="CG131" i="21"/>
  <c r="CK131" i="21"/>
  <c r="CO131" i="21"/>
  <c r="CS131" i="21"/>
  <c r="CG129" i="21"/>
  <c r="CK129" i="21"/>
  <c r="CO129" i="21"/>
  <c r="CS129" i="21"/>
  <c r="CE129" i="21"/>
  <c r="CI129" i="21"/>
  <c r="CM129" i="21"/>
  <c r="CQ129" i="21"/>
  <c r="CQ128" i="21"/>
  <c r="CI128" i="21"/>
  <c r="CS126" i="21"/>
  <c r="CK126" i="21"/>
  <c r="CF124" i="21"/>
  <c r="CJ124" i="21"/>
  <c r="CN124" i="21"/>
  <c r="CR124" i="21"/>
  <c r="CG124" i="21"/>
  <c r="CK124" i="21"/>
  <c r="CO124" i="21"/>
  <c r="CS124" i="21"/>
  <c r="CH124" i="21"/>
  <c r="CL124" i="21"/>
  <c r="CP124" i="21"/>
  <c r="CT124" i="21"/>
  <c r="CF120" i="21"/>
  <c r="CJ120" i="21"/>
  <c r="CN120" i="21"/>
  <c r="CR120" i="21"/>
  <c r="CG120" i="21"/>
  <c r="CK120" i="21"/>
  <c r="CO120" i="21"/>
  <c r="CS120" i="21"/>
  <c r="CH120" i="21"/>
  <c r="CL120" i="21"/>
  <c r="CP120" i="21"/>
  <c r="CT120" i="21"/>
  <c r="CF116" i="21"/>
  <c r="CJ116" i="21"/>
  <c r="CN116" i="21"/>
  <c r="CR116" i="21"/>
  <c r="CG116" i="21"/>
  <c r="CK116" i="21"/>
  <c r="CO116" i="21"/>
  <c r="CS116" i="21"/>
  <c r="CH116" i="21"/>
  <c r="CL116" i="21"/>
  <c r="CP116" i="21"/>
  <c r="CT116" i="21"/>
  <c r="CH114" i="21"/>
  <c r="CL114" i="21"/>
  <c r="CP114" i="21"/>
  <c r="CT114" i="21"/>
  <c r="CE114" i="21"/>
  <c r="CI114" i="21"/>
  <c r="CM114" i="21"/>
  <c r="CQ114" i="21"/>
  <c r="CF114" i="21"/>
  <c r="CJ114" i="21"/>
  <c r="CN114" i="21"/>
  <c r="CR114" i="21"/>
  <c r="CS138" i="21"/>
  <c r="CO138" i="21"/>
  <c r="CK138" i="21"/>
  <c r="CS134" i="21"/>
  <c r="CO134" i="21"/>
  <c r="CK134" i="21"/>
  <c r="CR133" i="21"/>
  <c r="CN133" i="21"/>
  <c r="CJ133" i="21"/>
  <c r="CR131" i="21"/>
  <c r="CJ131" i="21"/>
  <c r="CR129" i="21"/>
  <c r="CJ129" i="21"/>
  <c r="CO128" i="21"/>
  <c r="CG128" i="21"/>
  <c r="CE127" i="21"/>
  <c r="CI127" i="21"/>
  <c r="CM127" i="21"/>
  <c r="CQ127" i="21"/>
  <c r="CG127" i="21"/>
  <c r="CK127" i="21"/>
  <c r="CO127" i="21"/>
  <c r="CS127" i="21"/>
  <c r="CQ126" i="21"/>
  <c r="CI126" i="21"/>
  <c r="CM124" i="21"/>
  <c r="CO122" i="21"/>
  <c r="CM120" i="21"/>
  <c r="CO118" i="21"/>
  <c r="CM116" i="21"/>
  <c r="CO114" i="21"/>
  <c r="CQ125" i="21"/>
  <c r="CM125" i="21"/>
  <c r="CI125" i="21"/>
  <c r="CE125" i="21"/>
  <c r="CQ121" i="21"/>
  <c r="CM121" i="21"/>
  <c r="CI121" i="21"/>
  <c r="CE121" i="21"/>
  <c r="CQ117" i="21"/>
  <c r="CM117" i="21"/>
  <c r="CI117" i="21"/>
  <c r="CE117" i="21"/>
  <c r="CQ113" i="21"/>
  <c r="CM113" i="21"/>
  <c r="CI113" i="21"/>
  <c r="CE113" i="21"/>
  <c r="CS125" i="21"/>
  <c r="CO125" i="21"/>
  <c r="CK125" i="21"/>
  <c r="CS121" i="21"/>
  <c r="CO121" i="21"/>
  <c r="CK121" i="21"/>
  <c r="CS117" i="21"/>
  <c r="CO117" i="21"/>
  <c r="CK117" i="21"/>
  <c r="CK113" i="21"/>
  <c r="T15" i="30" l="1"/>
  <c r="AI17" i="52" l="1"/>
  <c r="AJ17" i="52" s="1"/>
  <c r="AI18" i="52"/>
  <c r="AJ18" i="52" s="1"/>
  <c r="AI19" i="52"/>
  <c r="AJ19" i="52" s="1"/>
  <c r="AI20" i="52"/>
  <c r="AJ20" i="52" s="1"/>
  <c r="AI21" i="52"/>
  <c r="AJ21" i="52" s="1"/>
  <c r="AI22" i="52"/>
  <c r="AJ22" i="52" s="1"/>
  <c r="AI23" i="52"/>
  <c r="AJ23" i="52" s="1"/>
  <c r="AI24" i="52"/>
  <c r="AJ24" i="52" s="1"/>
  <c r="AI25" i="52"/>
  <c r="AJ25" i="52" s="1"/>
  <c r="AI26" i="52"/>
  <c r="AJ26" i="52" s="1"/>
  <c r="AI27" i="52"/>
  <c r="AJ27" i="52" s="1"/>
  <c r="AI28" i="52"/>
  <c r="AJ28" i="52" s="1"/>
  <c r="AI29" i="52"/>
  <c r="AJ29" i="52" s="1"/>
  <c r="AI30" i="52"/>
  <c r="AJ30" i="52" s="1"/>
  <c r="AI31" i="52"/>
  <c r="AJ31" i="52" s="1"/>
  <c r="AI32" i="52"/>
  <c r="AJ32" i="52" s="1"/>
  <c r="AI33" i="52"/>
  <c r="AJ33" i="52" s="1"/>
  <c r="AI34" i="52"/>
  <c r="AJ34" i="52" s="1"/>
  <c r="AI35" i="52"/>
  <c r="AJ35" i="52" s="1"/>
  <c r="AI36" i="52"/>
  <c r="AJ36" i="52" s="1"/>
  <c r="AI37" i="52"/>
  <c r="AJ37" i="52" s="1"/>
  <c r="AI38" i="52"/>
  <c r="AJ38" i="52" s="1"/>
  <c r="AI39" i="52"/>
  <c r="AJ39" i="52" s="1"/>
  <c r="AI40" i="52"/>
  <c r="AJ40" i="52" s="1"/>
  <c r="AI41" i="52"/>
  <c r="AJ41" i="52" s="1"/>
  <c r="AI42" i="52"/>
  <c r="AJ42" i="52" s="1"/>
  <c r="AI43" i="52"/>
  <c r="AJ43" i="52" s="1"/>
  <c r="AI44" i="52"/>
  <c r="AJ44" i="52" s="1"/>
  <c r="AI45" i="52"/>
  <c r="AJ45" i="52" s="1"/>
  <c r="AI46" i="52"/>
  <c r="AJ46" i="52" s="1"/>
  <c r="AI47" i="52"/>
  <c r="AJ47" i="52" s="1"/>
  <c r="AI48" i="52"/>
  <c r="AJ48" i="52" s="1"/>
  <c r="AI49" i="52"/>
  <c r="AJ49" i="52" s="1"/>
  <c r="AI50" i="52"/>
  <c r="AJ50" i="52" s="1"/>
  <c r="AI51" i="52"/>
  <c r="AJ51" i="52" s="1"/>
  <c r="AI52" i="52"/>
  <c r="AJ52" i="52" s="1"/>
  <c r="AI53" i="52"/>
  <c r="AJ53" i="52" s="1"/>
  <c r="AI54" i="52"/>
  <c r="AJ54" i="52" s="1"/>
  <c r="AI55" i="52"/>
  <c r="AJ55" i="52" s="1"/>
  <c r="AI56" i="52"/>
  <c r="AJ56" i="52" s="1"/>
  <c r="AI57" i="52"/>
  <c r="AJ57" i="52" s="1"/>
  <c r="AI58" i="52"/>
  <c r="AJ58" i="52" s="1"/>
  <c r="AI59" i="52"/>
  <c r="AJ59" i="52" s="1"/>
  <c r="AI60" i="52"/>
  <c r="AJ60" i="52" s="1"/>
  <c r="AI61" i="52"/>
  <c r="AJ61" i="52" s="1"/>
  <c r="AI62" i="52"/>
  <c r="AJ62" i="52" s="1"/>
  <c r="AI63" i="52"/>
  <c r="AJ63" i="52" s="1"/>
  <c r="AI64" i="52"/>
  <c r="AJ64" i="52" s="1"/>
  <c r="AI65" i="52"/>
  <c r="AJ65" i="52" s="1"/>
  <c r="AI66" i="52"/>
  <c r="AJ66" i="52" s="1"/>
  <c r="AI67" i="52"/>
  <c r="AJ67" i="52" s="1"/>
  <c r="AI68" i="52"/>
  <c r="AJ68" i="52" s="1"/>
  <c r="AI69" i="52"/>
  <c r="AJ69" i="52" s="1"/>
  <c r="AI70" i="52"/>
  <c r="AJ70" i="52" s="1"/>
  <c r="AI71" i="52"/>
  <c r="AJ71" i="52" s="1"/>
  <c r="AI72" i="52"/>
  <c r="AJ72" i="52" s="1"/>
  <c r="AI73" i="52"/>
  <c r="AJ73" i="52" s="1"/>
  <c r="AI74" i="52"/>
  <c r="AJ74" i="52" s="1"/>
  <c r="AI75" i="52"/>
  <c r="AJ75" i="52" s="1"/>
  <c r="AI76" i="52"/>
  <c r="AJ76" i="52" s="1"/>
  <c r="AI77" i="52"/>
  <c r="AJ77" i="52" s="1"/>
  <c r="AI78" i="52"/>
  <c r="AJ78" i="52" s="1"/>
  <c r="AI79" i="52"/>
  <c r="AJ79" i="52" s="1"/>
  <c r="AI80" i="52"/>
  <c r="AJ80" i="52" s="1"/>
  <c r="AI81" i="52"/>
  <c r="AJ81" i="52" s="1"/>
  <c r="AI82" i="52"/>
  <c r="AJ82" i="52" s="1"/>
  <c r="AI83" i="52"/>
  <c r="AJ83" i="52" s="1"/>
  <c r="AI84" i="52"/>
  <c r="AJ84" i="52" s="1"/>
  <c r="AI85" i="52"/>
  <c r="AJ85" i="52" s="1"/>
  <c r="AI86" i="52"/>
  <c r="AJ86" i="52" s="1"/>
  <c r="AI87" i="52"/>
  <c r="AJ87" i="52" s="1"/>
  <c r="AI88" i="52"/>
  <c r="AJ88" i="52" s="1"/>
  <c r="AI89" i="52"/>
  <c r="AJ89" i="52" s="1"/>
  <c r="AI90" i="52"/>
  <c r="AJ90" i="52" s="1"/>
  <c r="AI91" i="52"/>
  <c r="AJ91" i="52" s="1"/>
  <c r="AI92" i="52"/>
  <c r="AJ92" i="52" s="1"/>
  <c r="AI93" i="52"/>
  <c r="AJ93" i="52" s="1"/>
  <c r="AI94" i="52"/>
  <c r="AJ94" i="52" s="1"/>
  <c r="AI95" i="52"/>
  <c r="AJ95" i="52" s="1"/>
  <c r="AI96" i="52"/>
  <c r="AJ96" i="52" s="1"/>
  <c r="AI97" i="52"/>
  <c r="AJ97" i="52" s="1"/>
  <c r="AI98" i="52"/>
  <c r="AJ98" i="52" s="1"/>
  <c r="AI99" i="52"/>
  <c r="AJ99" i="52" s="1"/>
  <c r="AI100" i="52"/>
  <c r="AJ100" i="52" s="1"/>
  <c r="AI101" i="52"/>
  <c r="AJ101" i="52" s="1"/>
  <c r="AI102" i="52"/>
  <c r="AJ102" i="52" s="1"/>
  <c r="AI103" i="52"/>
  <c r="AJ103" i="52" s="1"/>
  <c r="AI104" i="52"/>
  <c r="AJ104" i="52" s="1"/>
  <c r="AI105" i="52"/>
  <c r="AJ105" i="52" s="1"/>
  <c r="AI106" i="52"/>
  <c r="AJ106" i="52" s="1"/>
  <c r="AI107" i="52"/>
  <c r="AJ107" i="52" s="1"/>
  <c r="AI108" i="52"/>
  <c r="AJ108" i="52" s="1"/>
  <c r="AI109" i="52"/>
  <c r="AJ109" i="52" s="1"/>
  <c r="AI110" i="52"/>
  <c r="AJ110" i="52" s="1"/>
  <c r="AI111" i="52"/>
  <c r="AJ111" i="52" s="1"/>
  <c r="AI13" i="52"/>
  <c r="AJ13" i="52" s="1"/>
  <c r="AI14" i="52"/>
  <c r="AJ14" i="52" s="1"/>
  <c r="AI15" i="52"/>
  <c r="AJ15" i="52" s="1"/>
  <c r="AI16" i="52"/>
  <c r="AJ16" i="52" s="1"/>
  <c r="AI12" i="52"/>
  <c r="AJ12" i="52" s="1"/>
  <c r="AL14" i="52" l="1"/>
  <c r="AL12" i="52"/>
  <c r="CD13" i="21" l="1"/>
  <c r="AJ13" i="21" l="1"/>
  <c r="P13" i="52" l="1"/>
  <c r="AL13" i="52"/>
  <c r="W13" i="52"/>
  <c r="J13" i="52"/>
  <c r="AE13" i="52"/>
  <c r="AF13" i="52"/>
  <c r="AH13" i="52" s="1"/>
  <c r="AG13" i="52"/>
  <c r="AU13" i="52"/>
  <c r="P14" i="52"/>
  <c r="W14" i="52"/>
  <c r="J14" i="52"/>
  <c r="AE14" i="52"/>
  <c r="AF14" i="52"/>
  <c r="AH14" i="52" s="1"/>
  <c r="AG14" i="52"/>
  <c r="AU14" i="52"/>
  <c r="P15" i="52"/>
  <c r="W15" i="52"/>
  <c r="J15" i="52"/>
  <c r="AE15" i="52"/>
  <c r="AF15" i="52"/>
  <c r="AH15" i="52" s="1"/>
  <c r="AG15" i="52"/>
  <c r="AU15" i="52"/>
  <c r="AL16" i="52"/>
  <c r="P16" i="52"/>
  <c r="W16" i="52"/>
  <c r="J16" i="52"/>
  <c r="AE16" i="52"/>
  <c r="AF16" i="52"/>
  <c r="AH16" i="52" s="1"/>
  <c r="AG16" i="52"/>
  <c r="AU16" i="52"/>
  <c r="P17" i="52"/>
  <c r="W17" i="52"/>
  <c r="J17" i="52"/>
  <c r="AE17" i="52"/>
  <c r="AF17" i="52"/>
  <c r="AH17" i="52" s="1"/>
  <c r="AG17" i="52"/>
  <c r="AU17" i="52"/>
  <c r="P18" i="52"/>
  <c r="W18" i="52"/>
  <c r="J18" i="52"/>
  <c r="AE18" i="52"/>
  <c r="AF18" i="52"/>
  <c r="AH18" i="52" s="1"/>
  <c r="AG18" i="52"/>
  <c r="AU18" i="52"/>
  <c r="P19" i="52"/>
  <c r="W19" i="52"/>
  <c r="J19" i="52"/>
  <c r="AE19" i="52"/>
  <c r="AF19" i="52"/>
  <c r="AH19" i="52" s="1"/>
  <c r="AG19" i="52"/>
  <c r="AU19" i="52"/>
  <c r="AL20" i="52"/>
  <c r="P20" i="52"/>
  <c r="W20" i="52"/>
  <c r="J20" i="52"/>
  <c r="AE20" i="52"/>
  <c r="AF20" i="52"/>
  <c r="AH20" i="52" s="1"/>
  <c r="AG20" i="52"/>
  <c r="AU20" i="52"/>
  <c r="AL21" i="52"/>
  <c r="AM21" i="52" s="1"/>
  <c r="P21" i="52"/>
  <c r="W21" i="52"/>
  <c r="J21" i="52"/>
  <c r="AE21" i="52"/>
  <c r="AF21" i="52"/>
  <c r="AH21" i="52" s="1"/>
  <c r="AG21" i="52"/>
  <c r="AU21" i="52"/>
  <c r="P22" i="52"/>
  <c r="W22" i="52"/>
  <c r="J22" i="52"/>
  <c r="AE22" i="52"/>
  <c r="AF22" i="52"/>
  <c r="AH22" i="52" s="1"/>
  <c r="AG22" i="52"/>
  <c r="AU22" i="52"/>
  <c r="P23" i="52"/>
  <c r="W23" i="52"/>
  <c r="J23" i="52"/>
  <c r="AE23" i="52"/>
  <c r="AF23" i="52"/>
  <c r="AH23" i="52" s="1"/>
  <c r="AG23" i="52"/>
  <c r="AU23" i="52"/>
  <c r="P24" i="52"/>
  <c r="W24" i="52"/>
  <c r="J24" i="52"/>
  <c r="AE24" i="52"/>
  <c r="AF24" i="52"/>
  <c r="AH24" i="52" s="1"/>
  <c r="AG24" i="52"/>
  <c r="AU24" i="52"/>
  <c r="P25" i="52"/>
  <c r="W25" i="52"/>
  <c r="J25" i="52"/>
  <c r="AE25" i="52"/>
  <c r="AF25" i="52"/>
  <c r="AH25" i="52" s="1"/>
  <c r="AG25" i="52"/>
  <c r="AU25" i="52"/>
  <c r="AL26" i="52"/>
  <c r="P26" i="52"/>
  <c r="W26" i="52"/>
  <c r="J26" i="52"/>
  <c r="AE26" i="52"/>
  <c r="AF26" i="52"/>
  <c r="AH26" i="52" s="1"/>
  <c r="AG26" i="52"/>
  <c r="AU26" i="52"/>
  <c r="P27" i="52"/>
  <c r="W27" i="52"/>
  <c r="J27" i="52"/>
  <c r="AE27" i="52"/>
  <c r="AF27" i="52"/>
  <c r="AH27" i="52" s="1"/>
  <c r="AG27" i="52"/>
  <c r="AU27" i="52"/>
  <c r="P28" i="52"/>
  <c r="W28" i="52"/>
  <c r="J28" i="52"/>
  <c r="AE28" i="52"/>
  <c r="AF28" i="52"/>
  <c r="AH28" i="52" s="1"/>
  <c r="AG28" i="52"/>
  <c r="AU28" i="52"/>
  <c r="AL29" i="52"/>
  <c r="AM29" i="52" s="1"/>
  <c r="P29" i="52"/>
  <c r="W29" i="52"/>
  <c r="J29" i="52"/>
  <c r="AE29" i="52"/>
  <c r="AF29" i="52"/>
  <c r="AH29" i="52" s="1"/>
  <c r="AG29" i="52"/>
  <c r="AU29" i="52"/>
  <c r="P30" i="52"/>
  <c r="W30" i="52"/>
  <c r="J30" i="52"/>
  <c r="AE30" i="52"/>
  <c r="AF30" i="52"/>
  <c r="AH30" i="52" s="1"/>
  <c r="AG30" i="52"/>
  <c r="AU30" i="52"/>
  <c r="P31" i="52"/>
  <c r="W31" i="52"/>
  <c r="J31" i="52"/>
  <c r="AE31" i="52"/>
  <c r="AF31" i="52"/>
  <c r="AH31" i="52" s="1"/>
  <c r="AG31" i="52"/>
  <c r="AU31" i="52"/>
  <c r="P32" i="52"/>
  <c r="W32" i="52"/>
  <c r="J32" i="52"/>
  <c r="AE32" i="52"/>
  <c r="AF32" i="52"/>
  <c r="AH32" i="52" s="1"/>
  <c r="AG32" i="52"/>
  <c r="AU32" i="52"/>
  <c r="P33" i="52"/>
  <c r="W33" i="52"/>
  <c r="J33" i="52"/>
  <c r="AE33" i="52"/>
  <c r="AF33" i="52"/>
  <c r="AH33" i="52" s="1"/>
  <c r="AG33" i="52"/>
  <c r="AU33" i="52"/>
  <c r="P34" i="52"/>
  <c r="W34" i="52"/>
  <c r="J34" i="52"/>
  <c r="AE34" i="52"/>
  <c r="AF34" i="52"/>
  <c r="AH34" i="52" s="1"/>
  <c r="AG34" i="52"/>
  <c r="AU34" i="52"/>
  <c r="P35" i="52"/>
  <c r="W35" i="52"/>
  <c r="J35" i="52"/>
  <c r="AE35" i="52"/>
  <c r="AF35" i="52"/>
  <c r="AH35" i="52" s="1"/>
  <c r="AG35" i="52"/>
  <c r="AU35" i="52"/>
  <c r="P36" i="52"/>
  <c r="W36" i="52"/>
  <c r="J36" i="52"/>
  <c r="AE36" i="52"/>
  <c r="AF36" i="52"/>
  <c r="AH36" i="52" s="1"/>
  <c r="AG36" i="52"/>
  <c r="AU36" i="52"/>
  <c r="P37" i="52"/>
  <c r="W37" i="52"/>
  <c r="J37" i="52"/>
  <c r="AE37" i="52"/>
  <c r="AF37" i="52"/>
  <c r="AH37" i="52" s="1"/>
  <c r="AG37" i="52"/>
  <c r="AU37" i="52"/>
  <c r="P38" i="52"/>
  <c r="W38" i="52"/>
  <c r="J38" i="52"/>
  <c r="AE38" i="52"/>
  <c r="AF38" i="52"/>
  <c r="AH38" i="52" s="1"/>
  <c r="AG38" i="52"/>
  <c r="AU38" i="52"/>
  <c r="P39" i="52"/>
  <c r="W39" i="52"/>
  <c r="J39" i="52"/>
  <c r="AE39" i="52"/>
  <c r="AF39" i="52"/>
  <c r="AH39" i="52" s="1"/>
  <c r="AG39" i="52"/>
  <c r="AU39" i="52"/>
  <c r="P40" i="52"/>
  <c r="W40" i="52"/>
  <c r="J40" i="52"/>
  <c r="AE40" i="52"/>
  <c r="AF40" i="52"/>
  <c r="AH40" i="52" s="1"/>
  <c r="AG40" i="52"/>
  <c r="AU40" i="52"/>
  <c r="P41" i="52"/>
  <c r="W41" i="52"/>
  <c r="J41" i="52"/>
  <c r="AE41" i="52"/>
  <c r="AF41" i="52"/>
  <c r="AH41" i="52" s="1"/>
  <c r="AG41" i="52"/>
  <c r="AU41" i="52"/>
  <c r="AL42" i="52"/>
  <c r="P42" i="52"/>
  <c r="W42" i="52"/>
  <c r="J42" i="52"/>
  <c r="AE42" i="52"/>
  <c r="AF42" i="52"/>
  <c r="AH42" i="52" s="1"/>
  <c r="AG42" i="52"/>
  <c r="AU42" i="52"/>
  <c r="AL43" i="52"/>
  <c r="P43" i="52"/>
  <c r="W43" i="52"/>
  <c r="J43" i="52"/>
  <c r="AE43" i="52"/>
  <c r="AF43" i="52"/>
  <c r="AH43" i="52" s="1"/>
  <c r="AG43" i="52"/>
  <c r="AU43" i="52"/>
  <c r="P44" i="52"/>
  <c r="W44" i="52"/>
  <c r="J44" i="52"/>
  <c r="AE44" i="52"/>
  <c r="AF44" i="52"/>
  <c r="AH44" i="52" s="1"/>
  <c r="AG44" i="52"/>
  <c r="AU44" i="52"/>
  <c r="P45" i="52"/>
  <c r="W45" i="52"/>
  <c r="J45" i="52"/>
  <c r="AE45" i="52"/>
  <c r="AF45" i="52"/>
  <c r="AH45" i="52" s="1"/>
  <c r="AG45" i="52"/>
  <c r="AU45" i="52"/>
  <c r="AL46" i="52"/>
  <c r="P46" i="52"/>
  <c r="W46" i="52"/>
  <c r="J46" i="52"/>
  <c r="AE46" i="52"/>
  <c r="AF46" i="52"/>
  <c r="AH46" i="52" s="1"/>
  <c r="AG46" i="52"/>
  <c r="AU46" i="52"/>
  <c r="AL47" i="52"/>
  <c r="P47" i="52"/>
  <c r="W47" i="52"/>
  <c r="J47" i="52"/>
  <c r="AE47" i="52"/>
  <c r="AF47" i="52"/>
  <c r="AH47" i="52" s="1"/>
  <c r="AG47" i="52"/>
  <c r="AU47" i="52"/>
  <c r="P48" i="52"/>
  <c r="W48" i="52"/>
  <c r="J48" i="52"/>
  <c r="AE48" i="52"/>
  <c r="AF48" i="52"/>
  <c r="AH48" i="52" s="1"/>
  <c r="AG48" i="52"/>
  <c r="AU48" i="52"/>
  <c r="AL49" i="52"/>
  <c r="P49" i="52"/>
  <c r="W49" i="52"/>
  <c r="J49" i="52"/>
  <c r="AE49" i="52"/>
  <c r="AF49" i="52"/>
  <c r="AH49" i="52" s="1"/>
  <c r="AG49" i="52"/>
  <c r="AU49" i="52"/>
  <c r="AL50" i="52"/>
  <c r="P50" i="52"/>
  <c r="W50" i="52"/>
  <c r="J50" i="52"/>
  <c r="AE50" i="52"/>
  <c r="AF50" i="52"/>
  <c r="AH50" i="52" s="1"/>
  <c r="AG50" i="52"/>
  <c r="AU50" i="52"/>
  <c r="AL51" i="52"/>
  <c r="P51" i="52"/>
  <c r="W51" i="52"/>
  <c r="J51" i="52"/>
  <c r="AE51" i="52"/>
  <c r="AF51" i="52"/>
  <c r="AH51" i="52" s="1"/>
  <c r="AG51" i="52"/>
  <c r="AU51" i="52"/>
  <c r="P52" i="52"/>
  <c r="W52" i="52"/>
  <c r="J52" i="52"/>
  <c r="AE52" i="52"/>
  <c r="AF52" i="52"/>
  <c r="AH52" i="52" s="1"/>
  <c r="AG52" i="52"/>
  <c r="AU52" i="52"/>
  <c r="P53" i="52"/>
  <c r="W53" i="52"/>
  <c r="J53" i="52"/>
  <c r="AE53" i="52"/>
  <c r="AF53" i="52"/>
  <c r="AH53" i="52" s="1"/>
  <c r="AG53" i="52"/>
  <c r="AU53" i="52"/>
  <c r="AL54" i="52"/>
  <c r="AT54" i="52" s="1"/>
  <c r="P54" i="52"/>
  <c r="W54" i="52"/>
  <c r="J54" i="52"/>
  <c r="AE54" i="52"/>
  <c r="AF54" i="52"/>
  <c r="AH54" i="52" s="1"/>
  <c r="AG54" i="52"/>
  <c r="AU54" i="52"/>
  <c r="AL55" i="52"/>
  <c r="P55" i="52"/>
  <c r="W55" i="52"/>
  <c r="J55" i="52"/>
  <c r="AE55" i="52"/>
  <c r="AF55" i="52"/>
  <c r="AH55" i="52" s="1"/>
  <c r="AG55" i="52"/>
  <c r="AU55" i="52"/>
  <c r="P56" i="52"/>
  <c r="W56" i="52"/>
  <c r="J56" i="52"/>
  <c r="AE56" i="52"/>
  <c r="AF56" i="52"/>
  <c r="AH56" i="52" s="1"/>
  <c r="AG56" i="52"/>
  <c r="AU56" i="52"/>
  <c r="AL57" i="52"/>
  <c r="P57" i="52"/>
  <c r="W57" i="52"/>
  <c r="J57" i="52"/>
  <c r="AE57" i="52"/>
  <c r="AF57" i="52"/>
  <c r="AH57" i="52" s="1"/>
  <c r="AG57" i="52"/>
  <c r="AU57" i="52"/>
  <c r="AL58" i="52"/>
  <c r="P58" i="52"/>
  <c r="W58" i="52"/>
  <c r="J58" i="52"/>
  <c r="AE58" i="52"/>
  <c r="AF58" i="52"/>
  <c r="AH58" i="52" s="1"/>
  <c r="AG58" i="52"/>
  <c r="AU58" i="52"/>
  <c r="AL59" i="52"/>
  <c r="P59" i="52"/>
  <c r="W59" i="52"/>
  <c r="J59" i="52"/>
  <c r="AE59" i="52"/>
  <c r="AF59" i="52"/>
  <c r="AH59" i="52" s="1"/>
  <c r="AG59" i="52"/>
  <c r="AU59" i="52"/>
  <c r="P60" i="52"/>
  <c r="W60" i="52"/>
  <c r="J60" i="52"/>
  <c r="AE60" i="52"/>
  <c r="AF60" i="52"/>
  <c r="AH60" i="52" s="1"/>
  <c r="AG60" i="52"/>
  <c r="AU60" i="52"/>
  <c r="AL61" i="52"/>
  <c r="P61" i="52"/>
  <c r="W61" i="52"/>
  <c r="J61" i="52"/>
  <c r="AE61" i="52"/>
  <c r="AF61" i="52"/>
  <c r="AH61" i="52" s="1"/>
  <c r="AG61" i="52"/>
  <c r="AU61" i="52"/>
  <c r="P62" i="52"/>
  <c r="W62" i="52"/>
  <c r="J62" i="52"/>
  <c r="AE62" i="52"/>
  <c r="AF62" i="52"/>
  <c r="AH62" i="52" s="1"/>
  <c r="AG62" i="52"/>
  <c r="AU62" i="52"/>
  <c r="AL63" i="52"/>
  <c r="P63" i="52"/>
  <c r="W63" i="52"/>
  <c r="J63" i="52"/>
  <c r="AE63" i="52"/>
  <c r="AF63" i="52"/>
  <c r="AH63" i="52" s="1"/>
  <c r="AG63" i="52"/>
  <c r="AU63" i="52"/>
  <c r="P64" i="52"/>
  <c r="W64" i="52"/>
  <c r="J64" i="52"/>
  <c r="AE64" i="52"/>
  <c r="AF64" i="52"/>
  <c r="AH64" i="52" s="1"/>
  <c r="AG64" i="52"/>
  <c r="AU64" i="52"/>
  <c r="AL65" i="52"/>
  <c r="P65" i="52"/>
  <c r="W65" i="52"/>
  <c r="J65" i="52"/>
  <c r="AE65" i="52"/>
  <c r="AF65" i="52"/>
  <c r="AH65" i="52" s="1"/>
  <c r="AG65" i="52"/>
  <c r="AU65" i="52"/>
  <c r="P66" i="52"/>
  <c r="W66" i="52"/>
  <c r="J66" i="52"/>
  <c r="AE66" i="52"/>
  <c r="AF66" i="52"/>
  <c r="AH66" i="52" s="1"/>
  <c r="AG66" i="52"/>
  <c r="AU66" i="52"/>
  <c r="AL67" i="52"/>
  <c r="P67" i="52"/>
  <c r="W67" i="52"/>
  <c r="J67" i="52"/>
  <c r="AE67" i="52"/>
  <c r="AF67" i="52"/>
  <c r="AH67" i="52" s="1"/>
  <c r="AG67" i="52"/>
  <c r="AU67" i="52"/>
  <c r="P68" i="52"/>
  <c r="W68" i="52"/>
  <c r="J68" i="52"/>
  <c r="AE68" i="52"/>
  <c r="AF68" i="52"/>
  <c r="AH68" i="52" s="1"/>
  <c r="AG68" i="52"/>
  <c r="AU68" i="52"/>
  <c r="P69" i="52"/>
  <c r="W69" i="52"/>
  <c r="J69" i="52"/>
  <c r="AE69" i="52"/>
  <c r="AF69" i="52"/>
  <c r="AH69" i="52" s="1"/>
  <c r="AG69" i="52"/>
  <c r="AU69" i="52"/>
  <c r="P70" i="52"/>
  <c r="W70" i="52"/>
  <c r="J70" i="52"/>
  <c r="AE70" i="52"/>
  <c r="AF70" i="52"/>
  <c r="AH70" i="52" s="1"/>
  <c r="AG70" i="52"/>
  <c r="AU70" i="52"/>
  <c r="AL71" i="52"/>
  <c r="P71" i="52"/>
  <c r="W71" i="52"/>
  <c r="J71" i="52"/>
  <c r="AE71" i="52"/>
  <c r="AF71" i="52"/>
  <c r="AH71" i="52" s="1"/>
  <c r="AG71" i="52"/>
  <c r="AU71" i="52"/>
  <c r="P72" i="52"/>
  <c r="W72" i="52"/>
  <c r="J72" i="52"/>
  <c r="AE72" i="52"/>
  <c r="AF72" i="52"/>
  <c r="AH72" i="52" s="1"/>
  <c r="AG72" i="52"/>
  <c r="AU72" i="52"/>
  <c r="AL73" i="52"/>
  <c r="P73" i="52"/>
  <c r="W73" i="52"/>
  <c r="J73" i="52"/>
  <c r="AE73" i="52"/>
  <c r="AF73" i="52"/>
  <c r="AH73" i="52" s="1"/>
  <c r="AG73" i="52"/>
  <c r="AU73" i="52"/>
  <c r="P74" i="52"/>
  <c r="W74" i="52"/>
  <c r="J74" i="52"/>
  <c r="AE74" i="52"/>
  <c r="AF74" i="52"/>
  <c r="AH74" i="52" s="1"/>
  <c r="AG74" i="52"/>
  <c r="AU74" i="52"/>
  <c r="AL75" i="52"/>
  <c r="P75" i="52"/>
  <c r="W75" i="52"/>
  <c r="J75" i="52"/>
  <c r="AE75" i="52"/>
  <c r="AF75" i="52"/>
  <c r="AH75" i="52" s="1"/>
  <c r="AG75" i="52"/>
  <c r="AU75" i="52"/>
  <c r="P76" i="52"/>
  <c r="W76" i="52"/>
  <c r="J76" i="52"/>
  <c r="AE76" i="52"/>
  <c r="AF76" i="52"/>
  <c r="AH76" i="52" s="1"/>
  <c r="AG76" i="52"/>
  <c r="AU76" i="52"/>
  <c r="AL77" i="52"/>
  <c r="P77" i="52"/>
  <c r="W77" i="52"/>
  <c r="J77" i="52"/>
  <c r="AE77" i="52"/>
  <c r="AF77" i="52"/>
  <c r="AH77" i="52" s="1"/>
  <c r="AG77" i="52"/>
  <c r="AU77" i="52"/>
  <c r="P78" i="52"/>
  <c r="W78" i="52"/>
  <c r="J78" i="52"/>
  <c r="AE78" i="52"/>
  <c r="AF78" i="52"/>
  <c r="AH78" i="52" s="1"/>
  <c r="AG78" i="52"/>
  <c r="AU78" i="52"/>
  <c r="AL79" i="52"/>
  <c r="P79" i="52"/>
  <c r="W79" i="52"/>
  <c r="J79" i="52"/>
  <c r="AE79" i="52"/>
  <c r="AF79" i="52"/>
  <c r="AH79" i="52" s="1"/>
  <c r="AG79" i="52"/>
  <c r="AU79" i="52"/>
  <c r="P80" i="52"/>
  <c r="W80" i="52"/>
  <c r="J80" i="52"/>
  <c r="AE80" i="52"/>
  <c r="AF80" i="52"/>
  <c r="AH80" i="52" s="1"/>
  <c r="AG80" i="52"/>
  <c r="AU80" i="52"/>
  <c r="P81" i="52"/>
  <c r="W81" i="52"/>
  <c r="J81" i="52"/>
  <c r="AE81" i="52"/>
  <c r="AF81" i="52"/>
  <c r="AH81" i="52" s="1"/>
  <c r="AG81" i="52"/>
  <c r="AU81" i="52"/>
  <c r="P82" i="52"/>
  <c r="W82" i="52"/>
  <c r="J82" i="52"/>
  <c r="AE82" i="52"/>
  <c r="AF82" i="52"/>
  <c r="AH82" i="52" s="1"/>
  <c r="AG82" i="52"/>
  <c r="AU82" i="52"/>
  <c r="AL83" i="52"/>
  <c r="P83" i="52"/>
  <c r="W83" i="52"/>
  <c r="J83" i="52"/>
  <c r="AE83" i="52"/>
  <c r="AF83" i="52"/>
  <c r="AH83" i="52" s="1"/>
  <c r="AG83" i="52"/>
  <c r="AU83" i="52"/>
  <c r="P84" i="52"/>
  <c r="W84" i="52"/>
  <c r="J84" i="52"/>
  <c r="AE84" i="52"/>
  <c r="AF84" i="52"/>
  <c r="AH84" i="52" s="1"/>
  <c r="AG84" i="52"/>
  <c r="AU84" i="52"/>
  <c r="P85" i="52"/>
  <c r="W85" i="52"/>
  <c r="J85" i="52"/>
  <c r="AE85" i="52"/>
  <c r="AF85" i="52"/>
  <c r="AH85" i="52" s="1"/>
  <c r="AG85" i="52"/>
  <c r="AU85" i="52"/>
  <c r="P86" i="52"/>
  <c r="W86" i="52"/>
  <c r="J86" i="52"/>
  <c r="AE86" i="52"/>
  <c r="AF86" i="52"/>
  <c r="AH86" i="52" s="1"/>
  <c r="AG86" i="52"/>
  <c r="AU86" i="52"/>
  <c r="P87" i="52"/>
  <c r="W87" i="52"/>
  <c r="J87" i="52"/>
  <c r="AE87" i="52"/>
  <c r="AF87" i="52"/>
  <c r="AH87" i="52" s="1"/>
  <c r="AG87" i="52"/>
  <c r="AU87" i="52"/>
  <c r="AL88" i="52"/>
  <c r="P88" i="52"/>
  <c r="W88" i="52"/>
  <c r="J88" i="52"/>
  <c r="AE88" i="52"/>
  <c r="AF88" i="52"/>
  <c r="AH88" i="52" s="1"/>
  <c r="AG88" i="52"/>
  <c r="AU88" i="52"/>
  <c r="AL89" i="52"/>
  <c r="P89" i="52"/>
  <c r="W89" i="52"/>
  <c r="J89" i="52"/>
  <c r="AE89" i="52"/>
  <c r="AF89" i="52"/>
  <c r="AH89" i="52" s="1"/>
  <c r="AG89" i="52"/>
  <c r="AU89" i="52"/>
  <c r="AL90" i="52"/>
  <c r="P90" i="52"/>
  <c r="W90" i="52"/>
  <c r="J90" i="52"/>
  <c r="AE90" i="52"/>
  <c r="AF90" i="52"/>
  <c r="AH90" i="52" s="1"/>
  <c r="AG90" i="52"/>
  <c r="AU90" i="52"/>
  <c r="P91" i="52"/>
  <c r="W91" i="52"/>
  <c r="J91" i="52"/>
  <c r="AE91" i="52"/>
  <c r="AF91" i="52"/>
  <c r="AH91" i="52" s="1"/>
  <c r="AG91" i="52"/>
  <c r="AU91" i="52"/>
  <c r="AL92" i="52"/>
  <c r="P92" i="52"/>
  <c r="W92" i="52"/>
  <c r="J92" i="52"/>
  <c r="AE92" i="52"/>
  <c r="AF92" i="52"/>
  <c r="AH92" i="52" s="1"/>
  <c r="AG92" i="52"/>
  <c r="AU92" i="52"/>
  <c r="P93" i="52"/>
  <c r="W93" i="52"/>
  <c r="J93" i="52"/>
  <c r="AE93" i="52"/>
  <c r="AF93" i="52"/>
  <c r="AH93" i="52" s="1"/>
  <c r="AG93" i="52"/>
  <c r="AU93" i="52"/>
  <c r="AL94" i="52"/>
  <c r="P94" i="52"/>
  <c r="W94" i="52"/>
  <c r="J94" i="52"/>
  <c r="AE94" i="52"/>
  <c r="AF94" i="52"/>
  <c r="AH94" i="52" s="1"/>
  <c r="AG94" i="52"/>
  <c r="AU94" i="52"/>
  <c r="P95" i="52"/>
  <c r="W95" i="52"/>
  <c r="J95" i="52"/>
  <c r="AE95" i="52"/>
  <c r="AF95" i="52"/>
  <c r="AH95" i="52" s="1"/>
  <c r="AG95" i="52"/>
  <c r="AU95" i="52"/>
  <c r="P96" i="52"/>
  <c r="W96" i="52"/>
  <c r="J96" i="52"/>
  <c r="AE96" i="52"/>
  <c r="AF96" i="52"/>
  <c r="AH96" i="52" s="1"/>
  <c r="AG96" i="52"/>
  <c r="AU96" i="52"/>
  <c r="AL97" i="52"/>
  <c r="P97" i="52"/>
  <c r="W97" i="52"/>
  <c r="J97" i="52"/>
  <c r="AE97" i="52"/>
  <c r="AF97" i="52"/>
  <c r="AH97" i="52" s="1"/>
  <c r="AG97" i="52"/>
  <c r="AU97" i="52"/>
  <c r="AL98" i="52"/>
  <c r="P98" i="52"/>
  <c r="W98" i="52"/>
  <c r="J98" i="52"/>
  <c r="AE98" i="52"/>
  <c r="AF98" i="52"/>
  <c r="AH98" i="52" s="1"/>
  <c r="AG98" i="52"/>
  <c r="AU98" i="52"/>
  <c r="P99" i="52"/>
  <c r="W99" i="52"/>
  <c r="J99" i="52"/>
  <c r="AE99" i="52"/>
  <c r="AF99" i="52"/>
  <c r="AH99" i="52" s="1"/>
  <c r="AG99" i="52"/>
  <c r="AU99" i="52"/>
  <c r="P100" i="52"/>
  <c r="W100" i="52"/>
  <c r="J100" i="52"/>
  <c r="AE100" i="52"/>
  <c r="AF100" i="52"/>
  <c r="AH100" i="52" s="1"/>
  <c r="AG100" i="52"/>
  <c r="AU100" i="52"/>
  <c r="P101" i="52"/>
  <c r="W101" i="52"/>
  <c r="J101" i="52"/>
  <c r="AE101" i="52"/>
  <c r="AF101" i="52"/>
  <c r="AH101" i="52" s="1"/>
  <c r="AG101" i="52"/>
  <c r="AU101" i="52"/>
  <c r="AL102" i="52"/>
  <c r="P102" i="52"/>
  <c r="W102" i="52"/>
  <c r="J102" i="52"/>
  <c r="AE102" i="52"/>
  <c r="AF102" i="52"/>
  <c r="AH102" i="52" s="1"/>
  <c r="AG102" i="52"/>
  <c r="AU102" i="52"/>
  <c r="P103" i="52"/>
  <c r="W103" i="52"/>
  <c r="J103" i="52"/>
  <c r="AE103" i="52"/>
  <c r="AF103" i="52"/>
  <c r="AH103" i="52" s="1"/>
  <c r="AG103" i="52"/>
  <c r="AU103" i="52"/>
  <c r="P104" i="52"/>
  <c r="W104" i="52"/>
  <c r="J104" i="52"/>
  <c r="AE104" i="52"/>
  <c r="AF104" i="52"/>
  <c r="AH104" i="52" s="1"/>
  <c r="AG104" i="52"/>
  <c r="AU104" i="52"/>
  <c r="P105" i="52"/>
  <c r="W105" i="52"/>
  <c r="J105" i="52"/>
  <c r="AE105" i="52"/>
  <c r="AF105" i="52"/>
  <c r="AH105" i="52" s="1"/>
  <c r="AG105" i="52"/>
  <c r="AU105" i="52"/>
  <c r="AL106" i="52"/>
  <c r="P106" i="52"/>
  <c r="W106" i="52"/>
  <c r="J106" i="52"/>
  <c r="AE106" i="52"/>
  <c r="AF106" i="52"/>
  <c r="AH106" i="52" s="1"/>
  <c r="AG106" i="52"/>
  <c r="AU106" i="52"/>
  <c r="P107" i="52"/>
  <c r="W107" i="52"/>
  <c r="J107" i="52"/>
  <c r="AE107" i="52"/>
  <c r="AF107" i="52"/>
  <c r="AH107" i="52" s="1"/>
  <c r="AG107" i="52"/>
  <c r="AU107" i="52"/>
  <c r="AL108" i="52"/>
  <c r="P108" i="52"/>
  <c r="W108" i="52"/>
  <c r="J108" i="52"/>
  <c r="AE108" i="52"/>
  <c r="AF108" i="52"/>
  <c r="AH108" i="52" s="1"/>
  <c r="AG108" i="52"/>
  <c r="AU108" i="52"/>
  <c r="AL109" i="52"/>
  <c r="P109" i="52"/>
  <c r="W109" i="52"/>
  <c r="J109" i="52"/>
  <c r="AE109" i="52"/>
  <c r="AF109" i="52"/>
  <c r="AH109" i="52" s="1"/>
  <c r="AG109" i="52"/>
  <c r="AU109" i="52"/>
  <c r="AL110" i="52"/>
  <c r="P110" i="52"/>
  <c r="W110" i="52"/>
  <c r="J110" i="52"/>
  <c r="AE110" i="52"/>
  <c r="AF110" i="52"/>
  <c r="AH110" i="52" s="1"/>
  <c r="AG110" i="52"/>
  <c r="AU110" i="52"/>
  <c r="P111" i="52"/>
  <c r="W111" i="52"/>
  <c r="J111" i="52"/>
  <c r="AE111" i="52"/>
  <c r="AF111" i="52"/>
  <c r="AH111" i="52" s="1"/>
  <c r="AG111" i="52"/>
  <c r="AU111" i="52"/>
  <c r="D8" i="52" l="1"/>
  <c r="F8" i="52"/>
  <c r="A8" i="52"/>
  <c r="AL101" i="52"/>
  <c r="AN101" i="52" s="1"/>
  <c r="AL93" i="52"/>
  <c r="AQ93" i="52" s="1"/>
  <c r="AL86" i="52"/>
  <c r="AM86" i="52" s="1"/>
  <c r="AL85" i="52"/>
  <c r="AO85" i="52" s="1"/>
  <c r="AL78" i="52"/>
  <c r="AM78" i="52" s="1"/>
  <c r="AL70" i="52"/>
  <c r="AM70" i="52" s="1"/>
  <c r="AL69" i="52"/>
  <c r="AO69" i="52" s="1"/>
  <c r="AL62" i="52"/>
  <c r="AN62" i="52" s="1"/>
  <c r="AL48" i="52"/>
  <c r="AP48" i="52" s="1"/>
  <c r="AL39" i="52"/>
  <c r="AN39" i="52" s="1"/>
  <c r="AL38" i="52"/>
  <c r="AM38" i="52" s="1"/>
  <c r="AL31" i="52"/>
  <c r="AM31" i="52" s="1"/>
  <c r="AL30" i="52"/>
  <c r="AT30" i="52" s="1"/>
  <c r="AL25" i="52"/>
  <c r="AM25" i="52" s="1"/>
  <c r="AL24" i="52"/>
  <c r="AQ24" i="52" s="1"/>
  <c r="AL19" i="52"/>
  <c r="AM19" i="52" s="1"/>
  <c r="AL18" i="52"/>
  <c r="AM18" i="52" s="1"/>
  <c r="AL107" i="52"/>
  <c r="AS107" i="52" s="1"/>
  <c r="AL100" i="52"/>
  <c r="AM100" i="52" s="1"/>
  <c r="AL99" i="52"/>
  <c r="AS99" i="52" s="1"/>
  <c r="AL91" i="52"/>
  <c r="AS91" i="52" s="1"/>
  <c r="AL84" i="52"/>
  <c r="AM84" i="52" s="1"/>
  <c r="AL76" i="52"/>
  <c r="AM76" i="52" s="1"/>
  <c r="AL68" i="52"/>
  <c r="AM68" i="52" s="1"/>
  <c r="AL60" i="52"/>
  <c r="AT60" i="52" s="1"/>
  <c r="AL53" i="52"/>
  <c r="AP53" i="52" s="1"/>
  <c r="AL45" i="52"/>
  <c r="AP45" i="52" s="1"/>
  <c r="AL44" i="52"/>
  <c r="AM44" i="52" s="1"/>
  <c r="AL37" i="52"/>
  <c r="AP37" i="52" s="1"/>
  <c r="AL36" i="52"/>
  <c r="AM36" i="52" s="1"/>
  <c r="AL23" i="52"/>
  <c r="AM23" i="52" s="1"/>
  <c r="AL22" i="52"/>
  <c r="AT22" i="52" s="1"/>
  <c r="AL17" i="52"/>
  <c r="AM17" i="52" s="1"/>
  <c r="AL105" i="52"/>
  <c r="AP105" i="52" s="1"/>
  <c r="AL82" i="52"/>
  <c r="AM82" i="52" s="1"/>
  <c r="AL81" i="52"/>
  <c r="AO81" i="52" s="1"/>
  <c r="AL74" i="52"/>
  <c r="AM74" i="52" s="1"/>
  <c r="AL66" i="52"/>
  <c r="AN66" i="52" s="1"/>
  <c r="AL52" i="52"/>
  <c r="AT52" i="52" s="1"/>
  <c r="AL35" i="52"/>
  <c r="AM35" i="52" s="1"/>
  <c r="AL34" i="52"/>
  <c r="AM34" i="52" s="1"/>
  <c r="AL28" i="52"/>
  <c r="AM28" i="52" s="1"/>
  <c r="AL111" i="52"/>
  <c r="AL104" i="52"/>
  <c r="AM104" i="52" s="1"/>
  <c r="AL103" i="52"/>
  <c r="AO103" i="52" s="1"/>
  <c r="AL96" i="52"/>
  <c r="AM96" i="52" s="1"/>
  <c r="AL95" i="52"/>
  <c r="AP95" i="52" s="1"/>
  <c r="AL87" i="52"/>
  <c r="AP87" i="52" s="1"/>
  <c r="AL80" i="52"/>
  <c r="AM80" i="52" s="1"/>
  <c r="AL72" i="52"/>
  <c r="AM72" i="52" s="1"/>
  <c r="AL64" i="52"/>
  <c r="AN64" i="52" s="1"/>
  <c r="AL56" i="52"/>
  <c r="AN56" i="52" s="1"/>
  <c r="AL41" i="52"/>
  <c r="AN41" i="52" s="1"/>
  <c r="AL40" i="52"/>
  <c r="AP40" i="52" s="1"/>
  <c r="AL33" i="52"/>
  <c r="AM33" i="52" s="1"/>
  <c r="AL32" i="52"/>
  <c r="AQ32" i="52" s="1"/>
  <c r="AL27" i="52"/>
  <c r="AM27" i="52" s="1"/>
  <c r="AQ16" i="52"/>
  <c r="AL15" i="52"/>
  <c r="AM15" i="52" s="1"/>
  <c r="AT14" i="52"/>
  <c r="AM13" i="52"/>
  <c r="AT29" i="52"/>
  <c r="AN29" i="52"/>
  <c r="AM90" i="52"/>
  <c r="AT90" i="52"/>
  <c r="AT13" i="52"/>
  <c r="AP54" i="52"/>
  <c r="AN97" i="52"/>
  <c r="AT97" i="52"/>
  <c r="AN109" i="52"/>
  <c r="AP109" i="52"/>
  <c r="AT109" i="52"/>
  <c r="AN54" i="52"/>
  <c r="AS29" i="52"/>
  <c r="AS13" i="52"/>
  <c r="AM108" i="52"/>
  <c r="AR109" i="52"/>
  <c r="AO77" i="52"/>
  <c r="AQ77" i="52"/>
  <c r="AO73" i="52"/>
  <c r="AN73" i="52"/>
  <c r="AQ73" i="52"/>
  <c r="AT73" i="52"/>
  <c r="AQ42" i="52"/>
  <c r="AR43" i="52"/>
  <c r="AP97" i="52"/>
  <c r="AP29" i="52"/>
  <c r="AP13" i="52"/>
  <c r="AO29" i="52"/>
  <c r="AS21" i="52"/>
  <c r="AN13" i="52"/>
  <c r="AN89" i="52"/>
  <c r="AP89" i="52"/>
  <c r="AT89" i="52"/>
  <c r="AM89" i="52"/>
  <c r="AQ89" i="52"/>
  <c r="AO47" i="52"/>
  <c r="AT47" i="52"/>
  <c r="AN47" i="52"/>
  <c r="AP47" i="52"/>
  <c r="AQ101" i="52"/>
  <c r="AM93" i="52"/>
  <c r="AO89" i="52"/>
  <c r="AO75" i="52"/>
  <c r="AP75" i="52"/>
  <c r="AQ75" i="52"/>
  <c r="AM75" i="52"/>
  <c r="AN75" i="52"/>
  <c r="AT75" i="52"/>
  <c r="AO71" i="52"/>
  <c r="AM71" i="52"/>
  <c r="AN71" i="52"/>
  <c r="AT71" i="52"/>
  <c r="AP71" i="52"/>
  <c r="AQ71" i="52"/>
  <c r="AM106" i="52"/>
  <c r="AM103" i="52"/>
  <c r="AM97" i="52"/>
  <c r="AQ97" i="52"/>
  <c r="AO97" i="52"/>
  <c r="AS97" i="52"/>
  <c r="AM88" i="52"/>
  <c r="AR89" i="52"/>
  <c r="AM26" i="52"/>
  <c r="AP26" i="52"/>
  <c r="AT26" i="52"/>
  <c r="AT107" i="52"/>
  <c r="AO105" i="52"/>
  <c r="AM98" i="52"/>
  <c r="AO93" i="52"/>
  <c r="AP93" i="52"/>
  <c r="AN93" i="52"/>
  <c r="AT93" i="52"/>
  <c r="AS89" i="52"/>
  <c r="AM46" i="52"/>
  <c r="AT46" i="52"/>
  <c r="AR47" i="52"/>
  <c r="AN46" i="52"/>
  <c r="AQ46" i="52"/>
  <c r="AM110" i="52"/>
  <c r="AO109" i="52"/>
  <c r="AS109" i="52"/>
  <c r="AM109" i="52"/>
  <c r="AQ109" i="52"/>
  <c r="AQ107" i="52"/>
  <c r="AM102" i="52"/>
  <c r="AR103" i="52"/>
  <c r="AM91" i="52"/>
  <c r="AN91" i="52"/>
  <c r="AP91" i="52"/>
  <c r="AO83" i="52"/>
  <c r="AP83" i="52"/>
  <c r="AQ83" i="52"/>
  <c r="AM83" i="52"/>
  <c r="AN83" i="52"/>
  <c r="AT83" i="52"/>
  <c r="AO79" i="52"/>
  <c r="AM79" i="52"/>
  <c r="AN79" i="52"/>
  <c r="AT79" i="52"/>
  <c r="AP79" i="52"/>
  <c r="AQ79" i="52"/>
  <c r="AO67" i="52"/>
  <c r="AP67" i="52"/>
  <c r="AQ67" i="52"/>
  <c r="AM67" i="52"/>
  <c r="AN67" i="52"/>
  <c r="AT67" i="52"/>
  <c r="AM77" i="52"/>
  <c r="AP73" i="52"/>
  <c r="AN60" i="52"/>
  <c r="AN37" i="52"/>
  <c r="AP21" i="52"/>
  <c r="AO13" i="52"/>
  <c r="AO21" i="52"/>
  <c r="AP77" i="52"/>
  <c r="AM73" i="52"/>
  <c r="AT41" i="52"/>
  <c r="AT21" i="52"/>
  <c r="AN21" i="52"/>
  <c r="AP18" i="52"/>
  <c r="AR79" i="52"/>
  <c r="AT77" i="52"/>
  <c r="AN77" i="52"/>
  <c r="AO65" i="52"/>
  <c r="AS65" i="52"/>
  <c r="AP65" i="52"/>
  <c r="AQ65" i="52"/>
  <c r="AR66" i="52"/>
  <c r="AT65" i="52"/>
  <c r="AM65" i="52"/>
  <c r="AN65" i="52"/>
  <c r="AO55" i="52"/>
  <c r="AS55" i="52"/>
  <c r="AM55" i="52"/>
  <c r="AQ55" i="52"/>
  <c r="AP55" i="52"/>
  <c r="AN55" i="52"/>
  <c r="AR55" i="52"/>
  <c r="AT55" i="52"/>
  <c r="AO63" i="52"/>
  <c r="AS63" i="52"/>
  <c r="AN63" i="52"/>
  <c r="AT63" i="52"/>
  <c r="AP63" i="52"/>
  <c r="AM63" i="52"/>
  <c r="AQ63" i="52"/>
  <c r="AM94" i="52"/>
  <c r="AQ94" i="52"/>
  <c r="AT94" i="52"/>
  <c r="AN94" i="52"/>
  <c r="AR94" i="52"/>
  <c r="AO94" i="52"/>
  <c r="AS94" i="52"/>
  <c r="AP94" i="52"/>
  <c r="AO59" i="52"/>
  <c r="AS59" i="52"/>
  <c r="AM59" i="52"/>
  <c r="AQ59" i="52"/>
  <c r="AT59" i="52"/>
  <c r="AN59" i="52"/>
  <c r="AR60" i="52"/>
  <c r="AP59" i="52"/>
  <c r="AO51" i="52"/>
  <c r="AS51" i="52"/>
  <c r="AM51" i="52"/>
  <c r="AQ51" i="52"/>
  <c r="AT51" i="52"/>
  <c r="AN51" i="52"/>
  <c r="AP51" i="52"/>
  <c r="AM92" i="52"/>
  <c r="AQ92" i="52"/>
  <c r="AS92" i="52"/>
  <c r="AR93" i="52"/>
  <c r="AN92" i="52"/>
  <c r="AR92" i="52"/>
  <c r="AO92" i="52"/>
  <c r="AP92" i="52"/>
  <c r="AT92" i="52"/>
  <c r="AM58" i="52"/>
  <c r="AQ58" i="52"/>
  <c r="AO58" i="52"/>
  <c r="AS58" i="52"/>
  <c r="AN58" i="52"/>
  <c r="AP58" i="52"/>
  <c r="AT58" i="52"/>
  <c r="AR59" i="52"/>
  <c r="AO57" i="52"/>
  <c r="AS57" i="52"/>
  <c r="AM57" i="52"/>
  <c r="AQ57" i="52"/>
  <c r="AT57" i="52"/>
  <c r="AN57" i="52"/>
  <c r="AR58" i="52"/>
  <c r="AP57" i="52"/>
  <c r="AM50" i="52"/>
  <c r="AQ50" i="52"/>
  <c r="AO50" i="52"/>
  <c r="AS50" i="52"/>
  <c r="AN50" i="52"/>
  <c r="AP50" i="52"/>
  <c r="AT50" i="52"/>
  <c r="AR51" i="52"/>
  <c r="AO49" i="52"/>
  <c r="AS49" i="52"/>
  <c r="AM49" i="52"/>
  <c r="AQ49" i="52"/>
  <c r="AR49" i="52"/>
  <c r="AP49" i="52"/>
  <c r="AT49" i="52"/>
  <c r="AN49" i="52"/>
  <c r="AR50" i="52"/>
  <c r="AT110" i="52"/>
  <c r="AT106" i="52"/>
  <c r="AP106" i="52"/>
  <c r="AP102" i="52"/>
  <c r="AP98" i="52"/>
  <c r="AT96" i="52"/>
  <c r="AT88" i="52"/>
  <c r="AP80" i="52"/>
  <c r="AT78" i="52"/>
  <c r="AP78" i="52"/>
  <c r="AP74" i="52"/>
  <c r="AT70" i="52"/>
  <c r="AP70" i="52"/>
  <c r="AO61" i="52"/>
  <c r="AS61" i="52"/>
  <c r="AM61" i="52"/>
  <c r="AQ61" i="52"/>
  <c r="AN20" i="52"/>
  <c r="AO20" i="52"/>
  <c r="AS20" i="52"/>
  <c r="AP20" i="52"/>
  <c r="AR21" i="52"/>
  <c r="AQ20" i="52"/>
  <c r="AT20" i="52"/>
  <c r="AO98" i="52"/>
  <c r="AO90" i="52"/>
  <c r="AS88" i="52"/>
  <c r="AO88" i="52"/>
  <c r="AO84" i="52"/>
  <c r="AS80" i="52"/>
  <c r="AS78" i="52"/>
  <c r="AO78" i="52"/>
  <c r="AS72" i="52"/>
  <c r="AO72" i="52"/>
  <c r="AS70" i="52"/>
  <c r="AO70" i="52"/>
  <c r="AR61" i="52"/>
  <c r="AM60" i="52"/>
  <c r="AQ60" i="52"/>
  <c r="AO60" i="52"/>
  <c r="AS60" i="52"/>
  <c r="AO42" i="52"/>
  <c r="AS42" i="52"/>
  <c r="AM42" i="52"/>
  <c r="AR42" i="52"/>
  <c r="AN42" i="52"/>
  <c r="AT42" i="52"/>
  <c r="AP42" i="52"/>
  <c r="AN30" i="52"/>
  <c r="AR30" i="52"/>
  <c r="AO30" i="52"/>
  <c r="AS30" i="52"/>
  <c r="AM30" i="52"/>
  <c r="AP30" i="52"/>
  <c r="AQ30" i="52"/>
  <c r="AM20" i="52"/>
  <c r="AT108" i="52"/>
  <c r="AT102" i="52"/>
  <c r="AT98" i="52"/>
  <c r="AT84" i="52"/>
  <c r="AP84" i="52"/>
  <c r="AT74" i="52"/>
  <c r="AT72" i="52"/>
  <c r="AP72" i="52"/>
  <c r="AT53" i="52"/>
  <c r="AS110" i="52"/>
  <c r="AO110" i="52"/>
  <c r="AS108" i="52"/>
  <c r="AS106" i="52"/>
  <c r="AO102" i="52"/>
  <c r="AS98" i="52"/>
  <c r="AO96" i="52"/>
  <c r="AS84" i="52"/>
  <c r="AO80" i="52"/>
  <c r="AS74" i="52"/>
  <c r="AO74" i="52"/>
  <c r="AR110" i="52"/>
  <c r="AN110" i="52"/>
  <c r="AR108" i="52"/>
  <c r="AN108" i="52"/>
  <c r="AR106" i="52"/>
  <c r="AN106" i="52"/>
  <c r="AR102" i="52"/>
  <c r="AN102" i="52"/>
  <c r="AR98" i="52"/>
  <c r="AN98" i="52"/>
  <c r="AR90" i="52"/>
  <c r="AN90" i="52"/>
  <c r="AN88" i="52"/>
  <c r="AR84" i="52"/>
  <c r="AN84" i="52"/>
  <c r="AR80" i="52"/>
  <c r="AN80" i="52"/>
  <c r="AR78" i="52"/>
  <c r="AN78" i="52"/>
  <c r="AR74" i="52"/>
  <c r="AN74" i="52"/>
  <c r="AR72" i="52"/>
  <c r="AN72" i="52"/>
  <c r="AN70" i="52"/>
  <c r="AP61" i="52"/>
  <c r="AM54" i="52"/>
  <c r="AQ54" i="52"/>
  <c r="AO54" i="52"/>
  <c r="AS54" i="52"/>
  <c r="AM43" i="52"/>
  <c r="AQ43" i="52"/>
  <c r="AN43" i="52"/>
  <c r="AS43" i="52"/>
  <c r="AO43" i="52"/>
  <c r="AT43" i="52"/>
  <c r="AP43" i="52"/>
  <c r="AP110" i="52"/>
  <c r="AP108" i="52"/>
  <c r="AP90" i="52"/>
  <c r="AP88" i="52"/>
  <c r="AT80" i="52"/>
  <c r="AT61" i="52"/>
  <c r="AO53" i="52"/>
  <c r="AS53" i="52"/>
  <c r="AM53" i="52"/>
  <c r="AQ53" i="52"/>
  <c r="AQ40" i="52"/>
  <c r="AR41" i="52"/>
  <c r="AR40" i="52"/>
  <c r="AN40" i="52"/>
  <c r="AT40" i="52"/>
  <c r="AO36" i="52"/>
  <c r="AS36" i="52"/>
  <c r="AN36" i="52"/>
  <c r="AT36" i="52"/>
  <c r="AP36" i="52"/>
  <c r="AQ36" i="52"/>
  <c r="AR37" i="52"/>
  <c r="AN28" i="52"/>
  <c r="AR28" i="52"/>
  <c r="AO28" i="52"/>
  <c r="AS28" i="52"/>
  <c r="AP28" i="52"/>
  <c r="AR29" i="52"/>
  <c r="AQ28" i="52"/>
  <c r="AT28" i="52"/>
  <c r="AO108" i="52"/>
  <c r="AO106" i="52"/>
  <c r="AS102" i="52"/>
  <c r="AS96" i="52"/>
  <c r="AS90" i="52"/>
  <c r="AQ110" i="52"/>
  <c r="AQ108" i="52"/>
  <c r="AQ106" i="52"/>
  <c r="AQ102" i="52"/>
  <c r="AQ98" i="52"/>
  <c r="AQ96" i="52"/>
  <c r="AQ90" i="52"/>
  <c r="AQ88" i="52"/>
  <c r="AQ84" i="52"/>
  <c r="AS83" i="52"/>
  <c r="AQ80" i="52"/>
  <c r="AS79" i="52"/>
  <c r="AQ78" i="52"/>
  <c r="AS77" i="52"/>
  <c r="AS75" i="52"/>
  <c r="AQ74" i="52"/>
  <c r="AS73" i="52"/>
  <c r="AQ72" i="52"/>
  <c r="AS71" i="52"/>
  <c r="AQ70" i="52"/>
  <c r="AS67" i="52"/>
  <c r="AP66" i="52"/>
  <c r="AN61" i="52"/>
  <c r="AP60" i="52"/>
  <c r="AR54" i="52"/>
  <c r="AN53" i="52"/>
  <c r="AM48" i="52"/>
  <c r="AQ48" i="52"/>
  <c r="AO48" i="52"/>
  <c r="AS48" i="52"/>
  <c r="AN16" i="52"/>
  <c r="AO16" i="52"/>
  <c r="AS16" i="52"/>
  <c r="AT16" i="52"/>
  <c r="AM16" i="52"/>
  <c r="AP16" i="52"/>
  <c r="AR17" i="52"/>
  <c r="AQ47" i="52"/>
  <c r="AM47" i="52"/>
  <c r="AR46" i="52"/>
  <c r="AS39" i="52"/>
  <c r="AM37" i="52"/>
  <c r="AQ37" i="52"/>
  <c r="AO46" i="52"/>
  <c r="AS46" i="52"/>
  <c r="AM39" i="52"/>
  <c r="AQ39" i="52"/>
  <c r="AO38" i="52"/>
  <c r="AN34" i="52"/>
  <c r="AO34" i="52"/>
  <c r="AS34" i="52"/>
  <c r="AN26" i="52"/>
  <c r="AR26" i="52"/>
  <c r="AO26" i="52"/>
  <c r="AS26" i="52"/>
  <c r="AN18" i="52"/>
  <c r="AR18" i="52"/>
  <c r="AO18" i="52"/>
  <c r="AS18" i="52"/>
  <c r="AS47" i="52"/>
  <c r="AP46" i="52"/>
  <c r="AM41" i="52"/>
  <c r="AQ41" i="52"/>
  <c r="AP39" i="52"/>
  <c r="AT37" i="52"/>
  <c r="AO37" i="52"/>
  <c r="AQ34" i="52"/>
  <c r="AQ26" i="52"/>
  <c r="AQ18" i="52"/>
  <c r="AQ29" i="52"/>
  <c r="AQ27" i="52"/>
  <c r="AQ25" i="52"/>
  <c r="AQ21" i="52"/>
  <c r="AQ17" i="52"/>
  <c r="AQ13" i="52"/>
  <c r="AM40" i="52" l="1"/>
  <c r="AO25" i="52"/>
  <c r="AS40" i="52"/>
  <c r="AQ66" i="52"/>
  <c r="AN96" i="52"/>
  <c r="AR71" i="52"/>
  <c r="AO40" i="52"/>
  <c r="AM66" i="52"/>
  <c r="AP96" i="52"/>
  <c r="AO17" i="52"/>
  <c r="AT17" i="52"/>
  <c r="AN103" i="52"/>
  <c r="AT27" i="52"/>
  <c r="AP17" i="52"/>
  <c r="AS37" i="52"/>
  <c r="AP41" i="52"/>
  <c r="AR91" i="52"/>
  <c r="AP101" i="52"/>
  <c r="AO101" i="52"/>
  <c r="AN17" i="52"/>
  <c r="AP34" i="52"/>
  <c r="AT91" i="52"/>
  <c r="AQ91" i="52"/>
  <c r="AN48" i="52"/>
  <c r="AP27" i="52"/>
  <c r="AQ23" i="52"/>
  <c r="AS27" i="52"/>
  <c r="AQ111" i="52"/>
  <c r="AR112" i="52"/>
  <c r="AO27" i="52"/>
  <c r="AS66" i="52"/>
  <c r="AS93" i="52"/>
  <c r="AP107" i="52"/>
  <c r="AT105" i="52"/>
  <c r="AO66" i="52"/>
  <c r="AO39" i="52"/>
  <c r="AT82" i="52"/>
  <c r="AR70" i="52"/>
  <c r="AS52" i="52"/>
  <c r="AT69" i="52"/>
  <c r="AR67" i="52"/>
  <c r="AS105" i="52"/>
  <c r="AN100" i="52"/>
  <c r="AO82" i="52"/>
  <c r="AT45" i="52"/>
  <c r="AP24" i="52"/>
  <c r="AS82" i="52"/>
  <c r="AO100" i="52"/>
  <c r="AR39" i="52"/>
  <c r="AQ69" i="52"/>
  <c r="AP38" i="52"/>
  <c r="AO45" i="52"/>
  <c r="AM24" i="52"/>
  <c r="AN23" i="52"/>
  <c r="AM107" i="52"/>
  <c r="AR48" i="52"/>
  <c r="AP25" i="52"/>
  <c r="AO91" i="52"/>
  <c r="AN111" i="52"/>
  <c r="AR101" i="52"/>
  <c r="AS23" i="52"/>
  <c r="AT66" i="52"/>
  <c r="AQ95" i="52"/>
  <c r="AS44" i="52"/>
  <c r="AQ33" i="52"/>
  <c r="AR16" i="52"/>
  <c r="AO64" i="52"/>
  <c r="AQ100" i="52"/>
  <c r="AN76" i="52"/>
  <c r="AM22" i="52"/>
  <c r="AO52" i="52"/>
  <c r="AO86" i="52"/>
  <c r="AP76" i="52"/>
  <c r="AP86" i="52"/>
  <c r="AR95" i="52"/>
  <c r="AT33" i="52"/>
  <c r="AO23" i="52"/>
  <c r="AN38" i="52"/>
  <c r="AT111" i="52"/>
  <c r="AM95" i="52"/>
  <c r="AQ99" i="52"/>
  <c r="AQ81" i="52"/>
  <c r="AS111" i="52"/>
  <c r="AN45" i="52"/>
  <c r="AQ31" i="52"/>
  <c r="AR62" i="52"/>
  <c r="AR86" i="52"/>
  <c r="AO68" i="52"/>
  <c r="AQ15" i="52"/>
  <c r="AO24" i="52"/>
  <c r="AS38" i="52"/>
  <c r="AR38" i="52"/>
  <c r="AR24" i="52"/>
  <c r="AQ76" i="52"/>
  <c r="AT76" i="52"/>
  <c r="AR53" i="52"/>
  <c r="AS86" i="52"/>
  <c r="AP100" i="52"/>
  <c r="AR52" i="52"/>
  <c r="AR65" i="52"/>
  <c r="AO15" i="52"/>
  <c r="AR73" i="52"/>
  <c r="AN95" i="52"/>
  <c r="AS15" i="52"/>
  <c r="AO41" i="52"/>
  <c r="AR97" i="52"/>
  <c r="AS103" i="52"/>
  <c r="AQ105" i="52"/>
  <c r="AN107" i="52"/>
  <c r="AR107" i="52"/>
  <c r="AR75" i="52"/>
  <c r="AM101" i="52"/>
  <c r="AT103" i="52"/>
  <c r="AO107" i="52"/>
  <c r="AS25" i="52"/>
  <c r="AT34" i="52"/>
  <c r="AT101" i="52"/>
  <c r="AN105" i="52"/>
  <c r="AM105" i="52"/>
  <c r="AR27" i="52"/>
  <c r="AS101" i="52"/>
  <c r="AP103" i="52"/>
  <c r="AT18" i="52"/>
  <c r="AN27" i="52"/>
  <c r="AT39" i="52"/>
  <c r="AT48" i="52"/>
  <c r="AS17" i="52"/>
  <c r="AN25" i="52"/>
  <c r="AT25" i="52"/>
  <c r="AP32" i="52"/>
  <c r="AR82" i="52"/>
  <c r="AQ14" i="52"/>
  <c r="AN22" i="52"/>
  <c r="AR20" i="52"/>
  <c r="AM85" i="52"/>
  <c r="AR99" i="52"/>
  <c r="AT81" i="52"/>
  <c r="AO104" i="52"/>
  <c r="AS14" i="52"/>
  <c r="AP104" i="52"/>
  <c r="AP56" i="52"/>
  <c r="AS87" i="52"/>
  <c r="AN87" i="52"/>
  <c r="AO32" i="52"/>
  <c r="AQ44" i="52"/>
  <c r="AQ56" i="52"/>
  <c r="AQ62" i="52"/>
  <c r="AT68" i="52"/>
  <c r="AP85" i="52"/>
  <c r="AR105" i="52"/>
  <c r="AS22" i="52"/>
  <c r="AN81" i="52"/>
  <c r="AM32" i="52"/>
  <c r="AO44" i="52"/>
  <c r="AN68" i="52"/>
  <c r="AR15" i="52"/>
  <c r="AO14" i="52"/>
  <c r="AQ22" i="52"/>
  <c r="AS68" i="52"/>
  <c r="AT104" i="52"/>
  <c r="AM87" i="52"/>
  <c r="AO31" i="52"/>
  <c r="AR85" i="52"/>
  <c r="AN85" i="52"/>
  <c r="AP62" i="52"/>
  <c r="AT87" i="52"/>
  <c r="AQ19" i="52"/>
  <c r="AQ35" i="52"/>
  <c r="AR34" i="52"/>
  <c r="AQ45" i="52"/>
  <c r="AT24" i="52"/>
  <c r="AN24" i="52"/>
  <c r="AT32" i="52"/>
  <c r="AN32" i="52"/>
  <c r="AT44" i="52"/>
  <c r="AR44" i="52"/>
  <c r="AS56" i="52"/>
  <c r="AT64" i="52"/>
  <c r="AS69" i="52"/>
  <c r="AS81" i="52"/>
  <c r="AS85" i="52"/>
  <c r="AQ104" i="52"/>
  <c r="AS62" i="52"/>
  <c r="AP64" i="52"/>
  <c r="AR68" i="52"/>
  <c r="AR76" i="52"/>
  <c r="AR88" i="52"/>
  <c r="AR96" i="52"/>
  <c r="AR100" i="52"/>
  <c r="AR104" i="52"/>
  <c r="AS100" i="52"/>
  <c r="AP82" i="52"/>
  <c r="AP14" i="52"/>
  <c r="AR14" i="52"/>
  <c r="AR23" i="52"/>
  <c r="AO22" i="52"/>
  <c r="AR31" i="52"/>
  <c r="AQ52" i="52"/>
  <c r="AQ64" i="52"/>
  <c r="AO76" i="52"/>
  <c r="AR36" i="52"/>
  <c r="AT100" i="52"/>
  <c r="AR57" i="52"/>
  <c r="AR64" i="52"/>
  <c r="AQ38" i="52"/>
  <c r="AP15" i="52"/>
  <c r="AS19" i="52"/>
  <c r="AT31" i="52"/>
  <c r="AP69" i="52"/>
  <c r="AM81" i="52"/>
  <c r="AQ87" i="52"/>
  <c r="AO33" i="52"/>
  <c r="AN15" i="52"/>
  <c r="AP19" i="52"/>
  <c r="AP31" i="52"/>
  <c r="AS35" i="52"/>
  <c r="AN52" i="52"/>
  <c r="AM69" i="52"/>
  <c r="AR77" i="52"/>
  <c r="AT86" i="52"/>
  <c r="AR83" i="52"/>
  <c r="AP111" i="52"/>
  <c r="AT95" i="52"/>
  <c r="AP99" i="52"/>
  <c r="AO19" i="52"/>
  <c r="AS64" i="52"/>
  <c r="AR87" i="52"/>
  <c r="AT19" i="52"/>
  <c r="AT35" i="52"/>
  <c r="AS45" i="52"/>
  <c r="AM111" i="52"/>
  <c r="AT23" i="52"/>
  <c r="AS31" i="52"/>
  <c r="AO111" i="52"/>
  <c r="AR32" i="52"/>
  <c r="AP44" i="52"/>
  <c r="AM56" i="52"/>
  <c r="AQ68" i="52"/>
  <c r="AS104" i="52"/>
  <c r="AM62" i="52"/>
  <c r="AN104" i="52"/>
  <c r="AR63" i="52"/>
  <c r="AT85" i="52"/>
  <c r="AN19" i="52"/>
  <c r="AN31" i="52"/>
  <c r="AP35" i="52"/>
  <c r="AN35" i="52"/>
  <c r="AM99" i="52"/>
  <c r="AT99" i="52"/>
  <c r="AM45" i="52"/>
  <c r="AR25" i="52"/>
  <c r="AS24" i="52"/>
  <c r="AR33" i="52"/>
  <c r="AS32" i="52"/>
  <c r="AR45" i="52"/>
  <c r="AN44" i="52"/>
  <c r="AP52" i="52"/>
  <c r="AO56" i="52"/>
  <c r="AQ82" i="52"/>
  <c r="AQ86" i="52"/>
  <c r="AO62" i="52"/>
  <c r="AN82" i="52"/>
  <c r="AN86" i="52"/>
  <c r="AM14" i="52"/>
  <c r="AN14" i="52"/>
  <c r="AP22" i="52"/>
  <c r="AR22" i="52"/>
  <c r="AM52" i="52"/>
  <c r="AM64" i="52"/>
  <c r="AS76" i="52"/>
  <c r="AP68" i="52"/>
  <c r="AR56" i="52"/>
  <c r="AN69" i="52"/>
  <c r="AN33" i="52"/>
  <c r="AT38" i="52"/>
  <c r="AR81" i="52"/>
  <c r="AQ85" i="52"/>
  <c r="AT15" i="52"/>
  <c r="AP33" i="52"/>
  <c r="AT56" i="52"/>
  <c r="AR69" i="52"/>
  <c r="AP81" i="52"/>
  <c r="AO87" i="52"/>
  <c r="AR111" i="52"/>
  <c r="AS95" i="52"/>
  <c r="AO95" i="52"/>
  <c r="AN99" i="52"/>
  <c r="AR19" i="52"/>
  <c r="AR35" i="52"/>
  <c r="AP23" i="52"/>
  <c r="AT62" i="52"/>
  <c r="AO99" i="52"/>
  <c r="AO35" i="52"/>
  <c r="AS41" i="52"/>
  <c r="AQ103" i="52"/>
  <c r="AS33" i="52"/>
  <c r="AU12" i="52"/>
  <c r="AF12" i="52"/>
  <c r="AR13" i="52" l="1"/>
  <c r="AM12" i="52" l="1"/>
  <c r="AQ12" i="52"/>
  <c r="AR12" i="52"/>
  <c r="P12" i="52"/>
  <c r="J12" i="52"/>
  <c r="F10" i="30" l="1"/>
  <c r="D10" i="30"/>
  <c r="S18" i="30" s="1"/>
  <c r="R15" i="30"/>
  <c r="V15" i="30"/>
  <c r="W15" i="30"/>
  <c r="AS12" i="52" l="1"/>
  <c r="AP12" i="52"/>
  <c r="AT12" i="52"/>
  <c r="AO12" i="52"/>
  <c r="AN12" i="52"/>
  <c r="CE13" i="21"/>
  <c r="AE12" i="52"/>
  <c r="Q13" i="21"/>
  <c r="W12" i="52"/>
  <c r="J10" i="30" l="1"/>
  <c r="S20" i="30" s="1"/>
  <c r="H10" i="30"/>
  <c r="AG12" i="52"/>
  <c r="L10" i="30" s="1"/>
  <c r="AH12" i="52" l="1"/>
  <c r="L9" i="30" s="1"/>
  <c r="Z15" i="50"/>
  <c r="Y15" i="50"/>
  <c r="AA15" i="50"/>
  <c r="AC15" i="50"/>
  <c r="Z15" i="48"/>
  <c r="Y15" i="48"/>
  <c r="AA15" i="48"/>
  <c r="AC15" i="48"/>
  <c r="AN104" i="21" l="1"/>
  <c r="CU13" i="21"/>
  <c r="AO13" i="21" l="1"/>
  <c r="Q28" i="21"/>
  <c r="AL28" i="21"/>
  <c r="X28" i="21"/>
  <c r="K28" i="21"/>
  <c r="AF28" i="21"/>
  <c r="AH28" i="21"/>
  <c r="AJ28" i="21"/>
  <c r="AN28" i="21"/>
  <c r="AO28" i="21"/>
  <c r="AQ28" i="21" s="1"/>
  <c r="AP28" i="21"/>
  <c r="Q29" i="21"/>
  <c r="AL29" i="21"/>
  <c r="X29" i="21"/>
  <c r="K29" i="21"/>
  <c r="AF29" i="21"/>
  <c r="AH29" i="21"/>
  <c r="AJ29" i="21"/>
  <c r="AN29" i="21"/>
  <c r="AO29" i="21"/>
  <c r="AQ29" i="21" s="1"/>
  <c r="AP29" i="21"/>
  <c r="Q30" i="21"/>
  <c r="AL30" i="21"/>
  <c r="X30" i="21"/>
  <c r="K30" i="21"/>
  <c r="AF30" i="21"/>
  <c r="AH30" i="21"/>
  <c r="AJ30" i="21"/>
  <c r="AN30" i="21"/>
  <c r="AO30" i="21"/>
  <c r="AQ30" i="21" s="1"/>
  <c r="AP30" i="21"/>
  <c r="Q31" i="21"/>
  <c r="AL31" i="21"/>
  <c r="X31" i="21"/>
  <c r="K31" i="21"/>
  <c r="AF31" i="21"/>
  <c r="AH31" i="21"/>
  <c r="AJ31" i="21"/>
  <c r="AN31" i="21"/>
  <c r="AO31" i="21"/>
  <c r="AQ31" i="21" s="1"/>
  <c r="AP31" i="21"/>
  <c r="Q32" i="21"/>
  <c r="AL32" i="21"/>
  <c r="X32" i="21"/>
  <c r="K32" i="21"/>
  <c r="AF32" i="21"/>
  <c r="AH32" i="21"/>
  <c r="AJ32" i="21"/>
  <c r="AN32" i="21"/>
  <c r="AO32" i="21"/>
  <c r="AQ32" i="21" s="1"/>
  <c r="AP32" i="21"/>
  <c r="Q33" i="21"/>
  <c r="AL33" i="21"/>
  <c r="X33" i="21"/>
  <c r="K33" i="21"/>
  <c r="AF33" i="21"/>
  <c r="AH33" i="21"/>
  <c r="AJ33" i="21"/>
  <c r="AN33" i="21"/>
  <c r="AO33" i="21"/>
  <c r="AQ33" i="21" s="1"/>
  <c r="AP33" i="21"/>
  <c r="Q34" i="21"/>
  <c r="AL34" i="21"/>
  <c r="X34" i="21"/>
  <c r="K34" i="21"/>
  <c r="AF34" i="21"/>
  <c r="AH34" i="21"/>
  <c r="AJ34" i="21"/>
  <c r="AN34" i="21"/>
  <c r="AO34" i="21"/>
  <c r="AQ34" i="21" s="1"/>
  <c r="AP34" i="21"/>
  <c r="Q35" i="21"/>
  <c r="AL35" i="21"/>
  <c r="X35" i="21"/>
  <c r="K35" i="21"/>
  <c r="AF35" i="21"/>
  <c r="AH35" i="21"/>
  <c r="AJ35" i="21"/>
  <c r="AN35" i="21"/>
  <c r="AO35" i="21"/>
  <c r="AQ35" i="21" s="1"/>
  <c r="AP35" i="21"/>
  <c r="Q36" i="21"/>
  <c r="AL36" i="21"/>
  <c r="X36" i="21"/>
  <c r="K36" i="21"/>
  <c r="AF36" i="21"/>
  <c r="AH36" i="21"/>
  <c r="AJ36" i="21"/>
  <c r="AN36" i="21"/>
  <c r="AO36" i="21"/>
  <c r="AQ36" i="21" s="1"/>
  <c r="AP36" i="21"/>
  <c r="Q37" i="21"/>
  <c r="AL37" i="21"/>
  <c r="X37" i="21"/>
  <c r="K37" i="21"/>
  <c r="AF37" i="21"/>
  <c r="AH37" i="21"/>
  <c r="AJ37" i="21"/>
  <c r="AN37" i="21"/>
  <c r="AO37" i="21"/>
  <c r="AQ37" i="21" s="1"/>
  <c r="AP37" i="21"/>
  <c r="Q38" i="21"/>
  <c r="AL38" i="21"/>
  <c r="X38" i="21"/>
  <c r="K38" i="21"/>
  <c r="AF38" i="21"/>
  <c r="AH38" i="21"/>
  <c r="AJ38" i="21"/>
  <c r="AN38" i="21"/>
  <c r="AO38" i="21"/>
  <c r="AQ38" i="21" s="1"/>
  <c r="AP38" i="21"/>
  <c r="Q39" i="21"/>
  <c r="AL39" i="21"/>
  <c r="X39" i="21"/>
  <c r="K39" i="21"/>
  <c r="AF39" i="21"/>
  <c r="AH39" i="21"/>
  <c r="AJ39" i="21"/>
  <c r="AN39" i="21"/>
  <c r="AO39" i="21"/>
  <c r="AQ39" i="21" s="1"/>
  <c r="AP39" i="21"/>
  <c r="Q40" i="21"/>
  <c r="AL40" i="21"/>
  <c r="X40" i="21"/>
  <c r="K40" i="21"/>
  <c r="AF40" i="21"/>
  <c r="AH40" i="21"/>
  <c r="AJ40" i="21"/>
  <c r="AN40" i="21"/>
  <c r="AO40" i="21"/>
  <c r="AQ40" i="21" s="1"/>
  <c r="AP40" i="21"/>
  <c r="Q41" i="21"/>
  <c r="AL41" i="21"/>
  <c r="X41" i="21"/>
  <c r="K41" i="21"/>
  <c r="AF41" i="21"/>
  <c r="AH41" i="21"/>
  <c r="AJ41" i="21"/>
  <c r="AN41" i="21"/>
  <c r="AO41" i="21"/>
  <c r="AQ41" i="21" s="1"/>
  <c r="AP41" i="21"/>
  <c r="Q42" i="21"/>
  <c r="AL42" i="21"/>
  <c r="X42" i="21"/>
  <c r="K42" i="21"/>
  <c r="AF42" i="21"/>
  <c r="AH42" i="21"/>
  <c r="AJ42" i="21"/>
  <c r="AN42" i="21"/>
  <c r="AO42" i="21"/>
  <c r="AQ42" i="21" s="1"/>
  <c r="AP42" i="21"/>
  <c r="Q43" i="21"/>
  <c r="AL43" i="21"/>
  <c r="X43" i="21"/>
  <c r="K43" i="21"/>
  <c r="AF43" i="21"/>
  <c r="AH43" i="21"/>
  <c r="AJ43" i="21"/>
  <c r="AN43" i="21"/>
  <c r="AO43" i="21"/>
  <c r="AQ43" i="21" s="1"/>
  <c r="AP43" i="21"/>
  <c r="Q44" i="21"/>
  <c r="AL44" i="21"/>
  <c r="X44" i="21"/>
  <c r="K44" i="21"/>
  <c r="AF44" i="21"/>
  <c r="AH44" i="21"/>
  <c r="AJ44" i="21"/>
  <c r="AN44" i="21"/>
  <c r="AO44" i="21"/>
  <c r="AQ44" i="21" s="1"/>
  <c r="AP44" i="21"/>
  <c r="Q45" i="21"/>
  <c r="AL45" i="21"/>
  <c r="X45" i="21"/>
  <c r="K45" i="21"/>
  <c r="AF45" i="21"/>
  <c r="AH45" i="21"/>
  <c r="AJ45" i="21"/>
  <c r="AN45" i="21"/>
  <c r="AO45" i="21"/>
  <c r="AQ45" i="21" s="1"/>
  <c r="AP45" i="21"/>
  <c r="Q46" i="21"/>
  <c r="AL46" i="21"/>
  <c r="X46" i="21"/>
  <c r="K46" i="21"/>
  <c r="AF46" i="21"/>
  <c r="AH46" i="21"/>
  <c r="AJ46" i="21"/>
  <c r="AN46" i="21"/>
  <c r="AO46" i="21"/>
  <c r="AQ46" i="21" s="1"/>
  <c r="AP46" i="21"/>
  <c r="Q47" i="21"/>
  <c r="AL47" i="21"/>
  <c r="X47" i="21"/>
  <c r="K47" i="21"/>
  <c r="AF47" i="21"/>
  <c r="AH47" i="21"/>
  <c r="AJ47" i="21"/>
  <c r="AN47" i="21"/>
  <c r="AO47" i="21"/>
  <c r="AQ47" i="21" s="1"/>
  <c r="AP47" i="21"/>
  <c r="Q48" i="21"/>
  <c r="AL48" i="21"/>
  <c r="X48" i="21"/>
  <c r="K48" i="21"/>
  <c r="AF48" i="21"/>
  <c r="AH48" i="21"/>
  <c r="AJ48" i="21"/>
  <c r="AN48" i="21"/>
  <c r="AO48" i="21"/>
  <c r="AQ48" i="21" s="1"/>
  <c r="AP48" i="21"/>
  <c r="Q49" i="21"/>
  <c r="AL49" i="21"/>
  <c r="X49" i="21"/>
  <c r="K49" i="21"/>
  <c r="AF49" i="21"/>
  <c r="AH49" i="21"/>
  <c r="AJ49" i="21"/>
  <c r="AN49" i="21"/>
  <c r="AO49" i="21"/>
  <c r="AQ49" i="21" s="1"/>
  <c r="AP49" i="21"/>
  <c r="Q50" i="21"/>
  <c r="AL50" i="21"/>
  <c r="X50" i="21"/>
  <c r="K50" i="21"/>
  <c r="AF50" i="21"/>
  <c r="AH50" i="21"/>
  <c r="AJ50" i="21"/>
  <c r="AN50" i="21"/>
  <c r="AO50" i="21"/>
  <c r="AQ50" i="21" s="1"/>
  <c r="AP50" i="21"/>
  <c r="Q51" i="21"/>
  <c r="AL51" i="21"/>
  <c r="X51" i="21"/>
  <c r="K51" i="21"/>
  <c r="AF51" i="21"/>
  <c r="AH51" i="21"/>
  <c r="AJ51" i="21"/>
  <c r="AN51" i="21"/>
  <c r="AO51" i="21"/>
  <c r="AQ51" i="21" s="1"/>
  <c r="AP51" i="21"/>
  <c r="Q52" i="21"/>
  <c r="AL52" i="21"/>
  <c r="X52" i="21"/>
  <c r="K52" i="21"/>
  <c r="AF52" i="21"/>
  <c r="AH52" i="21"/>
  <c r="AJ52" i="21"/>
  <c r="AN52" i="21"/>
  <c r="AO52" i="21"/>
  <c r="AQ52" i="21" s="1"/>
  <c r="AP52" i="21"/>
  <c r="Q53" i="21"/>
  <c r="AL53" i="21"/>
  <c r="X53" i="21"/>
  <c r="K53" i="21"/>
  <c r="AF53" i="21"/>
  <c r="AH53" i="21"/>
  <c r="AJ53" i="21"/>
  <c r="AN53" i="21"/>
  <c r="AO53" i="21"/>
  <c r="AQ53" i="21" s="1"/>
  <c r="AP53" i="21"/>
  <c r="Q54" i="21"/>
  <c r="AL54" i="21"/>
  <c r="X54" i="21"/>
  <c r="K54" i="21"/>
  <c r="AF54" i="21"/>
  <c r="AH54" i="21"/>
  <c r="AJ54" i="21"/>
  <c r="AN54" i="21"/>
  <c r="AO54" i="21"/>
  <c r="AQ54" i="21" s="1"/>
  <c r="AP54" i="21"/>
  <c r="Q55" i="21"/>
  <c r="AL55" i="21"/>
  <c r="X55" i="21"/>
  <c r="K55" i="21"/>
  <c r="AF55" i="21"/>
  <c r="AH55" i="21"/>
  <c r="AJ55" i="21"/>
  <c r="AN55" i="21"/>
  <c r="AO55" i="21"/>
  <c r="AQ55" i="21" s="1"/>
  <c r="AP55" i="21"/>
  <c r="Q56" i="21"/>
  <c r="AL56" i="21"/>
  <c r="X56" i="21"/>
  <c r="K56" i="21"/>
  <c r="AF56" i="21"/>
  <c r="AH56" i="21"/>
  <c r="AJ56" i="21"/>
  <c r="AN56" i="21"/>
  <c r="AO56" i="21"/>
  <c r="AQ56" i="21" s="1"/>
  <c r="AP56" i="21"/>
  <c r="Q57" i="21"/>
  <c r="AL57" i="21"/>
  <c r="X57" i="21"/>
  <c r="K57" i="21"/>
  <c r="AF57" i="21"/>
  <c r="AH57" i="21"/>
  <c r="AJ57" i="21"/>
  <c r="AN57" i="21"/>
  <c r="AO57" i="21"/>
  <c r="AQ57" i="21" s="1"/>
  <c r="AP57" i="21"/>
  <c r="Q58" i="21"/>
  <c r="AL58" i="21"/>
  <c r="X58" i="21"/>
  <c r="K58" i="21"/>
  <c r="AF58" i="21"/>
  <c r="AH58" i="21"/>
  <c r="AJ58" i="21"/>
  <c r="AN58" i="21"/>
  <c r="AO58" i="21"/>
  <c r="AQ58" i="21" s="1"/>
  <c r="AP58" i="21"/>
  <c r="Q59" i="21"/>
  <c r="AL59" i="21"/>
  <c r="X59" i="21"/>
  <c r="K59" i="21"/>
  <c r="AF59" i="21"/>
  <c r="AH59" i="21"/>
  <c r="AJ59" i="21"/>
  <c r="AN59" i="21"/>
  <c r="AO59" i="21"/>
  <c r="AQ59" i="21" s="1"/>
  <c r="AP59" i="21"/>
  <c r="Q60" i="21"/>
  <c r="AL60" i="21"/>
  <c r="X60" i="21"/>
  <c r="K60" i="21"/>
  <c r="AF60" i="21"/>
  <c r="AH60" i="21"/>
  <c r="AJ60" i="21"/>
  <c r="AN60" i="21"/>
  <c r="AO60" i="21"/>
  <c r="AQ60" i="21" s="1"/>
  <c r="AP60" i="21"/>
  <c r="Q61" i="21"/>
  <c r="AL61" i="21"/>
  <c r="X61" i="21"/>
  <c r="K61" i="21"/>
  <c r="AF61" i="21"/>
  <c r="AH61" i="21"/>
  <c r="AJ61" i="21"/>
  <c r="AN61" i="21"/>
  <c r="AO61" i="21"/>
  <c r="AQ61" i="21" s="1"/>
  <c r="AP61" i="21"/>
  <c r="Q62" i="21"/>
  <c r="AL62" i="21"/>
  <c r="X62" i="21"/>
  <c r="K62" i="21"/>
  <c r="AF62" i="21"/>
  <c r="AH62" i="21"/>
  <c r="AJ62" i="21"/>
  <c r="AN62" i="21"/>
  <c r="AO62" i="21"/>
  <c r="AQ62" i="21" s="1"/>
  <c r="AP62" i="21"/>
  <c r="Q63" i="21"/>
  <c r="AL63" i="21"/>
  <c r="X63" i="21"/>
  <c r="K63" i="21"/>
  <c r="AF63" i="21"/>
  <c r="AH63" i="21"/>
  <c r="AJ63" i="21"/>
  <c r="AN63" i="21"/>
  <c r="AO63" i="21"/>
  <c r="AQ63" i="21" s="1"/>
  <c r="AP63" i="21"/>
  <c r="Q64" i="21"/>
  <c r="AL64" i="21"/>
  <c r="X64" i="21"/>
  <c r="K64" i="21"/>
  <c r="AF64" i="21"/>
  <c r="AH64" i="21"/>
  <c r="AJ64" i="21"/>
  <c r="AN64" i="21"/>
  <c r="AO64" i="21"/>
  <c r="AQ64" i="21" s="1"/>
  <c r="AP64" i="21"/>
  <c r="Q65" i="21"/>
  <c r="AL65" i="21"/>
  <c r="X65" i="21"/>
  <c r="K65" i="21"/>
  <c r="AF65" i="21"/>
  <c r="AH65" i="21"/>
  <c r="AJ65" i="21"/>
  <c r="AN65" i="21"/>
  <c r="AO65" i="21"/>
  <c r="AQ65" i="21" s="1"/>
  <c r="AP65" i="21"/>
  <c r="Q66" i="21"/>
  <c r="AL66" i="21"/>
  <c r="X66" i="21"/>
  <c r="K66" i="21"/>
  <c r="AF66" i="21"/>
  <c r="AH66" i="21"/>
  <c r="AJ66" i="21"/>
  <c r="AN66" i="21"/>
  <c r="AO66" i="21"/>
  <c r="AQ66" i="21" s="1"/>
  <c r="AP66" i="21"/>
  <c r="Q67" i="21"/>
  <c r="AL67" i="21"/>
  <c r="X67" i="21"/>
  <c r="K67" i="21"/>
  <c r="AF67" i="21"/>
  <c r="AH67" i="21"/>
  <c r="AJ67" i="21"/>
  <c r="AN67" i="21"/>
  <c r="AO67" i="21"/>
  <c r="AQ67" i="21" s="1"/>
  <c r="AP67" i="21"/>
  <c r="Q68" i="21"/>
  <c r="AL68" i="21"/>
  <c r="X68" i="21"/>
  <c r="K68" i="21"/>
  <c r="AF68" i="21"/>
  <c r="AH68" i="21"/>
  <c r="AJ68" i="21"/>
  <c r="AN68" i="21"/>
  <c r="AO68" i="21"/>
  <c r="AQ68" i="21" s="1"/>
  <c r="AP68" i="21"/>
  <c r="Q69" i="21"/>
  <c r="AL69" i="21"/>
  <c r="X69" i="21"/>
  <c r="K69" i="21"/>
  <c r="AF69" i="21"/>
  <c r="AH69" i="21"/>
  <c r="AJ69" i="21"/>
  <c r="AN69" i="21"/>
  <c r="AO69" i="21"/>
  <c r="AQ69" i="21" s="1"/>
  <c r="AP69" i="21"/>
  <c r="Q70" i="21"/>
  <c r="AL70" i="21"/>
  <c r="X70" i="21"/>
  <c r="K70" i="21"/>
  <c r="AF70" i="21"/>
  <c r="AH70" i="21"/>
  <c r="AJ70" i="21"/>
  <c r="AN70" i="21"/>
  <c r="AO70" i="21"/>
  <c r="AQ70" i="21" s="1"/>
  <c r="AP70" i="21"/>
  <c r="Q71" i="21"/>
  <c r="AL71" i="21"/>
  <c r="X71" i="21"/>
  <c r="K71" i="21"/>
  <c r="AF71" i="21"/>
  <c r="AH71" i="21"/>
  <c r="AJ71" i="21"/>
  <c r="AN71" i="21"/>
  <c r="AO71" i="21"/>
  <c r="AQ71" i="21" s="1"/>
  <c r="AP71" i="21"/>
  <c r="Q72" i="21"/>
  <c r="AL72" i="21"/>
  <c r="X72" i="21"/>
  <c r="K72" i="21"/>
  <c r="AF72" i="21"/>
  <c r="AH72" i="21"/>
  <c r="AJ72" i="21"/>
  <c r="AN72" i="21"/>
  <c r="AO72" i="21"/>
  <c r="AQ72" i="21" s="1"/>
  <c r="AP72" i="21"/>
  <c r="Q73" i="21"/>
  <c r="AL73" i="21"/>
  <c r="X73" i="21"/>
  <c r="K73" i="21"/>
  <c r="AF73" i="21"/>
  <c r="AH73" i="21"/>
  <c r="AJ73" i="21"/>
  <c r="AN73" i="21"/>
  <c r="AO73" i="21"/>
  <c r="AQ73" i="21" s="1"/>
  <c r="AP73" i="21"/>
  <c r="Q74" i="21"/>
  <c r="AL74" i="21"/>
  <c r="X74" i="21"/>
  <c r="K74" i="21"/>
  <c r="AF74" i="21"/>
  <c r="AH74" i="21"/>
  <c r="AJ74" i="21"/>
  <c r="AN74" i="21"/>
  <c r="AO74" i="21"/>
  <c r="AQ74" i="21" s="1"/>
  <c r="AP74" i="21"/>
  <c r="Q75" i="21"/>
  <c r="AL75" i="21"/>
  <c r="X75" i="21"/>
  <c r="K75" i="21"/>
  <c r="AF75" i="21"/>
  <c r="AH75" i="21"/>
  <c r="AJ75" i="21"/>
  <c r="AN75" i="21"/>
  <c r="AO75" i="21"/>
  <c r="AQ75" i="21" s="1"/>
  <c r="AP75" i="21"/>
  <c r="Q76" i="21"/>
  <c r="AL76" i="21"/>
  <c r="X76" i="21"/>
  <c r="K76" i="21"/>
  <c r="AF76" i="21"/>
  <c r="AH76" i="21"/>
  <c r="AJ76" i="21"/>
  <c r="AN76" i="21"/>
  <c r="AO76" i="21"/>
  <c r="AQ76" i="21" s="1"/>
  <c r="AP76" i="21"/>
  <c r="Q77" i="21"/>
  <c r="AL77" i="21"/>
  <c r="X77" i="21"/>
  <c r="K77" i="21"/>
  <c r="AF77" i="21"/>
  <c r="AH77" i="21"/>
  <c r="AJ77" i="21"/>
  <c r="AN77" i="21"/>
  <c r="AO77" i="21"/>
  <c r="AQ77" i="21" s="1"/>
  <c r="AP77" i="21"/>
  <c r="Q78" i="21"/>
  <c r="AL78" i="21"/>
  <c r="X78" i="21"/>
  <c r="K78" i="21"/>
  <c r="AF78" i="21"/>
  <c r="AH78" i="21"/>
  <c r="AJ78" i="21"/>
  <c r="AN78" i="21"/>
  <c r="AO78" i="21"/>
  <c r="AQ78" i="21" s="1"/>
  <c r="AP78" i="21"/>
  <c r="Q79" i="21"/>
  <c r="AL79" i="21"/>
  <c r="X79" i="21"/>
  <c r="K79" i="21"/>
  <c r="AF79" i="21"/>
  <c r="AH79" i="21"/>
  <c r="AJ79" i="21"/>
  <c r="AN79" i="21"/>
  <c r="AO79" i="21"/>
  <c r="AQ79" i="21" s="1"/>
  <c r="AP79" i="21"/>
  <c r="Q80" i="21"/>
  <c r="AL80" i="21"/>
  <c r="X80" i="21"/>
  <c r="K80" i="21"/>
  <c r="AF80" i="21"/>
  <c r="AH80" i="21"/>
  <c r="AJ80" i="21"/>
  <c r="AN80" i="21"/>
  <c r="AO80" i="21"/>
  <c r="AQ80" i="21" s="1"/>
  <c r="AP80" i="21"/>
  <c r="Q81" i="21"/>
  <c r="AL81" i="21"/>
  <c r="X81" i="21"/>
  <c r="K81" i="21"/>
  <c r="AF81" i="21"/>
  <c r="AH81" i="21"/>
  <c r="AJ81" i="21"/>
  <c r="AN81" i="21"/>
  <c r="AO81" i="21"/>
  <c r="AQ81" i="21" s="1"/>
  <c r="AP81" i="21"/>
  <c r="Q82" i="21"/>
  <c r="AL82" i="21"/>
  <c r="X82" i="21"/>
  <c r="K82" i="21"/>
  <c r="AF82" i="21"/>
  <c r="AH82" i="21"/>
  <c r="AJ82" i="21"/>
  <c r="AN82" i="21"/>
  <c r="AO82" i="21"/>
  <c r="AQ82" i="21" s="1"/>
  <c r="AP82" i="21"/>
  <c r="Q83" i="21"/>
  <c r="AL83" i="21"/>
  <c r="X83" i="21"/>
  <c r="K83" i="21"/>
  <c r="AF83" i="21"/>
  <c r="AH83" i="21"/>
  <c r="AJ83" i="21"/>
  <c r="AN83" i="21"/>
  <c r="AO83" i="21"/>
  <c r="AQ83" i="21" s="1"/>
  <c r="AP83" i="21"/>
  <c r="Q84" i="21"/>
  <c r="AL84" i="21"/>
  <c r="X84" i="21"/>
  <c r="K84" i="21"/>
  <c r="AF84" i="21"/>
  <c r="AH84" i="21"/>
  <c r="AJ84" i="21"/>
  <c r="AN84" i="21"/>
  <c r="AO84" i="21"/>
  <c r="AQ84" i="21" s="1"/>
  <c r="AP84" i="21"/>
  <c r="Q85" i="21"/>
  <c r="AL85" i="21"/>
  <c r="X85" i="21"/>
  <c r="K85" i="21"/>
  <c r="AF85" i="21"/>
  <c r="AH85" i="21"/>
  <c r="AJ85" i="21"/>
  <c r="AN85" i="21"/>
  <c r="AO85" i="21"/>
  <c r="AQ85" i="21" s="1"/>
  <c r="AP85" i="21"/>
  <c r="Q86" i="21"/>
  <c r="AL86" i="21"/>
  <c r="X86" i="21"/>
  <c r="K86" i="21"/>
  <c r="AF86" i="21"/>
  <c r="AH86" i="21"/>
  <c r="AJ86" i="21"/>
  <c r="AN86" i="21"/>
  <c r="AO86" i="21"/>
  <c r="AQ86" i="21" s="1"/>
  <c r="AP86" i="21"/>
  <c r="Q87" i="21"/>
  <c r="AL87" i="21"/>
  <c r="X87" i="21"/>
  <c r="K87" i="21"/>
  <c r="AF87" i="21"/>
  <c r="AH87" i="21"/>
  <c r="AJ87" i="21"/>
  <c r="AN87" i="21"/>
  <c r="AO87" i="21"/>
  <c r="AQ87" i="21" s="1"/>
  <c r="AP87" i="21"/>
  <c r="Q88" i="21"/>
  <c r="AL88" i="21"/>
  <c r="X88" i="21"/>
  <c r="K88" i="21"/>
  <c r="AF88" i="21"/>
  <c r="AH88" i="21"/>
  <c r="AJ88" i="21"/>
  <c r="AN88" i="21"/>
  <c r="AO88" i="21"/>
  <c r="AQ88" i="21" s="1"/>
  <c r="AP88" i="21"/>
  <c r="Q89" i="21"/>
  <c r="AL89" i="21"/>
  <c r="X89" i="21"/>
  <c r="K89" i="21"/>
  <c r="AF89" i="21"/>
  <c r="AH89" i="21"/>
  <c r="AJ89" i="21"/>
  <c r="AN89" i="21"/>
  <c r="AO89" i="21"/>
  <c r="AQ89" i="21" s="1"/>
  <c r="AP89" i="21"/>
  <c r="Q90" i="21"/>
  <c r="AL90" i="21"/>
  <c r="X90" i="21"/>
  <c r="K90" i="21"/>
  <c r="AF90" i="21"/>
  <c r="AH90" i="21"/>
  <c r="AJ90" i="21"/>
  <c r="AN90" i="21"/>
  <c r="AO90" i="21"/>
  <c r="AQ90" i="21" s="1"/>
  <c r="AP90" i="21"/>
  <c r="Q91" i="21"/>
  <c r="AL91" i="21"/>
  <c r="X91" i="21"/>
  <c r="K91" i="21"/>
  <c r="AF91" i="21"/>
  <c r="AH91" i="21"/>
  <c r="AJ91" i="21"/>
  <c r="AN91" i="21"/>
  <c r="AO91" i="21"/>
  <c r="AQ91" i="21" s="1"/>
  <c r="AP91" i="21"/>
  <c r="Q92" i="21"/>
  <c r="AL92" i="21"/>
  <c r="X92" i="21"/>
  <c r="K92" i="21"/>
  <c r="AF92" i="21"/>
  <c r="AH92" i="21"/>
  <c r="AJ92" i="21"/>
  <c r="AN92" i="21"/>
  <c r="AO92" i="21"/>
  <c r="AQ92" i="21" s="1"/>
  <c r="AP92" i="21"/>
  <c r="Q93" i="21"/>
  <c r="AL93" i="21"/>
  <c r="X93" i="21"/>
  <c r="K93" i="21"/>
  <c r="AF93" i="21"/>
  <c r="AH93" i="21"/>
  <c r="AJ93" i="21"/>
  <c r="AN93" i="21"/>
  <c r="AO93" i="21"/>
  <c r="AQ93" i="21" s="1"/>
  <c r="AP93" i="21"/>
  <c r="Q94" i="21"/>
  <c r="AL94" i="21"/>
  <c r="X94" i="21"/>
  <c r="K94" i="21"/>
  <c r="AF94" i="21"/>
  <c r="AH94" i="21"/>
  <c r="AJ94" i="21"/>
  <c r="AN94" i="21"/>
  <c r="AO94" i="21"/>
  <c r="AQ94" i="21" s="1"/>
  <c r="AP94" i="21"/>
  <c r="Q95" i="21"/>
  <c r="AL95" i="21"/>
  <c r="X95" i="21"/>
  <c r="K95" i="21"/>
  <c r="AF95" i="21"/>
  <c r="AH95" i="21"/>
  <c r="AJ95" i="21"/>
  <c r="AN95" i="21"/>
  <c r="AO95" i="21"/>
  <c r="AQ95" i="21" s="1"/>
  <c r="AP95" i="21"/>
  <c r="Q96" i="21"/>
  <c r="AL96" i="21"/>
  <c r="X96" i="21"/>
  <c r="K96" i="21"/>
  <c r="AF96" i="21"/>
  <c r="AH96" i="21"/>
  <c r="AJ96" i="21"/>
  <c r="AN96" i="21"/>
  <c r="AO96" i="21"/>
  <c r="AQ96" i="21" s="1"/>
  <c r="AP96" i="21"/>
  <c r="Q97" i="21"/>
  <c r="AL97" i="21"/>
  <c r="X97" i="21"/>
  <c r="K97" i="21"/>
  <c r="AF97" i="21"/>
  <c r="AH97" i="21"/>
  <c r="AJ97" i="21"/>
  <c r="AN97" i="21"/>
  <c r="AO97" i="21"/>
  <c r="AQ97" i="21" s="1"/>
  <c r="AP97" i="21"/>
  <c r="Q98" i="21"/>
  <c r="AL98" i="21"/>
  <c r="X98" i="21"/>
  <c r="K98" i="21"/>
  <c r="AF98" i="21"/>
  <c r="AH98" i="21"/>
  <c r="AJ98" i="21"/>
  <c r="AN98" i="21"/>
  <c r="AO98" i="21"/>
  <c r="AQ98" i="21" s="1"/>
  <c r="AP98" i="21"/>
  <c r="Q99" i="21"/>
  <c r="AL99" i="21"/>
  <c r="X99" i="21"/>
  <c r="K99" i="21"/>
  <c r="AF99" i="21"/>
  <c r="AH99" i="21"/>
  <c r="AJ99" i="21"/>
  <c r="AN99" i="21"/>
  <c r="AO99" i="21"/>
  <c r="AQ99" i="21" s="1"/>
  <c r="AP99" i="21"/>
  <c r="Q100" i="21"/>
  <c r="AL100" i="21"/>
  <c r="X100" i="21"/>
  <c r="K100" i="21"/>
  <c r="AF100" i="21"/>
  <c r="AH100" i="21"/>
  <c r="AJ100" i="21"/>
  <c r="AN100" i="21"/>
  <c r="AO100" i="21"/>
  <c r="AQ100" i="21" s="1"/>
  <c r="AP100" i="21"/>
  <c r="Q101" i="21"/>
  <c r="AL101" i="21"/>
  <c r="X101" i="21"/>
  <c r="K101" i="21"/>
  <c r="AF101" i="21"/>
  <c r="AH101" i="21"/>
  <c r="AJ101" i="21"/>
  <c r="AN101" i="21"/>
  <c r="AO101" i="21"/>
  <c r="AQ101" i="21" s="1"/>
  <c r="AP101" i="21"/>
  <c r="Q102" i="21"/>
  <c r="AL102" i="21"/>
  <c r="X102" i="21"/>
  <c r="K102" i="21"/>
  <c r="AF102" i="21"/>
  <c r="AH102" i="21"/>
  <c r="AJ102" i="21"/>
  <c r="AN102" i="21"/>
  <c r="AO102" i="21"/>
  <c r="AQ102" i="21" s="1"/>
  <c r="AP102" i="21"/>
  <c r="Q103" i="21"/>
  <c r="AL103" i="21"/>
  <c r="X103" i="21"/>
  <c r="K103" i="21"/>
  <c r="AF103" i="21"/>
  <c r="AH103" i="21"/>
  <c r="AJ103" i="21"/>
  <c r="AN103" i="21"/>
  <c r="AO103" i="21"/>
  <c r="AQ103" i="21" s="1"/>
  <c r="AP103" i="21"/>
  <c r="Q104" i="21"/>
  <c r="AL104" i="21"/>
  <c r="X104" i="21"/>
  <c r="K104" i="21"/>
  <c r="AF104" i="21"/>
  <c r="AH104" i="21"/>
  <c r="AJ104" i="21"/>
  <c r="AO104" i="21"/>
  <c r="AQ104" i="21" s="1"/>
  <c r="AP104" i="21"/>
  <c r="Q105" i="21"/>
  <c r="AL105" i="21"/>
  <c r="X105" i="21"/>
  <c r="K105" i="21"/>
  <c r="AF105" i="21"/>
  <c r="AH105" i="21"/>
  <c r="AJ105" i="21"/>
  <c r="AN105" i="21"/>
  <c r="AO105" i="21"/>
  <c r="AQ105" i="21" s="1"/>
  <c r="AP105" i="21"/>
  <c r="Q106" i="21"/>
  <c r="AL106" i="21"/>
  <c r="X106" i="21"/>
  <c r="K106" i="21"/>
  <c r="AF106" i="21"/>
  <c r="AH106" i="21"/>
  <c r="AJ106" i="21"/>
  <c r="AN106" i="21"/>
  <c r="AO106" i="21"/>
  <c r="AQ106" i="21" s="1"/>
  <c r="AP106" i="21"/>
  <c r="Q107" i="21"/>
  <c r="AL107" i="21"/>
  <c r="X107" i="21"/>
  <c r="K107" i="21"/>
  <c r="AF107" i="21"/>
  <c r="AH107" i="21"/>
  <c r="AJ107" i="21"/>
  <c r="AN107" i="21"/>
  <c r="AO107" i="21"/>
  <c r="AQ107" i="21" s="1"/>
  <c r="AP107" i="21"/>
  <c r="Q108" i="21"/>
  <c r="AL108" i="21"/>
  <c r="X108" i="21"/>
  <c r="K108" i="21"/>
  <c r="AF108" i="21"/>
  <c r="AH108" i="21"/>
  <c r="AJ108" i="21"/>
  <c r="AN108" i="21"/>
  <c r="AO108" i="21"/>
  <c r="AQ108" i="21" s="1"/>
  <c r="AP108" i="21"/>
  <c r="Q109" i="21"/>
  <c r="AL109" i="21"/>
  <c r="X109" i="21"/>
  <c r="K109" i="21"/>
  <c r="AF109" i="21"/>
  <c r="AH109" i="21"/>
  <c r="AJ109" i="21"/>
  <c r="AN109" i="21"/>
  <c r="AO109" i="21"/>
  <c r="AQ109" i="21" s="1"/>
  <c r="AP109" i="21"/>
  <c r="Q110" i="21"/>
  <c r="AL110" i="21"/>
  <c r="X110" i="21"/>
  <c r="K110" i="21"/>
  <c r="AF110" i="21"/>
  <c r="AH110" i="21"/>
  <c r="AJ110" i="21"/>
  <c r="AN110" i="21"/>
  <c r="AO110" i="21"/>
  <c r="AQ110" i="21" s="1"/>
  <c r="AP110" i="21"/>
  <c r="Q111" i="21"/>
  <c r="AL111" i="21"/>
  <c r="X111" i="21"/>
  <c r="K111" i="21"/>
  <c r="AF111" i="21"/>
  <c r="AH111" i="21"/>
  <c r="AJ111" i="21"/>
  <c r="AN111" i="21"/>
  <c r="AO111" i="21"/>
  <c r="AQ111" i="21" s="1"/>
  <c r="AP111" i="21"/>
  <c r="Q112" i="21"/>
  <c r="AL112" i="21"/>
  <c r="X112" i="21"/>
  <c r="K112" i="21"/>
  <c r="AF112" i="21"/>
  <c r="AH112" i="21"/>
  <c r="AJ112" i="21"/>
  <c r="AN112" i="21"/>
  <c r="AO112" i="21"/>
  <c r="AQ112" i="21" s="1"/>
  <c r="AP112" i="21"/>
  <c r="AP27" i="21"/>
  <c r="AO27" i="21"/>
  <c r="AQ27" i="21" s="1"/>
  <c r="AN27" i="21"/>
  <c r="AJ27" i="21"/>
  <c r="AH27" i="21"/>
  <c r="AF27" i="21"/>
  <c r="K27" i="21"/>
  <c r="X27" i="21"/>
  <c r="AL27" i="21"/>
  <c r="Q27" i="21"/>
  <c r="AP26" i="21"/>
  <c r="AO26" i="21"/>
  <c r="AQ26" i="21" s="1"/>
  <c r="AN26" i="21"/>
  <c r="AJ26" i="21"/>
  <c r="AH26" i="21"/>
  <c r="AF26" i="21"/>
  <c r="K26" i="21"/>
  <c r="X26" i="21"/>
  <c r="AL26" i="21"/>
  <c r="Q26" i="21"/>
  <c r="AP25" i="21"/>
  <c r="AO25" i="21"/>
  <c r="AQ25" i="21" s="1"/>
  <c r="AN25" i="21"/>
  <c r="AJ25" i="21"/>
  <c r="AH25" i="21"/>
  <c r="AF25" i="21"/>
  <c r="K25" i="21"/>
  <c r="X25" i="21"/>
  <c r="AL25" i="21"/>
  <c r="Q25" i="21"/>
  <c r="AP24" i="21"/>
  <c r="AO24" i="21"/>
  <c r="AQ24" i="21" s="1"/>
  <c r="AN24" i="21"/>
  <c r="AJ24" i="21"/>
  <c r="AH24" i="21"/>
  <c r="AF24" i="21"/>
  <c r="K24" i="21"/>
  <c r="X24" i="21"/>
  <c r="AL24" i="21"/>
  <c r="Q24" i="21"/>
  <c r="AP23" i="21"/>
  <c r="AO23" i="21"/>
  <c r="AQ23" i="21" s="1"/>
  <c r="AN23" i="21"/>
  <c r="AJ23" i="21"/>
  <c r="AH23" i="21"/>
  <c r="AF23" i="21"/>
  <c r="K23" i="21"/>
  <c r="X23" i="21"/>
  <c r="AL23" i="21"/>
  <c r="Q23" i="21"/>
  <c r="AP22" i="21"/>
  <c r="AO22" i="21"/>
  <c r="AQ22" i="21" s="1"/>
  <c r="AN22" i="21"/>
  <c r="AJ22" i="21"/>
  <c r="AH22" i="21"/>
  <c r="AF22" i="21"/>
  <c r="K22" i="21"/>
  <c r="X22" i="21"/>
  <c r="AL22" i="21"/>
  <c r="Q22" i="21"/>
  <c r="AP21" i="21"/>
  <c r="AO21" i="21"/>
  <c r="AQ21" i="21" s="1"/>
  <c r="AN21" i="21"/>
  <c r="AJ21" i="21"/>
  <c r="AH21" i="21"/>
  <c r="AF21" i="21"/>
  <c r="K21" i="21"/>
  <c r="X21" i="21"/>
  <c r="AL21" i="21"/>
  <c r="Q21" i="21"/>
  <c r="AP20" i="21"/>
  <c r="AO20" i="21"/>
  <c r="AQ20" i="21" s="1"/>
  <c r="AN20" i="21"/>
  <c r="AJ20" i="21"/>
  <c r="AH20" i="21"/>
  <c r="AF20" i="21"/>
  <c r="K20" i="21"/>
  <c r="X20" i="21"/>
  <c r="AL20" i="21"/>
  <c r="Q20" i="21"/>
  <c r="AP19" i="21"/>
  <c r="AO19" i="21"/>
  <c r="AQ19" i="21" s="1"/>
  <c r="AN19" i="21"/>
  <c r="AJ19" i="21"/>
  <c r="AH19" i="21"/>
  <c r="AF19" i="21"/>
  <c r="K19" i="21"/>
  <c r="X19" i="21"/>
  <c r="AL19" i="21"/>
  <c r="Q19" i="21"/>
  <c r="AP18" i="21"/>
  <c r="AO18" i="21"/>
  <c r="AQ18" i="21" s="1"/>
  <c r="AN18" i="21"/>
  <c r="AJ18" i="21"/>
  <c r="AH18" i="21"/>
  <c r="AF18" i="21"/>
  <c r="K18" i="21"/>
  <c r="X18" i="21"/>
  <c r="AL18" i="21"/>
  <c r="Q18" i="21"/>
  <c r="CD14" i="21"/>
  <c r="AJ14" i="21"/>
  <c r="AO14" i="21"/>
  <c r="CD16" i="21"/>
  <c r="AO16" i="21"/>
  <c r="CD17" i="21"/>
  <c r="Q17" i="21"/>
  <c r="AL17" i="21"/>
  <c r="X17" i="21"/>
  <c r="K17" i="21"/>
  <c r="AF17" i="21"/>
  <c r="AJ17" i="21"/>
  <c r="AN17" i="21"/>
  <c r="AO17" i="21"/>
  <c r="AQ17" i="21" s="1"/>
  <c r="AP17" i="21"/>
  <c r="AJ16" i="21"/>
  <c r="CD15" i="21" l="1"/>
  <c r="CQ15" i="21" s="1"/>
  <c r="CQ14" i="21"/>
  <c r="CR14" i="21"/>
  <c r="CQ16" i="21"/>
  <c r="CR16" i="21"/>
  <c r="CQ17" i="21"/>
  <c r="CR17" i="21"/>
  <c r="CT17" i="21"/>
  <c r="CT16" i="21"/>
  <c r="CT14" i="21"/>
  <c r="CN17" i="21"/>
  <c r="CP17" i="21"/>
  <c r="CN16" i="21"/>
  <c r="CP16" i="21"/>
  <c r="CN14" i="21"/>
  <c r="CP14" i="21"/>
  <c r="CJ16" i="21"/>
  <c r="CL16" i="21"/>
  <c r="CJ17" i="21"/>
  <c r="CL17" i="21"/>
  <c r="CJ14" i="21"/>
  <c r="CL14" i="21"/>
  <c r="CF17" i="21"/>
  <c r="CH17" i="21"/>
  <c r="CF16" i="21"/>
  <c r="CH16" i="21"/>
  <c r="CF14" i="21"/>
  <c r="CH14" i="21"/>
  <c r="CI14" i="21"/>
  <c r="CE14" i="21"/>
  <c r="CM14" i="21"/>
  <c r="CG17" i="21"/>
  <c r="CK17" i="21"/>
  <c r="CO17" i="21"/>
  <c r="CS17" i="21"/>
  <c r="CM17" i="21"/>
  <c r="CE17" i="21"/>
  <c r="CI17" i="21"/>
  <c r="CG16" i="21"/>
  <c r="CK16" i="21"/>
  <c r="CO16" i="21"/>
  <c r="CS16" i="21"/>
  <c r="CM16" i="21"/>
  <c r="CE16" i="21"/>
  <c r="CI16" i="21"/>
  <c r="CS14" i="21"/>
  <c r="CO14" i="21"/>
  <c r="CK14" i="21"/>
  <c r="CG14" i="21"/>
  <c r="AB15" i="48"/>
  <c r="AN16" i="21"/>
  <c r="AL16" i="21"/>
  <c r="AF16" i="21"/>
  <c r="X16" i="21"/>
  <c r="Q16" i="21"/>
  <c r="K16" i="21"/>
  <c r="AL14" i="21"/>
  <c r="AF14" i="21"/>
  <c r="AH14" i="21"/>
  <c r="AN14" i="21"/>
  <c r="X14" i="21"/>
  <c r="K14" i="21"/>
  <c r="Q14" i="21"/>
  <c r="L10" i="48" l="1"/>
  <c r="P10" i="50"/>
  <c r="J10" i="50"/>
  <c r="N10" i="50"/>
  <c r="H10" i="50"/>
  <c r="D10" i="50"/>
  <c r="F10" i="50"/>
  <c r="X18" i="50" s="1"/>
  <c r="P10" i="48"/>
  <c r="F10" i="48"/>
  <c r="H10" i="48"/>
  <c r="J10" i="48"/>
  <c r="N10" i="48"/>
  <c r="D10" i="48"/>
  <c r="AB15" i="50"/>
  <c r="X15" i="50"/>
  <c r="AP14" i="21"/>
  <c r="R10" i="50" s="1"/>
  <c r="CE15" i="21"/>
  <c r="CG15" i="21"/>
  <c r="CH15" i="21"/>
  <c r="CO15" i="21"/>
  <c r="CM15" i="21"/>
  <c r="CI15" i="21"/>
  <c r="CK15" i="21"/>
  <c r="CS15" i="21"/>
  <c r="AP16" i="21"/>
  <c r="AQ16" i="21" s="1"/>
  <c r="CL15" i="21"/>
  <c r="CF15" i="21"/>
  <c r="CP15" i="21"/>
  <c r="CN15" i="21"/>
  <c r="CT15" i="21"/>
  <c r="CJ15" i="21"/>
  <c r="CR15" i="21"/>
  <c r="CR13" i="21"/>
  <c r="J8" i="21" l="1"/>
  <c r="D8" i="21"/>
  <c r="F8" i="21"/>
  <c r="H8" i="21"/>
  <c r="A8" i="21"/>
  <c r="AQ14" i="21"/>
  <c r="R10" i="48"/>
  <c r="CT13" i="21"/>
  <c r="CQ13" i="21"/>
  <c r="CP13" i="21"/>
  <c r="CL13" i="21"/>
  <c r="CN13" i="21"/>
  <c r="CH13" i="21"/>
  <c r="CJ13" i="21"/>
  <c r="CG13" i="21"/>
  <c r="CF13" i="21"/>
  <c r="CK13" i="21"/>
  <c r="CS13" i="21"/>
  <c r="CO13" i="21"/>
  <c r="CM13" i="21"/>
  <c r="CI13" i="21"/>
  <c r="K13" i="21"/>
  <c r="X13" i="21"/>
  <c r="AL13" i="21"/>
  <c r="AH13" i="21"/>
  <c r="AF13" i="21"/>
  <c r="AN13" i="21"/>
  <c r="R9" i="48" l="1"/>
  <c r="R9" i="50"/>
  <c r="X15" i="48"/>
  <c r="X20" i="48"/>
  <c r="Y20" i="48"/>
  <c r="Y18" i="48"/>
  <c r="Y20" i="50"/>
  <c r="X20" i="50"/>
  <c r="Y18" i="50"/>
  <c r="X18" i="48"/>
  <c r="AP13" i="21"/>
  <c r="CD43" i="21"/>
  <c r="CD44" i="21"/>
  <c r="CD45" i="21"/>
  <c r="CD46" i="21"/>
  <c r="CD47" i="21"/>
  <c r="CD48" i="21"/>
  <c r="CD49" i="21"/>
  <c r="CD50" i="21"/>
  <c r="CD51" i="21"/>
  <c r="CD52" i="21"/>
  <c r="CD53" i="21"/>
  <c r="CD54" i="21"/>
  <c r="CD55" i="21"/>
  <c r="CD56" i="21"/>
  <c r="CD57" i="21"/>
  <c r="CD58" i="21"/>
  <c r="CD59" i="21"/>
  <c r="CD60" i="21"/>
  <c r="CD61" i="21"/>
  <c r="CD62" i="21"/>
  <c r="CD63" i="21"/>
  <c r="CD64" i="21"/>
  <c r="CD65" i="21"/>
  <c r="CD66" i="21"/>
  <c r="CD67" i="21"/>
  <c r="CD68" i="21"/>
  <c r="CD69" i="21"/>
  <c r="CD70" i="21"/>
  <c r="CD71" i="21"/>
  <c r="CD72" i="21"/>
  <c r="CD73" i="21"/>
  <c r="CD74" i="21"/>
  <c r="CD75" i="21"/>
  <c r="CD76" i="21"/>
  <c r="CD77" i="21"/>
  <c r="CD78" i="21"/>
  <c r="CD79" i="21"/>
  <c r="CD80" i="21"/>
  <c r="CD81" i="21"/>
  <c r="CD82" i="21"/>
  <c r="CD83" i="21"/>
  <c r="CD84" i="21"/>
  <c r="CD85" i="21"/>
  <c r="CD86" i="21"/>
  <c r="CD87" i="21"/>
  <c r="CD88" i="21"/>
  <c r="CD89" i="21"/>
  <c r="CD90" i="21"/>
  <c r="CD91" i="21"/>
  <c r="CD92" i="21"/>
  <c r="CD93" i="21"/>
  <c r="CD94" i="21"/>
  <c r="CD95" i="21"/>
  <c r="CD96" i="21"/>
  <c r="CD97" i="21"/>
  <c r="CD98" i="21"/>
  <c r="CD99" i="21"/>
  <c r="CD100" i="21"/>
  <c r="CD101" i="21"/>
  <c r="CD102" i="21"/>
  <c r="CD103" i="21"/>
  <c r="CD104" i="21"/>
  <c r="CD105" i="21"/>
  <c r="CD106" i="21"/>
  <c r="CD107" i="21"/>
  <c r="CD108" i="21"/>
  <c r="CD109" i="21"/>
  <c r="CD110" i="21"/>
  <c r="CD111" i="21"/>
  <c r="CD112" i="21"/>
  <c r="CD23" i="21"/>
  <c r="CD24" i="21"/>
  <c r="CD25" i="21"/>
  <c r="CD26" i="21"/>
  <c r="CD27" i="21"/>
  <c r="CD28" i="21"/>
  <c r="CD29" i="21"/>
  <c r="CD30" i="21"/>
  <c r="CD31" i="21"/>
  <c r="CD32" i="21"/>
  <c r="CD33" i="21"/>
  <c r="CD34" i="21"/>
  <c r="CD35" i="21"/>
  <c r="CD36" i="21"/>
  <c r="CD37" i="21"/>
  <c r="CD38" i="21"/>
  <c r="CD39" i="21"/>
  <c r="CD40" i="21"/>
  <c r="CD41" i="21"/>
  <c r="CD42" i="21"/>
  <c r="AY14" i="21"/>
  <c r="AY15" i="21"/>
  <c r="AY16" i="21"/>
  <c r="AY17" i="21"/>
  <c r="AY18" i="21"/>
  <c r="AY19" i="21"/>
  <c r="AY20" i="21"/>
  <c r="AY21" i="21"/>
  <c r="AY22" i="21"/>
  <c r="AY23" i="21"/>
  <c r="AY24" i="21"/>
  <c r="AY25" i="21"/>
  <c r="AY26" i="21"/>
  <c r="AY27" i="21"/>
  <c r="AY28" i="21"/>
  <c r="AY29" i="21"/>
  <c r="AY30" i="21"/>
  <c r="AY31" i="21"/>
  <c r="AY32" i="21"/>
  <c r="AY33" i="21"/>
  <c r="AY34" i="21"/>
  <c r="AY35" i="21"/>
  <c r="AY36" i="21"/>
  <c r="AY37" i="21"/>
  <c r="AY38" i="21"/>
  <c r="AY39" i="21"/>
  <c r="AY40" i="21"/>
  <c r="AY41" i="21"/>
  <c r="AY42" i="21"/>
  <c r="AY43" i="21"/>
  <c r="AY44" i="21"/>
  <c r="AY45" i="21"/>
  <c r="AY46" i="21"/>
  <c r="AY47" i="21"/>
  <c r="AY48" i="21"/>
  <c r="AY49" i="21"/>
  <c r="AY50" i="21"/>
  <c r="AY51" i="21"/>
  <c r="AY52" i="21"/>
  <c r="AY53" i="21"/>
  <c r="AY54" i="21"/>
  <c r="AY55" i="21"/>
  <c r="AY56" i="21"/>
  <c r="AY57" i="21"/>
  <c r="AY58" i="21"/>
  <c r="AY59" i="21"/>
  <c r="AY60" i="21"/>
  <c r="AY61" i="21"/>
  <c r="AY62" i="21"/>
  <c r="AY63" i="21"/>
  <c r="AY64" i="21"/>
  <c r="AY65" i="21"/>
  <c r="AY66" i="21"/>
  <c r="AY67" i="21"/>
  <c r="AY68" i="21"/>
  <c r="AY69" i="21"/>
  <c r="AY70" i="21"/>
  <c r="AY71" i="21"/>
  <c r="AY72" i="21"/>
  <c r="AY73" i="21"/>
  <c r="AY74" i="21"/>
  <c r="AY75" i="21"/>
  <c r="AY76" i="21"/>
  <c r="AY77" i="21"/>
  <c r="AY78" i="21"/>
  <c r="AY79" i="21"/>
  <c r="AY80" i="21"/>
  <c r="AY81" i="21"/>
  <c r="AY82" i="21"/>
  <c r="AY83" i="21"/>
  <c r="AY84" i="21"/>
  <c r="AY85" i="21"/>
  <c r="AY86" i="21"/>
  <c r="AY87" i="21"/>
  <c r="AY88" i="21"/>
  <c r="AY89" i="21"/>
  <c r="AY90" i="21"/>
  <c r="AY91" i="21"/>
  <c r="AY92" i="21"/>
  <c r="AY93" i="21"/>
  <c r="AY94" i="21"/>
  <c r="AY95" i="21"/>
  <c r="AY96" i="21"/>
  <c r="AY97" i="21"/>
  <c r="AY98" i="21"/>
  <c r="AY99" i="21"/>
  <c r="AY100" i="21"/>
  <c r="AY101" i="21"/>
  <c r="AY102" i="21"/>
  <c r="AY103" i="21"/>
  <c r="AY104" i="21"/>
  <c r="AY105" i="21"/>
  <c r="AY106" i="21"/>
  <c r="AY107" i="21"/>
  <c r="AY108" i="21"/>
  <c r="AY109" i="21"/>
  <c r="AY110" i="21"/>
  <c r="AY111" i="21"/>
  <c r="AY112" i="21"/>
  <c r="AY13" i="21"/>
  <c r="AQ13" i="21" l="1"/>
  <c r="CQ39" i="21"/>
  <c r="CR39" i="21"/>
  <c r="CQ27" i="21"/>
  <c r="CR27" i="21"/>
  <c r="CQ105" i="21"/>
  <c r="CR105" i="21"/>
  <c r="CQ97" i="21"/>
  <c r="CR97" i="21"/>
  <c r="CQ85" i="21"/>
  <c r="CR85" i="21"/>
  <c r="CQ73" i="21"/>
  <c r="CR73" i="21"/>
  <c r="CQ65" i="21"/>
  <c r="CR65" i="21"/>
  <c r="CQ57" i="21"/>
  <c r="CR57" i="21"/>
  <c r="CQ45" i="21"/>
  <c r="CR45" i="21"/>
  <c r="CQ34" i="21"/>
  <c r="CR34" i="21"/>
  <c r="CQ30" i="21"/>
  <c r="CR30" i="21"/>
  <c r="CQ112" i="21"/>
  <c r="CR112" i="21"/>
  <c r="CQ108" i="21"/>
  <c r="CR108" i="21"/>
  <c r="CQ104" i="21"/>
  <c r="CR104" i="21"/>
  <c r="CQ100" i="21"/>
  <c r="CR100" i="21"/>
  <c r="CQ96" i="21"/>
  <c r="CR96" i="21"/>
  <c r="CQ92" i="21"/>
  <c r="CR92" i="21"/>
  <c r="CQ88" i="21"/>
  <c r="CR88" i="21"/>
  <c r="CQ84" i="21"/>
  <c r="CR84" i="21"/>
  <c r="CQ80" i="21"/>
  <c r="CR80" i="21"/>
  <c r="CQ76" i="21"/>
  <c r="CR76" i="21"/>
  <c r="CQ72" i="21"/>
  <c r="CR72" i="21"/>
  <c r="CQ68" i="21"/>
  <c r="CR68" i="21"/>
  <c r="CQ64" i="21"/>
  <c r="CR64" i="21"/>
  <c r="CQ60" i="21"/>
  <c r="CR60" i="21"/>
  <c r="CQ56" i="21"/>
  <c r="CR56" i="21"/>
  <c r="CQ52" i="21"/>
  <c r="CR52" i="21"/>
  <c r="CQ48" i="21"/>
  <c r="CR48" i="21"/>
  <c r="CQ44" i="21"/>
  <c r="CR44" i="21"/>
  <c r="CQ31" i="21"/>
  <c r="CR31" i="21"/>
  <c r="CQ109" i="21"/>
  <c r="CR109" i="21"/>
  <c r="CQ101" i="21"/>
  <c r="CR101" i="21"/>
  <c r="CQ89" i="21"/>
  <c r="CR89" i="21"/>
  <c r="CQ81" i="21"/>
  <c r="CR81" i="21"/>
  <c r="CQ69" i="21"/>
  <c r="CR69" i="21"/>
  <c r="CQ61" i="21"/>
  <c r="CR61" i="21"/>
  <c r="CQ49" i="21"/>
  <c r="CR49" i="21"/>
  <c r="CQ42" i="21"/>
  <c r="CR42" i="21"/>
  <c r="CQ26" i="21"/>
  <c r="CR26" i="21"/>
  <c r="CQ41" i="21"/>
  <c r="CR41" i="21"/>
  <c r="CQ37" i="21"/>
  <c r="CR37" i="21"/>
  <c r="CQ33" i="21"/>
  <c r="CR33" i="21"/>
  <c r="CQ29" i="21"/>
  <c r="CR29" i="21"/>
  <c r="CQ25" i="21"/>
  <c r="CR25" i="21"/>
  <c r="CQ111" i="21"/>
  <c r="CR111" i="21"/>
  <c r="CQ107" i="21"/>
  <c r="CR107" i="21"/>
  <c r="CQ103" i="21"/>
  <c r="CR103" i="21"/>
  <c r="CQ99" i="21"/>
  <c r="CR99" i="21"/>
  <c r="CQ95" i="21"/>
  <c r="CR95" i="21"/>
  <c r="CQ91" i="21"/>
  <c r="CR91" i="21"/>
  <c r="CQ87" i="21"/>
  <c r="CR87" i="21"/>
  <c r="CQ83" i="21"/>
  <c r="CR83" i="21"/>
  <c r="CQ79" i="21"/>
  <c r="CR79" i="21"/>
  <c r="CQ75" i="21"/>
  <c r="CR75" i="21"/>
  <c r="CQ71" i="21"/>
  <c r="CR71" i="21"/>
  <c r="CQ67" i="21"/>
  <c r="CR67" i="21"/>
  <c r="CQ63" i="21"/>
  <c r="CR63" i="21"/>
  <c r="CQ59" i="21"/>
  <c r="CR59" i="21"/>
  <c r="CQ55" i="21"/>
  <c r="CR55" i="21"/>
  <c r="CQ51" i="21"/>
  <c r="CR51" i="21"/>
  <c r="CQ47" i="21"/>
  <c r="CR47" i="21"/>
  <c r="CQ43" i="21"/>
  <c r="CR43" i="21"/>
  <c r="CQ35" i="21"/>
  <c r="CR35" i="21"/>
  <c r="CQ23" i="21"/>
  <c r="CR23" i="21"/>
  <c r="CQ93" i="21"/>
  <c r="CR93" i="21"/>
  <c r="CQ77" i="21"/>
  <c r="CR77" i="21"/>
  <c r="CQ53" i="21"/>
  <c r="CR53" i="21"/>
  <c r="CQ38" i="21"/>
  <c r="CR38" i="21"/>
  <c r="CQ40" i="21"/>
  <c r="CR40" i="21"/>
  <c r="CQ36" i="21"/>
  <c r="CR36" i="21"/>
  <c r="CQ32" i="21"/>
  <c r="CR32" i="21"/>
  <c r="CQ28" i="21"/>
  <c r="CR28" i="21"/>
  <c r="CQ24" i="21"/>
  <c r="CR24" i="21"/>
  <c r="CQ110" i="21"/>
  <c r="CR110" i="21"/>
  <c r="CQ106" i="21"/>
  <c r="CR106" i="21"/>
  <c r="CQ102" i="21"/>
  <c r="CR102" i="21"/>
  <c r="CQ98" i="21"/>
  <c r="CR98" i="21"/>
  <c r="CQ94" i="21"/>
  <c r="CR94" i="21"/>
  <c r="CQ90" i="21"/>
  <c r="CR90" i="21"/>
  <c r="CQ86" i="21"/>
  <c r="CR86" i="21"/>
  <c r="CQ82" i="21"/>
  <c r="CR82" i="21"/>
  <c r="CQ78" i="21"/>
  <c r="CR78" i="21"/>
  <c r="CQ74" i="21"/>
  <c r="CR74" i="21"/>
  <c r="CQ70" i="21"/>
  <c r="CR70" i="21"/>
  <c r="CQ66" i="21"/>
  <c r="CR66" i="21"/>
  <c r="CQ62" i="21"/>
  <c r="CR62" i="21"/>
  <c r="CQ58" i="21"/>
  <c r="CR58" i="21"/>
  <c r="CQ54" i="21"/>
  <c r="CR54" i="21"/>
  <c r="CQ50" i="21"/>
  <c r="CR50" i="21"/>
  <c r="CQ46" i="21"/>
  <c r="CR46" i="21"/>
  <c r="CT42" i="21"/>
  <c r="CT40" i="21"/>
  <c r="CT39" i="21"/>
  <c r="CT35" i="21"/>
  <c r="CT31" i="21"/>
  <c r="CT27" i="21"/>
  <c r="CT23" i="21"/>
  <c r="CT109" i="21"/>
  <c r="CT105" i="21"/>
  <c r="CT101" i="21"/>
  <c r="CT97" i="21"/>
  <c r="CT93" i="21"/>
  <c r="CT89" i="21"/>
  <c r="CT85" i="21"/>
  <c r="CT81" i="21"/>
  <c r="CT77" i="21"/>
  <c r="CT73" i="21"/>
  <c r="CT69" i="21"/>
  <c r="CT65" i="21"/>
  <c r="CT61" i="21"/>
  <c r="CT57" i="21"/>
  <c r="CT53" i="21"/>
  <c r="CT49" i="21"/>
  <c r="CT45" i="21"/>
  <c r="CT34" i="21"/>
  <c r="CT26" i="21"/>
  <c r="CT108" i="21"/>
  <c r="CT104" i="21"/>
  <c r="CT100" i="21"/>
  <c r="CT96" i="21"/>
  <c r="CT92" i="21"/>
  <c r="CT88" i="21"/>
  <c r="CT84" i="21"/>
  <c r="CT80" i="21"/>
  <c r="CT76" i="21"/>
  <c r="CT72" i="21"/>
  <c r="CT68" i="21"/>
  <c r="CT64" i="21"/>
  <c r="CT60" i="21"/>
  <c r="CT56" i="21"/>
  <c r="CT52" i="21"/>
  <c r="CT48" i="21"/>
  <c r="CT44" i="21"/>
  <c r="CT38" i="21"/>
  <c r="CT30" i="21"/>
  <c r="CT112" i="21"/>
  <c r="CT41" i="21"/>
  <c r="CT37" i="21"/>
  <c r="CT33" i="21"/>
  <c r="CT29" i="21"/>
  <c r="CT25" i="21"/>
  <c r="CT111" i="21"/>
  <c r="CT107" i="21"/>
  <c r="CT103" i="21"/>
  <c r="CT99" i="21"/>
  <c r="CT95" i="21"/>
  <c r="CT91" i="21"/>
  <c r="CT87" i="21"/>
  <c r="CT83" i="21"/>
  <c r="CT79" i="21"/>
  <c r="CT75" i="21"/>
  <c r="CT71" i="21"/>
  <c r="CT67" i="21"/>
  <c r="CT63" i="21"/>
  <c r="CT59" i="21"/>
  <c r="CT55" i="21"/>
  <c r="CT51" i="21"/>
  <c r="CT47" i="21"/>
  <c r="CT43" i="21"/>
  <c r="CT36" i="21"/>
  <c r="CT32" i="21"/>
  <c r="CT28" i="21"/>
  <c r="CT24" i="21"/>
  <c r="CT110" i="21"/>
  <c r="CT106" i="21"/>
  <c r="CT102" i="21"/>
  <c r="CT98" i="21"/>
  <c r="CT94" i="21"/>
  <c r="CT90" i="21"/>
  <c r="CT86" i="21"/>
  <c r="CT82" i="21"/>
  <c r="CT78" i="21"/>
  <c r="CT74" i="21"/>
  <c r="CT70" i="21"/>
  <c r="CT66" i="21"/>
  <c r="CT62" i="21"/>
  <c r="CT58" i="21"/>
  <c r="CT54" i="21"/>
  <c r="CT50" i="21"/>
  <c r="CT46" i="21"/>
  <c r="CN30" i="21"/>
  <c r="CP30" i="21"/>
  <c r="CN39" i="21"/>
  <c r="CP39" i="21"/>
  <c r="CN35" i="21"/>
  <c r="CP35" i="21"/>
  <c r="CN31" i="21"/>
  <c r="CP31" i="21"/>
  <c r="CN27" i="21"/>
  <c r="CP27" i="21"/>
  <c r="CN23" i="21"/>
  <c r="CP23" i="21"/>
  <c r="CN109" i="21"/>
  <c r="CP109" i="21"/>
  <c r="CN105" i="21"/>
  <c r="CP105" i="21"/>
  <c r="CN101" i="21"/>
  <c r="CP101" i="21"/>
  <c r="CN97" i="21"/>
  <c r="CP97" i="21"/>
  <c r="CN93" i="21"/>
  <c r="CP93" i="21"/>
  <c r="CN89" i="21"/>
  <c r="CP89" i="21"/>
  <c r="CN85" i="21"/>
  <c r="CP85" i="21"/>
  <c r="CN81" i="21"/>
  <c r="CP81" i="21"/>
  <c r="CN77" i="21"/>
  <c r="CP77" i="21"/>
  <c r="CN73" i="21"/>
  <c r="CP73" i="21"/>
  <c r="CN69" i="21"/>
  <c r="CP69" i="21"/>
  <c r="CN65" i="21"/>
  <c r="CP65" i="21"/>
  <c r="CN61" i="21"/>
  <c r="CP61" i="21"/>
  <c r="CN57" i="21"/>
  <c r="CP57" i="21"/>
  <c r="CN53" i="21"/>
  <c r="CP53" i="21"/>
  <c r="CN49" i="21"/>
  <c r="CP49" i="21"/>
  <c r="CN45" i="21"/>
  <c r="CP45" i="21"/>
  <c r="CN42" i="21"/>
  <c r="CP42" i="21"/>
  <c r="CN34" i="21"/>
  <c r="CP34" i="21"/>
  <c r="CN112" i="21"/>
  <c r="CP112" i="21"/>
  <c r="CN108" i="21"/>
  <c r="CP108" i="21"/>
  <c r="CN104" i="21"/>
  <c r="CP104" i="21"/>
  <c r="CN100" i="21"/>
  <c r="CP100" i="21"/>
  <c r="CN96" i="21"/>
  <c r="CP96" i="21"/>
  <c r="CN92" i="21"/>
  <c r="CP92" i="21"/>
  <c r="CN88" i="21"/>
  <c r="CP88" i="21"/>
  <c r="CN84" i="21"/>
  <c r="CP84" i="21"/>
  <c r="CN80" i="21"/>
  <c r="CP80" i="21"/>
  <c r="CN76" i="21"/>
  <c r="CP76" i="21"/>
  <c r="CN72" i="21"/>
  <c r="CP72" i="21"/>
  <c r="CN68" i="21"/>
  <c r="CP68" i="21"/>
  <c r="CN64" i="21"/>
  <c r="CP64" i="21"/>
  <c r="CN60" i="21"/>
  <c r="CP60" i="21"/>
  <c r="CN56" i="21"/>
  <c r="CP56" i="21"/>
  <c r="CN52" i="21"/>
  <c r="CP52" i="21"/>
  <c r="CN48" i="21"/>
  <c r="CP48" i="21"/>
  <c r="CN44" i="21"/>
  <c r="CP44" i="21"/>
  <c r="CN38" i="21"/>
  <c r="CP38" i="21"/>
  <c r="CN41" i="21"/>
  <c r="CP41" i="21"/>
  <c r="CN37" i="21"/>
  <c r="CP37" i="21"/>
  <c r="CN33" i="21"/>
  <c r="CP33" i="21"/>
  <c r="CN29" i="21"/>
  <c r="CP29" i="21"/>
  <c r="CN25" i="21"/>
  <c r="CP25" i="21"/>
  <c r="CN111" i="21"/>
  <c r="CP111" i="21"/>
  <c r="CN107" i="21"/>
  <c r="CP107" i="21"/>
  <c r="CN103" i="21"/>
  <c r="CP103" i="21"/>
  <c r="CN99" i="21"/>
  <c r="CP99" i="21"/>
  <c r="CN95" i="21"/>
  <c r="CP95" i="21"/>
  <c r="CN91" i="21"/>
  <c r="CP91" i="21"/>
  <c r="CN87" i="21"/>
  <c r="CP87" i="21"/>
  <c r="CN83" i="21"/>
  <c r="CP83" i="21"/>
  <c r="CN79" i="21"/>
  <c r="CP79" i="21"/>
  <c r="CN75" i="21"/>
  <c r="CP75" i="21"/>
  <c r="CN71" i="21"/>
  <c r="CP71" i="21"/>
  <c r="CN67" i="21"/>
  <c r="CP67" i="21"/>
  <c r="CN63" i="21"/>
  <c r="CP63" i="21"/>
  <c r="CN59" i="21"/>
  <c r="CP59" i="21"/>
  <c r="CN55" i="21"/>
  <c r="CP55" i="21"/>
  <c r="CN51" i="21"/>
  <c r="CP51" i="21"/>
  <c r="CN47" i="21"/>
  <c r="CP47" i="21"/>
  <c r="CN43" i="21"/>
  <c r="CP43" i="21"/>
  <c r="CN26" i="21"/>
  <c r="CP26" i="21"/>
  <c r="CN40" i="21"/>
  <c r="CP40" i="21"/>
  <c r="CN36" i="21"/>
  <c r="CP36" i="21"/>
  <c r="CN32" i="21"/>
  <c r="CP32" i="21"/>
  <c r="CN28" i="21"/>
  <c r="CP28" i="21"/>
  <c r="CN24" i="21"/>
  <c r="CP24" i="21"/>
  <c r="CN110" i="21"/>
  <c r="CP110" i="21"/>
  <c r="CN106" i="21"/>
  <c r="CP106" i="21"/>
  <c r="CN102" i="21"/>
  <c r="CP102" i="21"/>
  <c r="CN98" i="21"/>
  <c r="CP98" i="21"/>
  <c r="CN94" i="21"/>
  <c r="CP94" i="21"/>
  <c r="CN90" i="21"/>
  <c r="CP90" i="21"/>
  <c r="CN86" i="21"/>
  <c r="CP86" i="21"/>
  <c r="CN82" i="21"/>
  <c r="CP82" i="21"/>
  <c r="CN78" i="21"/>
  <c r="CP78" i="21"/>
  <c r="CN74" i="21"/>
  <c r="CP74" i="21"/>
  <c r="CN70" i="21"/>
  <c r="CP70" i="21"/>
  <c r="CN66" i="21"/>
  <c r="CP66" i="21"/>
  <c r="CN62" i="21"/>
  <c r="CP62" i="21"/>
  <c r="CN58" i="21"/>
  <c r="CP58" i="21"/>
  <c r="CN54" i="21"/>
  <c r="CP54" i="21"/>
  <c r="CN50" i="21"/>
  <c r="CP50" i="21"/>
  <c r="CN46" i="21"/>
  <c r="CP46" i="21"/>
  <c r="CJ40" i="21"/>
  <c r="CL40" i="21"/>
  <c r="CJ36" i="21"/>
  <c r="CL36" i="21"/>
  <c r="CJ24" i="21"/>
  <c r="CL24" i="21"/>
  <c r="CJ106" i="21"/>
  <c r="CL106" i="21"/>
  <c r="CJ98" i="21"/>
  <c r="CL98" i="21"/>
  <c r="CJ86" i="21"/>
  <c r="CL86" i="21"/>
  <c r="CJ82" i="21"/>
  <c r="CL82" i="21"/>
  <c r="CJ74" i="21"/>
  <c r="CL74" i="21"/>
  <c r="CJ66" i="21"/>
  <c r="CL66" i="21"/>
  <c r="CJ58" i="21"/>
  <c r="CL58" i="21"/>
  <c r="CJ50" i="21"/>
  <c r="CL50" i="21"/>
  <c r="CJ35" i="21"/>
  <c r="CL35" i="21"/>
  <c r="CJ27" i="21"/>
  <c r="CL27" i="21"/>
  <c r="CJ109" i="21"/>
  <c r="CL109" i="21"/>
  <c r="CJ105" i="21"/>
  <c r="CL105" i="21"/>
  <c r="CJ97" i="21"/>
  <c r="CL97" i="21"/>
  <c r="CJ89" i="21"/>
  <c r="CL89" i="21"/>
  <c r="CJ81" i="21"/>
  <c r="CL81" i="21"/>
  <c r="CJ73" i="21"/>
  <c r="CL73" i="21"/>
  <c r="CJ69" i="21"/>
  <c r="CL69" i="21"/>
  <c r="CJ61" i="21"/>
  <c r="CL61" i="21"/>
  <c r="CJ49" i="21"/>
  <c r="CL49" i="21"/>
  <c r="CJ38" i="21"/>
  <c r="CL38" i="21"/>
  <c r="CJ30" i="21"/>
  <c r="CL30" i="21"/>
  <c r="CJ108" i="21"/>
  <c r="CL108" i="21"/>
  <c r="CJ100" i="21"/>
  <c r="CL100" i="21"/>
  <c r="CJ92" i="21"/>
  <c r="CL92" i="21"/>
  <c r="CJ84" i="21"/>
  <c r="CL84" i="21"/>
  <c r="CJ80" i="21"/>
  <c r="CL80" i="21"/>
  <c r="CJ72" i="21"/>
  <c r="CL72" i="21"/>
  <c r="CJ68" i="21"/>
  <c r="CL68" i="21"/>
  <c r="CJ64" i="21"/>
  <c r="CL64" i="21"/>
  <c r="CJ60" i="21"/>
  <c r="CL60" i="21"/>
  <c r="CJ56" i="21"/>
  <c r="CL56" i="21"/>
  <c r="CJ52" i="21"/>
  <c r="CL52" i="21"/>
  <c r="CJ48" i="21"/>
  <c r="CL48" i="21"/>
  <c r="CJ44" i="21"/>
  <c r="CL44" i="21"/>
  <c r="CJ32" i="21"/>
  <c r="CL32" i="21"/>
  <c r="CJ28" i="21"/>
  <c r="CL28" i="21"/>
  <c r="CJ110" i="21"/>
  <c r="CL110" i="21"/>
  <c r="CJ102" i="21"/>
  <c r="CL102" i="21"/>
  <c r="CJ94" i="21"/>
  <c r="CL94" i="21"/>
  <c r="CJ90" i="21"/>
  <c r="CL90" i="21"/>
  <c r="CJ78" i="21"/>
  <c r="CL78" i="21"/>
  <c r="CJ70" i="21"/>
  <c r="CL70" i="21"/>
  <c r="CJ62" i="21"/>
  <c r="CL62" i="21"/>
  <c r="CJ54" i="21"/>
  <c r="CL54" i="21"/>
  <c r="CJ46" i="21"/>
  <c r="CL46" i="21"/>
  <c r="CJ39" i="21"/>
  <c r="CL39" i="21"/>
  <c r="CJ31" i="21"/>
  <c r="CL31" i="21"/>
  <c r="CJ23" i="21"/>
  <c r="CL23" i="21"/>
  <c r="CJ101" i="21"/>
  <c r="CL101" i="21"/>
  <c r="CJ93" i="21"/>
  <c r="CL93" i="21"/>
  <c r="CJ85" i="21"/>
  <c r="CL85" i="21"/>
  <c r="CJ77" i="21"/>
  <c r="CL77" i="21"/>
  <c r="CJ65" i="21"/>
  <c r="CL65" i="21"/>
  <c r="CJ57" i="21"/>
  <c r="CL57" i="21"/>
  <c r="CJ53" i="21"/>
  <c r="CL53" i="21"/>
  <c r="CJ45" i="21"/>
  <c r="CL45" i="21"/>
  <c r="CJ42" i="21"/>
  <c r="CL42" i="21"/>
  <c r="CJ34" i="21"/>
  <c r="CL34" i="21"/>
  <c r="CJ26" i="21"/>
  <c r="CL26" i="21"/>
  <c r="CJ112" i="21"/>
  <c r="CL112" i="21"/>
  <c r="CJ104" i="21"/>
  <c r="CL104" i="21"/>
  <c r="CJ96" i="21"/>
  <c r="CL96" i="21"/>
  <c r="CJ88" i="21"/>
  <c r="CL88" i="21"/>
  <c r="CJ76" i="21"/>
  <c r="CL76" i="21"/>
  <c r="CJ41" i="21"/>
  <c r="CL41" i="21"/>
  <c r="CJ37" i="21"/>
  <c r="CL37" i="21"/>
  <c r="CJ33" i="21"/>
  <c r="CL33" i="21"/>
  <c r="CJ29" i="21"/>
  <c r="CL29" i="21"/>
  <c r="CJ25" i="21"/>
  <c r="CL25" i="21"/>
  <c r="CJ111" i="21"/>
  <c r="CL111" i="21"/>
  <c r="CJ107" i="21"/>
  <c r="CL107" i="21"/>
  <c r="CJ103" i="21"/>
  <c r="CL103" i="21"/>
  <c r="CJ99" i="21"/>
  <c r="CL99" i="21"/>
  <c r="CJ95" i="21"/>
  <c r="CL95" i="21"/>
  <c r="CJ91" i="21"/>
  <c r="CL91" i="21"/>
  <c r="CJ87" i="21"/>
  <c r="CL87" i="21"/>
  <c r="CJ83" i="21"/>
  <c r="CL83" i="21"/>
  <c r="CJ79" i="21"/>
  <c r="CL79" i="21"/>
  <c r="CJ75" i="21"/>
  <c r="CL75" i="21"/>
  <c r="CJ71" i="21"/>
  <c r="CL71" i="21"/>
  <c r="CJ67" i="21"/>
  <c r="CL67" i="21"/>
  <c r="CJ63" i="21"/>
  <c r="CL63" i="21"/>
  <c r="CJ59" i="21"/>
  <c r="CL59" i="21"/>
  <c r="CJ55" i="21"/>
  <c r="CL55" i="21"/>
  <c r="CJ51" i="21"/>
  <c r="CL51" i="21"/>
  <c r="CJ47" i="21"/>
  <c r="CL47" i="21"/>
  <c r="CJ43" i="21"/>
  <c r="CL43" i="21"/>
  <c r="CF39" i="21"/>
  <c r="CH39" i="21"/>
  <c r="CF35" i="21"/>
  <c r="CH35" i="21"/>
  <c r="CF31" i="21"/>
  <c r="CH31" i="21"/>
  <c r="CF27" i="21"/>
  <c r="CH27" i="21"/>
  <c r="CF23" i="21"/>
  <c r="CH23" i="21"/>
  <c r="CF109" i="21"/>
  <c r="CH109" i="21"/>
  <c r="CF105" i="21"/>
  <c r="CH105" i="21"/>
  <c r="CF101" i="21"/>
  <c r="CH101" i="21"/>
  <c r="CF97" i="21"/>
  <c r="CH97" i="21"/>
  <c r="CF93" i="21"/>
  <c r="CH93" i="21"/>
  <c r="CF89" i="21"/>
  <c r="CH89" i="21"/>
  <c r="CF85" i="21"/>
  <c r="CH85" i="21"/>
  <c r="CF81" i="21"/>
  <c r="CH81" i="21"/>
  <c r="CF77" i="21"/>
  <c r="CH77" i="21"/>
  <c r="CF73" i="21"/>
  <c r="CH73" i="21"/>
  <c r="CF69" i="21"/>
  <c r="CH69" i="21"/>
  <c r="CF65" i="21"/>
  <c r="CH65" i="21"/>
  <c r="CF61" i="21"/>
  <c r="CH61" i="21"/>
  <c r="CF57" i="21"/>
  <c r="CH57" i="21"/>
  <c r="CF53" i="21"/>
  <c r="CH53" i="21"/>
  <c r="CF49" i="21"/>
  <c r="CH49" i="21"/>
  <c r="CF45" i="21"/>
  <c r="CH45" i="21"/>
  <c r="CF38" i="21"/>
  <c r="CH38" i="21"/>
  <c r="CF34" i="21"/>
  <c r="CH34" i="21"/>
  <c r="CF30" i="21"/>
  <c r="CH30" i="21"/>
  <c r="CF26" i="21"/>
  <c r="CH26" i="21"/>
  <c r="CF112" i="21"/>
  <c r="CH112" i="21"/>
  <c r="CF108" i="21"/>
  <c r="CH108" i="21"/>
  <c r="CF104" i="21"/>
  <c r="CH104" i="21"/>
  <c r="CF100" i="21"/>
  <c r="CH100" i="21"/>
  <c r="CF96" i="21"/>
  <c r="CH96" i="21"/>
  <c r="CF92" i="21"/>
  <c r="CH92" i="21"/>
  <c r="CF88" i="21"/>
  <c r="CH88" i="21"/>
  <c r="CF84" i="21"/>
  <c r="CH84" i="21"/>
  <c r="CF80" i="21"/>
  <c r="CH80" i="21"/>
  <c r="CF76" i="21"/>
  <c r="CH76" i="21"/>
  <c r="CF72" i="21"/>
  <c r="CH72" i="21"/>
  <c r="CF68" i="21"/>
  <c r="CH68" i="21"/>
  <c r="CF64" i="21"/>
  <c r="CH64" i="21"/>
  <c r="CF60" i="21"/>
  <c r="CH60" i="21"/>
  <c r="CF56" i="21"/>
  <c r="CH56" i="21"/>
  <c r="CF52" i="21"/>
  <c r="CH52" i="21"/>
  <c r="CF48" i="21"/>
  <c r="CH48" i="21"/>
  <c r="CF44" i="21"/>
  <c r="CH44" i="21"/>
  <c r="CF42" i="21"/>
  <c r="CH42" i="21"/>
  <c r="CF41" i="21"/>
  <c r="CH41" i="21"/>
  <c r="CF37" i="21"/>
  <c r="CH37" i="21"/>
  <c r="CF33" i="21"/>
  <c r="CH33" i="21"/>
  <c r="CF29" i="21"/>
  <c r="CH29" i="21"/>
  <c r="CF25" i="21"/>
  <c r="CH25" i="21"/>
  <c r="CF111" i="21"/>
  <c r="CH111" i="21"/>
  <c r="CF107" i="21"/>
  <c r="CH107" i="21"/>
  <c r="CF103" i="21"/>
  <c r="CH103" i="21"/>
  <c r="CF99" i="21"/>
  <c r="CH99" i="21"/>
  <c r="CF95" i="21"/>
  <c r="CH95" i="21"/>
  <c r="CF91" i="21"/>
  <c r="CH91" i="21"/>
  <c r="CF87" i="21"/>
  <c r="CH87" i="21"/>
  <c r="CF83" i="21"/>
  <c r="CH83" i="21"/>
  <c r="CF79" i="21"/>
  <c r="CH79" i="21"/>
  <c r="CF75" i="21"/>
  <c r="CH75" i="21"/>
  <c r="CF71" i="21"/>
  <c r="CH71" i="21"/>
  <c r="CF67" i="21"/>
  <c r="CH67" i="21"/>
  <c r="CF63" i="21"/>
  <c r="CH63" i="21"/>
  <c r="CF59" i="21"/>
  <c r="CH59" i="21"/>
  <c r="CF55" i="21"/>
  <c r="CH55" i="21"/>
  <c r="CF51" i="21"/>
  <c r="CH51" i="21"/>
  <c r="CF47" i="21"/>
  <c r="CH47" i="21"/>
  <c r="CF43" i="21"/>
  <c r="CH43" i="21"/>
  <c r="CF40" i="21"/>
  <c r="CH40" i="21"/>
  <c r="CF36" i="21"/>
  <c r="CH36" i="21"/>
  <c r="CF32" i="21"/>
  <c r="CH32" i="21"/>
  <c r="CF28" i="21"/>
  <c r="CH28" i="21"/>
  <c r="CF24" i="21"/>
  <c r="CH24" i="21"/>
  <c r="CF110" i="21"/>
  <c r="CH110" i="21"/>
  <c r="CF106" i="21"/>
  <c r="CH106" i="21"/>
  <c r="CF102" i="21"/>
  <c r="CH102" i="21"/>
  <c r="CF98" i="21"/>
  <c r="CH98" i="21"/>
  <c r="CF94" i="21"/>
  <c r="CH94" i="21"/>
  <c r="CF90" i="21"/>
  <c r="CH90" i="21"/>
  <c r="CF86" i="21"/>
  <c r="CH86" i="21"/>
  <c r="CF82" i="21"/>
  <c r="CH82" i="21"/>
  <c r="CF78" i="21"/>
  <c r="CH78" i="21"/>
  <c r="CF74" i="21"/>
  <c r="CH74" i="21"/>
  <c r="CF70" i="21"/>
  <c r="CH70" i="21"/>
  <c r="CF66" i="21"/>
  <c r="CH66" i="21"/>
  <c r="CF62" i="21"/>
  <c r="CH62" i="21"/>
  <c r="CF58" i="21"/>
  <c r="CH58" i="21"/>
  <c r="CF54" i="21"/>
  <c r="CH54" i="21"/>
  <c r="CF50" i="21"/>
  <c r="CH50" i="21"/>
  <c r="CF46" i="21"/>
  <c r="CH46" i="21"/>
  <c r="CG42" i="21"/>
  <c r="CK42" i="21"/>
  <c r="CO42" i="21"/>
  <c r="CS42" i="21"/>
  <c r="CE42" i="21"/>
  <c r="CM42" i="21"/>
  <c r="CI42" i="21"/>
  <c r="CG34" i="21"/>
  <c r="CK34" i="21"/>
  <c r="CO34" i="21"/>
  <c r="CS34" i="21"/>
  <c r="CE34" i="21"/>
  <c r="CM34" i="21"/>
  <c r="CI34" i="21"/>
  <c r="CG26" i="21"/>
  <c r="CK26" i="21"/>
  <c r="CO26" i="21"/>
  <c r="CS26" i="21"/>
  <c r="CM26" i="21"/>
  <c r="CE26" i="21"/>
  <c r="CI26" i="21"/>
  <c r="CG108" i="21"/>
  <c r="CK108" i="21"/>
  <c r="CO108" i="21"/>
  <c r="CS108" i="21"/>
  <c r="CE108" i="21"/>
  <c r="CM108" i="21"/>
  <c r="CI108" i="21"/>
  <c r="CG104" i="21"/>
  <c r="CK104" i="21"/>
  <c r="CO104" i="21"/>
  <c r="CS104" i="21"/>
  <c r="CE104" i="21"/>
  <c r="CM104" i="21"/>
  <c r="CI104" i="21"/>
  <c r="CG96" i="21"/>
  <c r="CK96" i="21"/>
  <c r="CO96" i="21"/>
  <c r="CS96" i="21"/>
  <c r="CE96" i="21"/>
  <c r="CM96" i="21"/>
  <c r="CI96" i="21"/>
  <c r="CG92" i="21"/>
  <c r="CK92" i="21"/>
  <c r="CO92" i="21"/>
  <c r="CS92" i="21"/>
  <c r="CE92" i="21"/>
  <c r="CM92" i="21"/>
  <c r="CI92" i="21"/>
  <c r="CG88" i="21"/>
  <c r="CK88" i="21"/>
  <c r="CO88" i="21"/>
  <c r="CS88" i="21"/>
  <c r="CE88" i="21"/>
  <c r="CM88" i="21"/>
  <c r="CI88" i="21"/>
  <c r="CG84" i="21"/>
  <c r="CK84" i="21"/>
  <c r="CO84" i="21"/>
  <c r="CS84" i="21"/>
  <c r="CE84" i="21"/>
  <c r="CM84" i="21"/>
  <c r="CI84" i="21"/>
  <c r="CG80" i="21"/>
  <c r="CK80" i="21"/>
  <c r="CO80" i="21"/>
  <c r="CS80" i="21"/>
  <c r="CE80" i="21"/>
  <c r="CM80" i="21"/>
  <c r="CI80" i="21"/>
  <c r="CG76" i="21"/>
  <c r="CK76" i="21"/>
  <c r="CO76" i="21"/>
  <c r="CS76" i="21"/>
  <c r="CE76" i="21"/>
  <c r="CM76" i="21"/>
  <c r="CI76" i="21"/>
  <c r="CG72" i="21"/>
  <c r="CK72" i="21"/>
  <c r="CO72" i="21"/>
  <c r="CS72" i="21"/>
  <c r="CI72" i="21"/>
  <c r="CM72" i="21"/>
  <c r="CE72" i="21"/>
  <c r="CG68" i="21"/>
  <c r="CK68" i="21"/>
  <c r="CO68" i="21"/>
  <c r="CS68" i="21"/>
  <c r="CI68" i="21"/>
  <c r="CM68" i="21"/>
  <c r="CE68" i="21"/>
  <c r="CG60" i="21"/>
  <c r="CK60" i="21"/>
  <c r="CO60" i="21"/>
  <c r="CS60" i="21"/>
  <c r="CM60" i="21"/>
  <c r="CI60" i="21"/>
  <c r="CE60" i="21"/>
  <c r="CG56" i="21"/>
  <c r="CK56" i="21"/>
  <c r="CO56" i="21"/>
  <c r="CS56" i="21"/>
  <c r="CE56" i="21"/>
  <c r="CI56" i="21"/>
  <c r="CM56" i="21"/>
  <c r="CG52" i="21"/>
  <c r="CK52" i="21"/>
  <c r="CO52" i="21"/>
  <c r="CS52" i="21"/>
  <c r="CE52" i="21"/>
  <c r="CI52" i="21"/>
  <c r="CM52" i="21"/>
  <c r="CG48" i="21"/>
  <c r="CK48" i="21"/>
  <c r="CO48" i="21"/>
  <c r="CS48" i="21"/>
  <c r="CE48" i="21"/>
  <c r="CM48" i="21"/>
  <c r="CI48" i="21"/>
  <c r="CG44" i="21"/>
  <c r="CK44" i="21"/>
  <c r="CO44" i="21"/>
  <c r="CS44" i="21"/>
  <c r="CE44" i="21"/>
  <c r="CM44" i="21"/>
  <c r="CI44" i="21"/>
  <c r="CG41" i="21"/>
  <c r="CK41" i="21"/>
  <c r="CO41" i="21"/>
  <c r="CS41" i="21"/>
  <c r="CE41" i="21"/>
  <c r="CM41" i="21"/>
  <c r="CI41" i="21"/>
  <c r="CG37" i="21"/>
  <c r="CK37" i="21"/>
  <c r="CO37" i="21"/>
  <c r="CS37" i="21"/>
  <c r="CE37" i="21"/>
  <c r="CM37" i="21"/>
  <c r="CI37" i="21"/>
  <c r="CE33" i="21"/>
  <c r="CI33" i="21"/>
  <c r="CM33" i="21"/>
  <c r="CG33" i="21"/>
  <c r="CK33" i="21"/>
  <c r="CO33" i="21"/>
  <c r="CS33" i="21"/>
  <c r="CG29" i="21"/>
  <c r="CK29" i="21"/>
  <c r="CM29" i="21"/>
  <c r="CE29" i="21"/>
  <c r="CO29" i="21"/>
  <c r="CS29" i="21"/>
  <c r="CI29" i="21"/>
  <c r="CG25" i="21"/>
  <c r="CK25" i="21"/>
  <c r="CO25" i="21"/>
  <c r="CS25" i="21"/>
  <c r="CM25" i="21"/>
  <c r="CE25" i="21"/>
  <c r="CI25" i="21"/>
  <c r="CG111" i="21"/>
  <c r="CK111" i="21"/>
  <c r="CO111" i="21"/>
  <c r="CS111" i="21"/>
  <c r="CM111" i="21"/>
  <c r="CI111" i="21"/>
  <c r="CE111" i="21"/>
  <c r="CG107" i="21"/>
  <c r="CK107" i="21"/>
  <c r="CO107" i="21"/>
  <c r="CS107" i="21"/>
  <c r="CI107" i="21"/>
  <c r="CE107" i="21"/>
  <c r="CM107" i="21"/>
  <c r="CG103" i="21"/>
  <c r="CK103" i="21"/>
  <c r="CO103" i="21"/>
  <c r="CS103" i="21"/>
  <c r="CI103" i="21"/>
  <c r="CM103" i="21"/>
  <c r="CE103" i="21"/>
  <c r="CG99" i="21"/>
  <c r="CK99" i="21"/>
  <c r="CO99" i="21"/>
  <c r="CS99" i="21"/>
  <c r="CM99" i="21"/>
  <c r="CI99" i="21"/>
  <c r="CE99" i="21"/>
  <c r="CG95" i="21"/>
  <c r="CK95" i="21"/>
  <c r="CO95" i="21"/>
  <c r="CS95" i="21"/>
  <c r="CI95" i="21"/>
  <c r="CE95" i="21"/>
  <c r="CM95" i="21"/>
  <c r="CG91" i="21"/>
  <c r="CK91" i="21"/>
  <c r="CO91" i="21"/>
  <c r="CS91" i="21"/>
  <c r="CE91" i="21"/>
  <c r="CI91" i="21"/>
  <c r="CM91" i="21"/>
  <c r="CG87" i="21"/>
  <c r="CK87" i="21"/>
  <c r="CO87" i="21"/>
  <c r="CS87" i="21"/>
  <c r="CI87" i="21"/>
  <c r="CM87" i="21"/>
  <c r="CE87" i="21"/>
  <c r="CG83" i="21"/>
  <c r="CK83" i="21"/>
  <c r="CO83" i="21"/>
  <c r="CS83" i="21"/>
  <c r="CI83" i="21"/>
  <c r="CE83" i="21"/>
  <c r="CM83" i="21"/>
  <c r="CG79" i="21"/>
  <c r="CK79" i="21"/>
  <c r="CO79" i="21"/>
  <c r="CS79" i="21"/>
  <c r="CM79" i="21"/>
  <c r="CI79" i="21"/>
  <c r="CE79" i="21"/>
  <c r="CG75" i="21"/>
  <c r="CK75" i="21"/>
  <c r="CO75" i="21"/>
  <c r="CS75" i="21"/>
  <c r="CE75" i="21"/>
  <c r="CI75" i="21"/>
  <c r="CM75" i="21"/>
  <c r="CG71" i="21"/>
  <c r="CK71" i="21"/>
  <c r="CO71" i="21"/>
  <c r="CS71" i="21"/>
  <c r="CI71" i="21"/>
  <c r="CE71" i="21"/>
  <c r="CM71" i="21"/>
  <c r="CG67" i="21"/>
  <c r="CK67" i="21"/>
  <c r="CO67" i="21"/>
  <c r="CS67" i="21"/>
  <c r="CI67" i="21"/>
  <c r="CE67" i="21"/>
  <c r="CM67" i="21"/>
  <c r="CG63" i="21"/>
  <c r="CK63" i="21"/>
  <c r="CO63" i="21"/>
  <c r="CS63" i="21"/>
  <c r="CM63" i="21"/>
  <c r="CI63" i="21"/>
  <c r="CE63" i="21"/>
  <c r="CG59" i="21"/>
  <c r="CK59" i="21"/>
  <c r="CO59" i="21"/>
  <c r="CS59" i="21"/>
  <c r="CM59" i="21"/>
  <c r="CI59" i="21"/>
  <c r="CE59" i="21"/>
  <c r="CG55" i="21"/>
  <c r="CK55" i="21"/>
  <c r="CO55" i="21"/>
  <c r="CS55" i="21"/>
  <c r="CE55" i="21"/>
  <c r="CM55" i="21"/>
  <c r="CI55" i="21"/>
  <c r="CG51" i="21"/>
  <c r="CK51" i="21"/>
  <c r="CO51" i="21"/>
  <c r="CS51" i="21"/>
  <c r="CE51" i="21"/>
  <c r="CM51" i="21"/>
  <c r="CI51" i="21"/>
  <c r="CG47" i="21"/>
  <c r="CK47" i="21"/>
  <c r="CO47" i="21"/>
  <c r="CS47" i="21"/>
  <c r="CE47" i="21"/>
  <c r="CM47" i="21"/>
  <c r="CI47" i="21"/>
  <c r="CG43" i="21"/>
  <c r="CK43" i="21"/>
  <c r="CO43" i="21"/>
  <c r="CS43" i="21"/>
  <c r="CE43" i="21"/>
  <c r="CM43" i="21"/>
  <c r="CI43" i="21"/>
  <c r="CG40" i="21"/>
  <c r="CK40" i="21"/>
  <c r="CO40" i="21"/>
  <c r="CS40" i="21"/>
  <c r="CE40" i="21"/>
  <c r="CM40" i="21"/>
  <c r="CI40" i="21"/>
  <c r="CG28" i="21"/>
  <c r="CK28" i="21"/>
  <c r="CO28" i="21"/>
  <c r="CS28" i="21"/>
  <c r="CM28" i="21"/>
  <c r="CE28" i="21"/>
  <c r="CI28" i="21"/>
  <c r="CG106" i="21"/>
  <c r="CK106" i="21"/>
  <c r="CO106" i="21"/>
  <c r="CS106" i="21"/>
  <c r="CI106" i="21"/>
  <c r="CM106" i="21"/>
  <c r="CE106" i="21"/>
  <c r="CG70" i="21"/>
  <c r="CK70" i="21"/>
  <c r="CO70" i="21"/>
  <c r="CS70" i="21"/>
  <c r="CI70" i="21"/>
  <c r="CM70" i="21"/>
  <c r="CE70" i="21"/>
  <c r="CG36" i="21"/>
  <c r="CK36" i="21"/>
  <c r="CO36" i="21"/>
  <c r="CS36" i="21"/>
  <c r="CE36" i="21"/>
  <c r="CM36" i="21"/>
  <c r="CI36" i="21"/>
  <c r="CE32" i="21"/>
  <c r="CI32" i="21"/>
  <c r="CM32" i="21"/>
  <c r="CG32" i="21"/>
  <c r="CK32" i="21"/>
  <c r="CO32" i="21"/>
  <c r="CS32" i="21"/>
  <c r="CG24" i="21"/>
  <c r="CK24" i="21"/>
  <c r="CO24" i="21"/>
  <c r="CS24" i="21"/>
  <c r="CM24" i="21"/>
  <c r="CE24" i="21"/>
  <c r="CI24" i="21"/>
  <c r="CG110" i="21"/>
  <c r="CK110" i="21"/>
  <c r="CO110" i="21"/>
  <c r="CS110" i="21"/>
  <c r="CI110" i="21"/>
  <c r="CE110" i="21"/>
  <c r="CM110" i="21"/>
  <c r="CG102" i="21"/>
  <c r="CK102" i="21"/>
  <c r="CO102" i="21"/>
  <c r="CS102" i="21"/>
  <c r="CI102" i="21"/>
  <c r="CM102" i="21"/>
  <c r="CE102" i="21"/>
  <c r="CG98" i="21"/>
  <c r="CK98" i="21"/>
  <c r="CO98" i="21"/>
  <c r="CS98" i="21"/>
  <c r="CI98" i="21"/>
  <c r="CM98" i="21"/>
  <c r="CE98" i="21"/>
  <c r="CG94" i="21"/>
  <c r="CK94" i="21"/>
  <c r="CO94" i="21"/>
  <c r="CS94" i="21"/>
  <c r="CI94" i="21"/>
  <c r="CM94" i="21"/>
  <c r="CE94" i="21"/>
  <c r="CG90" i="21"/>
  <c r="CK90" i="21"/>
  <c r="CO90" i="21"/>
  <c r="CS90" i="21"/>
  <c r="CI90" i="21"/>
  <c r="CE90" i="21"/>
  <c r="CM90" i="21"/>
  <c r="CG86" i="21"/>
  <c r="CK86" i="21"/>
  <c r="CO86" i="21"/>
  <c r="CS86" i="21"/>
  <c r="CI86" i="21"/>
  <c r="CE86" i="21"/>
  <c r="CM86" i="21"/>
  <c r="CG82" i="21"/>
  <c r="CK82" i="21"/>
  <c r="CO82" i="21"/>
  <c r="CS82" i="21"/>
  <c r="CI82" i="21"/>
  <c r="CE82" i="21"/>
  <c r="CM82" i="21"/>
  <c r="CG78" i="21"/>
  <c r="CK78" i="21"/>
  <c r="CO78" i="21"/>
  <c r="CS78" i="21"/>
  <c r="CI78" i="21"/>
  <c r="CE78" i="21"/>
  <c r="CM78" i="21"/>
  <c r="CG74" i="21"/>
  <c r="CK74" i="21"/>
  <c r="CO74" i="21"/>
  <c r="CS74" i="21"/>
  <c r="CI74" i="21"/>
  <c r="CE74" i="21"/>
  <c r="CM74" i="21"/>
  <c r="CG66" i="21"/>
  <c r="CK66" i="21"/>
  <c r="CO66" i="21"/>
  <c r="CM66" i="21"/>
  <c r="CI66" i="21"/>
  <c r="CS66" i="21"/>
  <c r="CE66" i="21"/>
  <c r="CG62" i="21"/>
  <c r="CK62" i="21"/>
  <c r="CO62" i="21"/>
  <c r="CS62" i="21"/>
  <c r="CM62" i="21"/>
  <c r="CI62" i="21"/>
  <c r="CE62" i="21"/>
  <c r="CG58" i="21"/>
  <c r="CK58" i="21"/>
  <c r="CO58" i="21"/>
  <c r="CS58" i="21"/>
  <c r="CE58" i="21"/>
  <c r="CM58" i="21"/>
  <c r="CI58" i="21"/>
  <c r="CG54" i="21"/>
  <c r="CK54" i="21"/>
  <c r="CO54" i="21"/>
  <c r="CS54" i="21"/>
  <c r="CE54" i="21"/>
  <c r="CM54" i="21"/>
  <c r="CI54" i="21"/>
  <c r="CG50" i="21"/>
  <c r="CK50" i="21"/>
  <c r="CO50" i="21"/>
  <c r="CS50" i="21"/>
  <c r="CE50" i="21"/>
  <c r="CI50" i="21"/>
  <c r="CM50" i="21"/>
  <c r="CG46" i="21"/>
  <c r="CK46" i="21"/>
  <c r="CO46" i="21"/>
  <c r="CS46" i="21"/>
  <c r="CE46" i="21"/>
  <c r="CM46" i="21"/>
  <c r="CI46" i="21"/>
  <c r="CG39" i="21"/>
  <c r="CK39" i="21"/>
  <c r="CO39" i="21"/>
  <c r="CS39" i="21"/>
  <c r="CE39" i="21"/>
  <c r="CM39" i="21"/>
  <c r="CI39" i="21"/>
  <c r="CG35" i="21"/>
  <c r="CK35" i="21"/>
  <c r="CO35" i="21"/>
  <c r="CS35" i="21"/>
  <c r="CE35" i="21"/>
  <c r="CM35" i="21"/>
  <c r="CI35" i="21"/>
  <c r="CE31" i="21"/>
  <c r="CI31" i="21"/>
  <c r="CM31" i="21"/>
  <c r="CG31" i="21"/>
  <c r="CK31" i="21"/>
  <c r="CO31" i="21"/>
  <c r="CS31" i="21"/>
  <c r="CG27" i="21"/>
  <c r="CK27" i="21"/>
  <c r="CO27" i="21"/>
  <c r="CS27" i="21"/>
  <c r="CM27" i="21"/>
  <c r="CE27" i="21"/>
  <c r="CI27" i="21"/>
  <c r="CG23" i="21"/>
  <c r="CK23" i="21"/>
  <c r="CO23" i="21"/>
  <c r="CS23" i="21"/>
  <c r="CM23" i="21"/>
  <c r="CE23" i="21"/>
  <c r="CI23" i="21"/>
  <c r="CG109" i="21"/>
  <c r="CK109" i="21"/>
  <c r="CO109" i="21"/>
  <c r="CS109" i="21"/>
  <c r="CE109" i="21"/>
  <c r="CM109" i="21"/>
  <c r="CI109" i="21"/>
  <c r="CG105" i="21"/>
  <c r="CK105" i="21"/>
  <c r="CO105" i="21"/>
  <c r="CS105" i="21"/>
  <c r="CE105" i="21"/>
  <c r="CM105" i="21"/>
  <c r="CI105" i="21"/>
  <c r="CG101" i="21"/>
  <c r="CK101" i="21"/>
  <c r="CO101" i="21"/>
  <c r="CS101" i="21"/>
  <c r="CE101" i="21"/>
  <c r="CM101" i="21"/>
  <c r="CI101" i="21"/>
  <c r="CG97" i="21"/>
  <c r="CK97" i="21"/>
  <c r="CO97" i="21"/>
  <c r="CS97" i="21"/>
  <c r="CE97" i="21"/>
  <c r="CM97" i="21"/>
  <c r="CI97" i="21"/>
  <c r="CG93" i="21"/>
  <c r="CK93" i="21"/>
  <c r="CO93" i="21"/>
  <c r="CS93" i="21"/>
  <c r="CI93" i="21"/>
  <c r="CE93" i="21"/>
  <c r="CM93" i="21"/>
  <c r="CG89" i="21"/>
  <c r="CK89" i="21"/>
  <c r="CO89" i="21"/>
  <c r="CS89" i="21"/>
  <c r="CE89" i="21"/>
  <c r="CM89" i="21"/>
  <c r="CI89" i="21"/>
  <c r="CG85" i="21"/>
  <c r="CK85" i="21"/>
  <c r="CO85" i="21"/>
  <c r="CS85" i="21"/>
  <c r="CI85" i="21"/>
  <c r="CE85" i="21"/>
  <c r="CM85" i="21"/>
  <c r="CG81" i="21"/>
  <c r="CK81" i="21"/>
  <c r="CO81" i="21"/>
  <c r="CS81" i="21"/>
  <c r="CI81" i="21"/>
  <c r="CE81" i="21"/>
  <c r="CM81" i="21"/>
  <c r="CG77" i="21"/>
  <c r="CK77" i="21"/>
  <c r="CO77" i="21"/>
  <c r="CS77" i="21"/>
  <c r="CE77" i="21"/>
  <c r="CM77" i="21"/>
  <c r="CI77" i="21"/>
  <c r="CG73" i="21"/>
  <c r="CK73" i="21"/>
  <c r="CO73" i="21"/>
  <c r="CS73" i="21"/>
  <c r="CI73" i="21"/>
  <c r="CM73" i="21"/>
  <c r="CE73" i="21"/>
  <c r="CG69" i="21"/>
  <c r="CK69" i="21"/>
  <c r="CO69" i="21"/>
  <c r="CS69" i="21"/>
  <c r="CI69" i="21"/>
  <c r="CE69" i="21"/>
  <c r="CM69" i="21"/>
  <c r="CG65" i="21"/>
  <c r="CK65" i="21"/>
  <c r="CO65" i="21"/>
  <c r="CS65" i="21"/>
  <c r="CM65" i="21"/>
  <c r="CI65" i="21"/>
  <c r="CE65" i="21"/>
  <c r="CG61" i="21"/>
  <c r="CK61" i="21"/>
  <c r="CO61" i="21"/>
  <c r="CS61" i="21"/>
  <c r="CM61" i="21"/>
  <c r="CI61" i="21"/>
  <c r="CE61" i="21"/>
  <c r="CG57" i="21"/>
  <c r="CK57" i="21"/>
  <c r="CO57" i="21"/>
  <c r="CS57" i="21"/>
  <c r="CE57" i="21"/>
  <c r="CI57" i="21"/>
  <c r="CM57" i="21"/>
  <c r="CG53" i="21"/>
  <c r="CK53" i="21"/>
  <c r="CO53" i="21"/>
  <c r="CS53" i="21"/>
  <c r="CE53" i="21"/>
  <c r="CI53" i="21"/>
  <c r="CM53" i="21"/>
  <c r="CG49" i="21"/>
  <c r="CK49" i="21"/>
  <c r="CO49" i="21"/>
  <c r="CS49" i="21"/>
  <c r="CE49" i="21"/>
  <c r="CM49" i="21"/>
  <c r="CI49" i="21"/>
  <c r="CG45" i="21"/>
  <c r="CK45" i="21"/>
  <c r="CO45" i="21"/>
  <c r="CS45" i="21"/>
  <c r="CE45" i="21"/>
  <c r="CM45" i="21"/>
  <c r="CI45" i="21"/>
  <c r="CG38" i="21"/>
  <c r="CK38" i="21"/>
  <c r="CO38" i="21"/>
  <c r="CS38" i="21"/>
  <c r="CE38" i="21"/>
  <c r="CM38" i="21"/>
  <c r="CI38" i="21"/>
  <c r="CE30" i="21"/>
  <c r="CI30" i="21"/>
  <c r="CM30" i="21"/>
  <c r="CG30" i="21"/>
  <c r="CK30" i="21"/>
  <c r="CO30" i="21"/>
  <c r="CS30" i="21"/>
  <c r="CG112" i="21"/>
  <c r="CK112" i="21"/>
  <c r="CO112" i="21"/>
  <c r="CS112" i="21"/>
  <c r="CE112" i="21"/>
  <c r="CM112" i="21"/>
  <c r="CI112" i="21"/>
  <c r="CG100" i="21"/>
  <c r="CK100" i="21"/>
  <c r="CO100" i="21"/>
  <c r="CS100" i="21"/>
  <c r="CE100" i="21"/>
  <c r="CM100" i="21"/>
  <c r="CI100" i="21"/>
  <c r="CG64" i="21"/>
  <c r="CK64" i="21"/>
  <c r="CO64" i="21"/>
  <c r="CS64" i="21"/>
  <c r="CM64" i="21"/>
  <c r="CI64" i="21"/>
  <c r="CE64" i="21"/>
  <c r="CD18" i="21"/>
  <c r="CD19" i="21"/>
  <c r="CD20" i="21"/>
  <c r="CD21" i="21"/>
  <c r="CD22" i="21"/>
  <c r="CQ19" i="21" l="1"/>
  <c r="CR19" i="21"/>
  <c r="CQ22" i="21"/>
  <c r="CR22" i="21"/>
  <c r="CQ18" i="21"/>
  <c r="CR18" i="21"/>
  <c r="CQ21" i="21"/>
  <c r="CR21" i="21"/>
  <c r="CQ20" i="21"/>
  <c r="CR20" i="21"/>
  <c r="CT19" i="21"/>
  <c r="CT21" i="21"/>
  <c r="CT22" i="21"/>
  <c r="CT18" i="21"/>
  <c r="CT20" i="21"/>
  <c r="CN20" i="21"/>
  <c r="CP20" i="21"/>
  <c r="CN19" i="21"/>
  <c r="CP19" i="21"/>
  <c r="CN22" i="21"/>
  <c r="CP22" i="21"/>
  <c r="CN18" i="21"/>
  <c r="CP18" i="21"/>
  <c r="CN21" i="21"/>
  <c r="CP21" i="21"/>
  <c r="CJ19" i="21"/>
  <c r="CL19" i="21"/>
  <c r="CJ22" i="21"/>
  <c r="CL22" i="21"/>
  <c r="CJ21" i="21"/>
  <c r="CL21" i="21"/>
  <c r="CJ18" i="21"/>
  <c r="CL18" i="21"/>
  <c r="CJ20" i="21"/>
  <c r="CL20" i="21"/>
  <c r="CF22" i="21"/>
  <c r="CH22" i="21"/>
  <c r="CF19" i="21"/>
  <c r="CH19" i="21"/>
  <c r="CF18" i="21"/>
  <c r="CH18" i="21"/>
  <c r="CF21" i="21"/>
  <c r="CH21" i="21"/>
  <c r="CF20" i="21"/>
  <c r="CH20" i="21"/>
  <c r="CG21" i="21"/>
  <c r="CK21" i="21"/>
  <c r="CO21" i="21"/>
  <c r="CS21" i="21"/>
  <c r="CM21" i="21"/>
  <c r="CE21" i="21"/>
  <c r="CI21" i="21"/>
  <c r="CG20" i="21"/>
  <c r="CK20" i="21"/>
  <c r="CO20" i="21"/>
  <c r="CS20" i="21"/>
  <c r="CM20" i="21"/>
  <c r="CE20" i="21"/>
  <c r="CI20" i="21"/>
  <c r="CG19" i="21"/>
  <c r="CK19" i="21"/>
  <c r="CO19" i="21"/>
  <c r="CS19" i="21"/>
  <c r="CM19" i="21"/>
  <c r="CE19" i="21"/>
  <c r="CI19" i="21"/>
  <c r="CG22" i="21"/>
  <c r="CK22" i="21"/>
  <c r="CO22" i="21"/>
  <c r="CS22" i="21"/>
  <c r="CM22" i="21"/>
  <c r="CE22" i="21"/>
  <c r="CI22" i="21"/>
  <c r="CG18" i="21"/>
  <c r="CK18" i="21"/>
  <c r="CO18" i="21"/>
  <c r="CS18" i="21"/>
  <c r="CM18" i="21"/>
  <c r="CE18" i="21"/>
  <c r="CI18" i="21"/>
  <c r="S15" i="30"/>
  <c r="U15" i="30"/>
  <c r="CU19" i="21" l="1"/>
  <c r="CU18" i="21"/>
  <c r="CU112" i="21"/>
  <c r="CU111" i="21"/>
  <c r="CU110" i="21"/>
  <c r="CU109" i="21"/>
  <c r="CU108" i="21"/>
  <c r="CU107" i="21"/>
  <c r="CU106" i="21"/>
  <c r="CU105" i="21"/>
  <c r="CU104" i="21"/>
  <c r="CU103" i="21"/>
  <c r="CU102" i="21"/>
  <c r="CU101" i="21"/>
  <c r="CU100" i="21"/>
  <c r="CU99" i="21"/>
  <c r="CU98" i="21"/>
  <c r="CU97" i="21"/>
  <c r="CU96" i="21"/>
  <c r="CU95" i="21"/>
  <c r="CU94" i="21"/>
  <c r="CU93" i="21"/>
  <c r="CU92" i="21"/>
  <c r="CU91" i="21"/>
  <c r="CU90" i="21"/>
  <c r="CU89" i="21"/>
  <c r="CU88" i="21"/>
  <c r="CU87" i="21"/>
  <c r="CU86" i="21"/>
  <c r="CU85" i="21"/>
  <c r="CU84" i="21"/>
  <c r="CU83" i="21"/>
  <c r="CU82" i="21"/>
  <c r="CU81" i="21"/>
  <c r="CU80" i="21"/>
  <c r="CU79" i="21"/>
  <c r="CU78" i="21"/>
  <c r="CU77" i="21"/>
  <c r="CU76" i="21"/>
  <c r="CU75" i="21"/>
  <c r="CU74" i="21"/>
  <c r="CU73" i="21"/>
  <c r="CU72" i="21"/>
  <c r="CU71" i="21"/>
  <c r="CU70" i="21"/>
  <c r="CU69" i="21"/>
  <c r="CU68" i="21"/>
  <c r="CU67" i="21"/>
  <c r="CU66" i="21"/>
  <c r="CU65" i="21"/>
  <c r="CU64" i="21"/>
  <c r="CU63" i="21"/>
  <c r="CU62" i="21"/>
  <c r="CU61" i="21"/>
  <c r="CU60" i="21"/>
  <c r="CU59" i="21"/>
  <c r="CU58" i="21"/>
  <c r="CU57" i="21"/>
  <c r="CU56" i="21"/>
  <c r="CU55" i="21"/>
  <c r="CU54" i="21"/>
  <c r="CU53" i="21"/>
  <c r="CU52" i="21"/>
  <c r="CU51" i="21"/>
  <c r="CU50" i="21"/>
  <c r="CU49" i="21"/>
  <c r="CU48" i="21"/>
  <c r="CU47" i="21"/>
  <c r="CU46" i="21"/>
  <c r="CU45" i="21"/>
  <c r="CU44" i="21"/>
  <c r="CU43" i="21"/>
  <c r="CU42" i="21"/>
  <c r="CU41" i="21"/>
  <c r="CU40" i="21"/>
  <c r="CU39" i="21"/>
  <c r="CU38" i="21"/>
  <c r="CU37" i="21"/>
  <c r="CU36" i="21"/>
  <c r="CU35" i="21"/>
  <c r="CU34" i="21"/>
  <c r="CU33" i="21"/>
  <c r="CU32" i="21"/>
  <c r="CU31" i="21"/>
  <c r="CU30" i="21"/>
  <c r="CU29" i="21"/>
  <c r="CU28" i="21"/>
  <c r="CU27" i="21"/>
  <c r="CU26" i="21"/>
  <c r="CU25" i="21"/>
  <c r="CU24" i="21"/>
  <c r="CU23" i="21"/>
  <c r="CU22" i="21"/>
  <c r="CU21" i="21"/>
  <c r="CU20" i="21"/>
  <c r="CU17" i="21"/>
  <c r="CU16" i="21"/>
  <c r="CU15" i="21"/>
  <c r="CU14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田中智也</author>
    <author>三上なつき</author>
  </authors>
  <commentList>
    <comment ref="E11" authorId="0" shapeId="0" xr:uid="{EC2F9698-D5D3-4756-841A-37E73819D9F3}">
      <text>
        <r>
          <rPr>
            <sz val="9"/>
            <color indexed="81"/>
            <rFont val="MS P ゴシック"/>
            <family val="3"/>
            <charset val="128"/>
          </rPr>
          <t>0000//00/00 の形で入力してください
例：1993年11月14日生まれの場合→1993/11/14
生年月のみ分かる場合は、0000/00 の形で入力してください</t>
        </r>
      </text>
    </comment>
    <comment ref="AG11" authorId="0" shapeId="0" xr:uid="{0782A50E-C11A-40FA-9ADB-22A89E829D48}">
      <text>
        <r>
          <rPr>
            <sz val="9"/>
            <color indexed="81"/>
            <rFont val="MS P ゴシック"/>
            <family val="3"/>
            <charset val="128"/>
          </rPr>
          <t>「腕立て伏せ」または「腕立て伏せ膝つき」はどちらか一つのみ入力
※2つ記入すると、総合評価が計算されません</t>
        </r>
      </text>
    </comment>
    <comment ref="AO11" authorId="0" shapeId="0" xr:uid="{BF182B03-F9F9-4E11-AEFB-AB8F5980234B}">
      <text>
        <r>
          <rPr>
            <sz val="9"/>
            <color indexed="81"/>
            <rFont val="MS P ゴシック"/>
            <family val="3"/>
            <charset val="128"/>
          </rPr>
          <t>種目数の値が「７」の場合にのみ、総合評価が算出されます</t>
        </r>
      </text>
    </comment>
    <comment ref="AV12" authorId="1" shapeId="0" xr:uid="{2475C582-1276-4E27-A923-3C81F6AEEB98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X12" authorId="1" shapeId="0" xr:uid="{9B2B8FB4-7BDD-434F-BF0E-676AF95D6A9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数字のみ入力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田中智也</author>
  </authors>
  <commentList>
    <comment ref="E10" authorId="0" shapeId="0" xr:uid="{2FEADF90-E396-41BC-8F7A-D6CB1E508574}">
      <text>
        <r>
          <rPr>
            <sz val="8"/>
            <color indexed="81"/>
            <rFont val="MS P ゴシック"/>
            <family val="3"/>
            <charset val="128"/>
          </rPr>
          <t>0000//00/00 の形で入力してください
例：1993年11月14日生まれの場合→1993/11/14
生年月までのみわかる場合は、0000/00 の形で入力してください。</t>
        </r>
      </text>
    </comment>
    <comment ref="AF10" authorId="0" shapeId="0" xr:uid="{1FF06A04-F635-4D3C-A163-C948BB76D0CE}">
      <text>
        <r>
          <rPr>
            <sz val="9"/>
            <color indexed="81"/>
            <rFont val="MS P ゴシック"/>
            <family val="3"/>
            <charset val="128"/>
          </rPr>
          <t>種目数の値が「４」の場合にのみ、総合評価が算出されます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田中智也</author>
    <author>三上なつき</author>
  </authors>
  <commentList>
    <comment ref="W4" authorId="0" shapeId="0" xr:uid="{EE5CD52A-84E0-4107-A718-EC9B104BD935}">
      <text>
        <r>
          <rPr>
            <sz val="9"/>
            <color indexed="81"/>
            <rFont val="MS P ゴシック"/>
            <family val="3"/>
            <charset val="128"/>
          </rPr>
          <t>0000//00/00
の形で入力してください。
例：2019年12月1日の場合→2019/12/1</t>
        </r>
      </text>
    </comment>
    <comment ref="D11" authorId="0" shapeId="0" xr:uid="{16ADA8DD-5DA9-45B2-83CC-422791026F2E}">
      <text>
        <r>
          <rPr>
            <sz val="9"/>
            <color indexed="81"/>
            <rFont val="MS P ゴシック"/>
            <family val="3"/>
            <charset val="128"/>
          </rPr>
          <t>0000//00/00 の形で入力してください
例：1993年11月14日生まれの場合→1993/11/14
生年月のみ分かる場合は、0000/00 の形で入力してください</t>
        </r>
      </text>
    </comment>
    <comment ref="AF11" authorId="0" shapeId="0" xr:uid="{7A318C5F-8F94-416D-961B-0016E728E9EC}">
      <text>
        <r>
          <rPr>
            <sz val="9"/>
            <color indexed="81"/>
            <rFont val="MS P ゴシック"/>
            <family val="3"/>
            <charset val="128"/>
          </rPr>
          <t>「腕立て伏せ」または「腕立て伏せ膝つき」はどちらか一つのみ入力
※2つ記入すると、総合評価が計算されません</t>
        </r>
      </text>
    </comment>
    <comment ref="AN11" authorId="0" shapeId="0" xr:uid="{724A306D-EF20-4CC2-AC79-40BE70083777}">
      <text>
        <r>
          <rPr>
            <sz val="9"/>
            <color indexed="81"/>
            <rFont val="MS P ゴシック"/>
            <family val="3"/>
            <charset val="128"/>
          </rPr>
          <t>種目数の値が「７」の場合にのみ、総合評価が算出されます</t>
        </r>
      </text>
    </comment>
    <comment ref="AU12" authorId="1" shapeId="0" xr:uid="{D70F191A-526A-454F-8E6F-3A8842B857CA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W12" authorId="1" shapeId="0" xr:uid="{B5B4AE30-EA11-4FFC-B56A-5C617B5ABBC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数字のみ入力
</t>
        </r>
      </text>
    </comment>
  </commentList>
</comments>
</file>

<file path=xl/sharedStrings.xml><?xml version="1.0" encoding="utf-8"?>
<sst xmlns="http://schemas.openxmlformats.org/spreadsheetml/2006/main" count="5497" uniqueCount="286">
  <si>
    <t>名　前</t>
  </si>
  <si>
    <t>性別</t>
  </si>
  <si>
    <t>年齢</t>
  </si>
  <si>
    <t>合計点</t>
  </si>
  <si>
    <t>測定日</t>
    <rPh sb="0" eb="2">
      <t>ソクテイ</t>
    </rPh>
    <rPh sb="2" eb="3">
      <t>ビ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</si>
  <si>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</si>
  <si>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</si>
  <si>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得点</t>
    <rPh sb="0" eb="2">
      <t>トクテン</t>
    </rPh>
    <phoneticPr fontId="1"/>
  </si>
  <si>
    <t>入力番号</t>
    <rPh sb="0" eb="2">
      <t>ニュウリョク</t>
    </rPh>
    <rPh sb="2" eb="4">
      <t>バンゴウ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</si>
  <si>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</si>
  <si>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</si>
  <si>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種目数</t>
    <rPh sb="0" eb="2">
      <t>シュモク</t>
    </rPh>
    <rPh sb="2" eb="3">
      <t>カズ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</si>
  <si>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</si>
  <si>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</si>
  <si>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</si>
  <si>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</si>
  <si>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</si>
  <si>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</si>
  <si>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</si>
  <si>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年齢変換表</t>
    <rPh sb="0" eb="2">
      <t>ネンレイ</t>
    </rPh>
    <rPh sb="2" eb="4">
      <t>ヘンカン</t>
    </rPh>
    <rPh sb="4" eb="5">
      <t>ヒョウ</t>
    </rPh>
    <phoneticPr fontId="1"/>
  </si>
  <si>
    <t>名　前</t>
    <phoneticPr fontId="1"/>
  </si>
  <si>
    <t>No.</t>
    <phoneticPr fontId="1"/>
  </si>
  <si>
    <t>参照先変換表</t>
    <rPh sb="0" eb="2">
      <t>サンショウ</t>
    </rPh>
    <rPh sb="2" eb="3">
      <t>サキ</t>
    </rPh>
    <rPh sb="3" eb="5">
      <t>ヘンカン</t>
    </rPh>
    <rPh sb="5" eb="6">
      <t>ヒョウ</t>
    </rPh>
    <phoneticPr fontId="1"/>
  </si>
  <si>
    <t>立幅男子</t>
    <rPh sb="0" eb="2">
      <t>タチハバ</t>
    </rPh>
    <rPh sb="2" eb="4">
      <t>ダンシ</t>
    </rPh>
    <phoneticPr fontId="1"/>
  </si>
  <si>
    <t>立幅女子</t>
    <rPh sb="0" eb="2">
      <t>タチハバ</t>
    </rPh>
    <rPh sb="2" eb="4">
      <t>ジョシ</t>
    </rPh>
    <phoneticPr fontId="1"/>
  </si>
  <si>
    <t>幼年判定</t>
    <rPh sb="0" eb="2">
      <t>ヨウネン</t>
    </rPh>
    <rPh sb="2" eb="4">
      <t>ハンテイ</t>
    </rPh>
    <phoneticPr fontId="1"/>
  </si>
  <si>
    <t>列</t>
    <rPh sb="0" eb="1">
      <t>レツ</t>
    </rPh>
    <phoneticPr fontId="1"/>
  </si>
  <si>
    <t>総合
評価</t>
    <rPh sb="3" eb="5">
      <t>ヒョウカ</t>
    </rPh>
    <phoneticPr fontId="1"/>
  </si>
  <si>
    <t>都道府県名</t>
    <rPh sb="0" eb="4">
      <t>トドウフケン</t>
    </rPh>
    <rPh sb="4" eb="5">
      <t>メイ</t>
    </rPh>
    <phoneticPr fontId="8"/>
  </si>
  <si>
    <t>市区町村名</t>
    <rPh sb="0" eb="2">
      <t>シク</t>
    </rPh>
    <rPh sb="2" eb="4">
      <t>チョウソン</t>
    </rPh>
    <rPh sb="4" eb="5">
      <t>メイ</t>
    </rPh>
    <phoneticPr fontId="8"/>
  </si>
  <si>
    <t>団名</t>
    <rPh sb="0" eb="1">
      <t>ダン</t>
    </rPh>
    <rPh sb="1" eb="2">
      <t>メイ</t>
    </rPh>
    <phoneticPr fontId="8"/>
  </si>
  <si>
    <t>スポーツ少年団</t>
    <rPh sb="4" eb="7">
      <t>ショウネンダン</t>
    </rPh>
    <phoneticPr fontId="8"/>
  </si>
  <si>
    <t>実施者結果</t>
    <rPh sb="0" eb="2">
      <t>ジッシ</t>
    </rPh>
    <rPh sb="2" eb="3">
      <t>シャ</t>
    </rPh>
    <rPh sb="3" eb="5">
      <t>ケッカ</t>
    </rPh>
    <phoneticPr fontId="8"/>
  </si>
  <si>
    <t>記録
(cm)</t>
    <rPh sb="0" eb="2">
      <t>キロク</t>
    </rPh>
    <phoneticPr fontId="1"/>
  </si>
  <si>
    <t>記録
(回)</t>
    <rPh sb="0" eb="2">
      <t>キロク</t>
    </rPh>
    <rPh sb="4" eb="5">
      <t>カイ</t>
    </rPh>
    <phoneticPr fontId="1"/>
  </si>
  <si>
    <t>記録
(m)</t>
    <rPh sb="0" eb="2">
      <t>キロク</t>
    </rPh>
    <phoneticPr fontId="1"/>
  </si>
  <si>
    <t>体格</t>
    <rPh sb="0" eb="2">
      <t>タイカク</t>
    </rPh>
    <phoneticPr fontId="1"/>
  </si>
  <si>
    <t>身長
(cm)</t>
    <rPh sb="0" eb="2">
      <t>シンチョウ</t>
    </rPh>
    <phoneticPr fontId="1"/>
  </si>
  <si>
    <t>体重
(kg)</t>
    <rPh sb="0" eb="2">
      <t>タイジュウ</t>
    </rPh>
    <phoneticPr fontId="1"/>
  </si>
  <si>
    <t>４級</t>
    <rPh sb="1" eb="2">
      <t>キュウ</t>
    </rPh>
    <phoneticPr fontId="8"/>
  </si>
  <si>
    <t>５級</t>
    <rPh sb="1" eb="2">
      <t>キュウ</t>
    </rPh>
    <phoneticPr fontId="8"/>
  </si>
  <si>
    <t>ボール投げ</t>
    <rPh sb="3" eb="4">
      <t>ナ</t>
    </rPh>
    <phoneticPr fontId="1"/>
  </si>
  <si>
    <t>腕立て伏せ</t>
    <rPh sb="0" eb="2">
      <t>ウデタ</t>
    </rPh>
    <rPh sb="3" eb="4">
      <t>フ</t>
    </rPh>
    <phoneticPr fontId="1"/>
  </si>
  <si>
    <t>50m走</t>
    <rPh sb="3" eb="4">
      <t>ソウ</t>
    </rPh>
    <phoneticPr fontId="8"/>
  </si>
  <si>
    <t>記録
（秒）</t>
    <rPh sb="0" eb="2">
      <t>キロク</t>
    </rPh>
    <rPh sb="4" eb="5">
      <t>ビョウ</t>
    </rPh>
    <phoneticPr fontId="8"/>
  </si>
  <si>
    <t>20mシャトルラン</t>
    <phoneticPr fontId="1"/>
  </si>
  <si>
    <t>50m走</t>
    <rPh sb="3" eb="4">
      <t>ソウ</t>
    </rPh>
    <phoneticPr fontId="1"/>
  </si>
  <si>
    <t>記録（秒）</t>
    <rPh sb="0" eb="2">
      <t>キロク</t>
    </rPh>
    <rPh sb="3" eb="4">
      <t>ビョウ</t>
    </rPh>
    <phoneticPr fontId="1"/>
  </si>
  <si>
    <t>記録（m）</t>
    <rPh sb="0" eb="2">
      <t>キロク</t>
    </rPh>
    <phoneticPr fontId="1"/>
  </si>
  <si>
    <t>記録（cm）</t>
    <rPh sb="0" eb="2">
      <t>キロク</t>
    </rPh>
    <phoneticPr fontId="1"/>
  </si>
  <si>
    <t>質的評価</t>
    <rPh sb="0" eb="2">
      <t>シツテキ</t>
    </rPh>
    <rPh sb="2" eb="4">
      <t>ヒョウカ</t>
    </rPh>
    <phoneticPr fontId="1"/>
  </si>
  <si>
    <t>得点換算</t>
    <rPh sb="0" eb="2">
      <t>トクテン</t>
    </rPh>
    <rPh sb="2" eb="4">
      <t>カンサン</t>
    </rPh>
    <phoneticPr fontId="1"/>
  </si>
  <si>
    <t>立幅跳</t>
    <rPh sb="0" eb="1">
      <t>タ</t>
    </rPh>
    <rPh sb="1" eb="3">
      <t>ハバト</t>
    </rPh>
    <phoneticPr fontId="1"/>
  </si>
  <si>
    <t>立三段跳</t>
    <rPh sb="0" eb="1">
      <t>タ</t>
    </rPh>
    <rPh sb="1" eb="4">
      <t>サンダント</t>
    </rPh>
    <phoneticPr fontId="1"/>
  </si>
  <si>
    <t>時間往復走</t>
    <rPh sb="0" eb="2">
      <t>ジカン</t>
    </rPh>
    <rPh sb="2" eb="4">
      <t>オウフク</t>
    </rPh>
    <rPh sb="4" eb="5">
      <t>ソウ</t>
    </rPh>
    <phoneticPr fontId="1"/>
  </si>
  <si>
    <t>観察評価</t>
    <rPh sb="2" eb="4">
      <t>ヒョウカ</t>
    </rPh>
    <phoneticPr fontId="1"/>
  </si>
  <si>
    <t>走動作の
観察評価</t>
    <rPh sb="0" eb="3">
      <t>ソウドウサ</t>
    </rPh>
    <phoneticPr fontId="1"/>
  </si>
  <si>
    <t>投動作の
観察評価</t>
    <rPh sb="0" eb="1">
      <t>トウ</t>
    </rPh>
    <rPh sb="1" eb="3">
      <t>ドウサ</t>
    </rPh>
    <rPh sb="7" eb="9">
      <t>ヒョウカ</t>
    </rPh>
    <phoneticPr fontId="1"/>
  </si>
  <si>
    <t>跳動作の
観察評価</t>
    <rPh sb="0" eb="1">
      <t>チョウ</t>
    </rPh>
    <rPh sb="1" eb="3">
      <t>ドウサ</t>
    </rPh>
    <rPh sb="7" eb="9">
      <t>ヒョウカ</t>
    </rPh>
    <phoneticPr fontId="1"/>
  </si>
  <si>
    <t>総合得点評価</t>
    <rPh sb="0" eb="2">
      <t>ソウゴウ</t>
    </rPh>
    <rPh sb="2" eb="4">
      <t>トクテン</t>
    </rPh>
    <rPh sb="4" eb="6">
      <t>ヒョウカ</t>
    </rPh>
    <phoneticPr fontId="8"/>
  </si>
  <si>
    <t>記録</t>
    <rPh sb="0" eb="2">
      <t>キロク</t>
    </rPh>
    <phoneticPr fontId="1"/>
  </si>
  <si>
    <t>25m走</t>
    <rPh sb="3" eb="4">
      <t>ソウ</t>
    </rPh>
    <phoneticPr fontId="1"/>
  </si>
  <si>
    <t>25m走</t>
    <rPh sb="3" eb="4">
      <t>ソウ</t>
    </rPh>
    <phoneticPr fontId="8"/>
  </si>
  <si>
    <t>5m時間往復走</t>
    <rPh sb="4" eb="7">
      <t>オウフクソウ</t>
    </rPh>
    <phoneticPr fontId="1"/>
  </si>
  <si>
    <t>5m時間往復走</t>
    <rPh sb="2" eb="7">
      <t>ジカンオウフクソウ</t>
    </rPh>
    <phoneticPr fontId="1"/>
  </si>
  <si>
    <t>学年</t>
    <rPh sb="0" eb="2">
      <t>ガクネン</t>
    </rPh>
    <phoneticPr fontId="8"/>
  </si>
  <si>
    <t>生年月日</t>
    <rPh sb="0" eb="2">
      <t>セイネン</t>
    </rPh>
    <rPh sb="2" eb="4">
      <t>ガッピ</t>
    </rPh>
    <phoneticPr fontId="8"/>
  </si>
  <si>
    <t>運動適性テストⅡ結果一覧・実施者名簿</t>
    <rPh sb="0" eb="2">
      <t>ウンドウ</t>
    </rPh>
    <rPh sb="2" eb="4">
      <t>テキセイ</t>
    </rPh>
    <rPh sb="8" eb="10">
      <t>ケッカ</t>
    </rPh>
    <rPh sb="10" eb="12">
      <t>イチラン</t>
    </rPh>
    <rPh sb="13" eb="15">
      <t>ジッシ</t>
    </rPh>
    <rPh sb="15" eb="16">
      <t>シャ</t>
    </rPh>
    <rPh sb="16" eb="18">
      <t>メイボ</t>
    </rPh>
    <phoneticPr fontId="8"/>
  </si>
  <si>
    <t>腕立て伏せ（膝つき）</t>
    <rPh sb="0" eb="2">
      <t>ウデタ</t>
    </rPh>
    <rPh sb="3" eb="4">
      <t>フ</t>
    </rPh>
    <rPh sb="6" eb="7">
      <t>ヒザ</t>
    </rPh>
    <phoneticPr fontId="8"/>
  </si>
  <si>
    <t>○自分自身の身体のことやスポーツ習慣に関する質問</t>
    <rPh sb="1" eb="3">
      <t>ジブン</t>
    </rPh>
    <rPh sb="3" eb="5">
      <t>ジシン</t>
    </rPh>
    <rPh sb="6" eb="8">
      <t>カラダ</t>
    </rPh>
    <rPh sb="16" eb="18">
      <t>シュウカン</t>
    </rPh>
    <rPh sb="19" eb="20">
      <t>カン</t>
    </rPh>
    <rPh sb="22" eb="24">
      <t>シツモン</t>
    </rPh>
    <phoneticPr fontId="12"/>
  </si>
  <si>
    <t>身体を動かして行うチェック</t>
    <rPh sb="0" eb="2">
      <t>シンタイ</t>
    </rPh>
    <rPh sb="3" eb="4">
      <t>ウゴ</t>
    </rPh>
    <rPh sb="7" eb="8">
      <t>オコナ</t>
    </rPh>
    <phoneticPr fontId="12"/>
  </si>
  <si>
    <t>①活動しているスポーツ</t>
    <rPh sb="1" eb="3">
      <t>カツドウ</t>
    </rPh>
    <phoneticPr fontId="12"/>
  </si>
  <si>
    <t>②1年間の身長の伸び</t>
    <rPh sb="2" eb="4">
      <t>ネンカン</t>
    </rPh>
    <rPh sb="5" eb="7">
      <t>シンチョウ</t>
    </rPh>
    <rPh sb="8" eb="9">
      <t>ノ</t>
    </rPh>
    <phoneticPr fontId="12"/>
  </si>
  <si>
    <t>③1週間で1日何時間スポーツをしたか</t>
    <rPh sb="2" eb="4">
      <t>シュウカン</t>
    </rPh>
    <rPh sb="6" eb="7">
      <t>ニチ</t>
    </rPh>
    <rPh sb="7" eb="10">
      <t>ナンジカン</t>
    </rPh>
    <phoneticPr fontId="12"/>
  </si>
  <si>
    <t>⑦スポーツ中に痛みがあるか</t>
    <rPh sb="5" eb="6">
      <t>チュウ</t>
    </rPh>
    <rPh sb="7" eb="8">
      <t>イタ</t>
    </rPh>
    <phoneticPr fontId="12"/>
  </si>
  <si>
    <t>⑧スポーツをしていなくても痛みがあるか</t>
    <rPh sb="13" eb="14">
      <t>イタ</t>
    </rPh>
    <phoneticPr fontId="12"/>
  </si>
  <si>
    <t>痛みがある場合、その箇所</t>
    <rPh sb="0" eb="1">
      <t>イタ</t>
    </rPh>
    <rPh sb="5" eb="7">
      <t>バアイ</t>
    </rPh>
    <rPh sb="10" eb="12">
      <t>カショ</t>
    </rPh>
    <phoneticPr fontId="12"/>
  </si>
  <si>
    <t>上肢のチェック-1</t>
    <rPh sb="0" eb="2">
      <t>ジョウシ</t>
    </rPh>
    <phoneticPr fontId="12"/>
  </si>
  <si>
    <t>上肢のチェック-2 伸展</t>
    <rPh sb="0" eb="2">
      <t>ジョウシ</t>
    </rPh>
    <rPh sb="10" eb="12">
      <t>シンテン</t>
    </rPh>
    <phoneticPr fontId="12"/>
  </si>
  <si>
    <t>上肢のチェック-2 屈曲</t>
    <rPh sb="0" eb="2">
      <t>ジョウシ</t>
    </rPh>
    <rPh sb="10" eb="12">
      <t>クッキョク</t>
    </rPh>
    <phoneticPr fontId="12"/>
  </si>
  <si>
    <t>上肢のチェック-3</t>
    <rPh sb="0" eb="2">
      <t>ジョウシ</t>
    </rPh>
    <phoneticPr fontId="12"/>
  </si>
  <si>
    <t>体幹のチェック-1</t>
    <rPh sb="0" eb="2">
      <t>タイカン</t>
    </rPh>
    <phoneticPr fontId="12"/>
  </si>
  <si>
    <t>体幹のチェック-2</t>
    <rPh sb="0" eb="2">
      <t>タイカン</t>
    </rPh>
    <phoneticPr fontId="12"/>
  </si>
  <si>
    <t>体幹のチェック-3</t>
    <rPh sb="0" eb="2">
      <t>タイカン</t>
    </rPh>
    <phoneticPr fontId="12"/>
  </si>
  <si>
    <t>下肢のチェック-1</t>
    <rPh sb="0" eb="2">
      <t>カシ</t>
    </rPh>
    <phoneticPr fontId="12"/>
  </si>
  <si>
    <t>下肢のチェック-2</t>
    <rPh sb="0" eb="2">
      <t>カシ</t>
    </rPh>
    <phoneticPr fontId="12"/>
  </si>
  <si>
    <t>種目①</t>
    <rPh sb="0" eb="2">
      <t>シュモク</t>
    </rPh>
    <phoneticPr fontId="12"/>
  </si>
  <si>
    <t>種目②</t>
    <rPh sb="0" eb="2">
      <t>シュモク</t>
    </rPh>
    <phoneticPr fontId="12"/>
  </si>
  <si>
    <t>種目③</t>
    <rPh sb="0" eb="2">
      <t>シュモク</t>
    </rPh>
    <phoneticPr fontId="12"/>
  </si>
  <si>
    <t>どのくらい伸びたか</t>
    <rPh sb="5" eb="6">
      <t>ノ</t>
    </rPh>
    <phoneticPr fontId="12"/>
  </si>
  <si>
    <t>スポーツをした日数</t>
    <rPh sb="7" eb="9">
      <t>ニッスウ</t>
    </rPh>
    <phoneticPr fontId="12"/>
  </si>
  <si>
    <t>平均時間</t>
    <rPh sb="0" eb="2">
      <t>ヘイキン</t>
    </rPh>
    <rPh sb="2" eb="4">
      <t>ジカン</t>
    </rPh>
    <phoneticPr fontId="12"/>
  </si>
  <si>
    <t>左肩</t>
    <rPh sb="0" eb="1">
      <t>ヒダリ</t>
    </rPh>
    <phoneticPr fontId="12"/>
  </si>
  <si>
    <t>右肩</t>
    <rPh sb="0" eb="1">
      <t>ミギ</t>
    </rPh>
    <phoneticPr fontId="12"/>
  </si>
  <si>
    <t>左肘</t>
    <rPh sb="0" eb="1">
      <t>ヒダリ</t>
    </rPh>
    <rPh sb="1" eb="2">
      <t>ヒジ</t>
    </rPh>
    <phoneticPr fontId="12"/>
  </si>
  <si>
    <t>右肘</t>
    <rPh sb="0" eb="1">
      <t>ミギ</t>
    </rPh>
    <rPh sb="1" eb="2">
      <t>ヒジ</t>
    </rPh>
    <phoneticPr fontId="12"/>
  </si>
  <si>
    <t>左腕上</t>
    <rPh sb="0" eb="1">
      <t>ヒダリ</t>
    </rPh>
    <rPh sb="1" eb="2">
      <t>ウデ</t>
    </rPh>
    <rPh sb="2" eb="3">
      <t>ウエ</t>
    </rPh>
    <phoneticPr fontId="12"/>
  </si>
  <si>
    <t>右腕上</t>
    <rPh sb="0" eb="1">
      <t>ミギ</t>
    </rPh>
    <rPh sb="1" eb="2">
      <t>ウデ</t>
    </rPh>
    <rPh sb="2" eb="3">
      <t>ウエ</t>
    </rPh>
    <phoneticPr fontId="12"/>
  </si>
  <si>
    <t>前屈</t>
    <rPh sb="0" eb="2">
      <t>ゼンクツ</t>
    </rPh>
    <phoneticPr fontId="12"/>
  </si>
  <si>
    <t>後屈</t>
    <rPh sb="0" eb="2">
      <t>コウクツ</t>
    </rPh>
    <phoneticPr fontId="12"/>
  </si>
  <si>
    <t>長座体前屈</t>
    <rPh sb="0" eb="2">
      <t>チョウザ</t>
    </rPh>
    <rPh sb="2" eb="5">
      <t>タイゼンクツ</t>
    </rPh>
    <phoneticPr fontId="12"/>
  </si>
  <si>
    <t>腹筋力</t>
    <rPh sb="0" eb="2">
      <t>フッキン</t>
    </rPh>
    <rPh sb="2" eb="3">
      <t>リョク</t>
    </rPh>
    <phoneticPr fontId="12"/>
  </si>
  <si>
    <t>痛みの有無</t>
    <rPh sb="0" eb="1">
      <t>イタ</t>
    </rPh>
    <rPh sb="3" eb="5">
      <t>ウム</t>
    </rPh>
    <phoneticPr fontId="12"/>
  </si>
  <si>
    <t>左脚</t>
    <rPh sb="0" eb="1">
      <t>ヒダリ</t>
    </rPh>
    <rPh sb="1" eb="2">
      <t>アシ</t>
    </rPh>
    <phoneticPr fontId="12"/>
  </si>
  <si>
    <t>右脚</t>
    <rPh sb="0" eb="2">
      <t>ミギアシ</t>
    </rPh>
    <phoneticPr fontId="12"/>
  </si>
  <si>
    <t>　</t>
  </si>
  <si>
    <t>●コンディショニングチェック記入欄</t>
    <rPh sb="14" eb="16">
      <t>キニュウ</t>
    </rPh>
    <rPh sb="16" eb="17">
      <t>ラン</t>
    </rPh>
    <phoneticPr fontId="8"/>
  </si>
  <si>
    <t>立ち3段とび</t>
    <rPh sb="0" eb="1">
      <t>タ</t>
    </rPh>
    <rPh sb="3" eb="4">
      <t>ダン</t>
    </rPh>
    <phoneticPr fontId="1"/>
  </si>
  <si>
    <t>立ち幅とび</t>
    <phoneticPr fontId="1"/>
  </si>
  <si>
    <t>立ち幅とび</t>
    <rPh sb="0" eb="1">
      <t>タ</t>
    </rPh>
    <phoneticPr fontId="1"/>
  </si>
  <si>
    <t>男子</t>
    <rPh sb="0" eb="2">
      <t>ダンシ</t>
    </rPh>
    <phoneticPr fontId="8"/>
  </si>
  <si>
    <t>女子</t>
    <rPh sb="0" eb="2">
      <t>ジョシ</t>
    </rPh>
    <phoneticPr fontId="8"/>
  </si>
  <si>
    <t>男子</t>
    <rPh sb="0" eb="2">
      <t>ダンシ</t>
    </rPh>
    <phoneticPr fontId="1"/>
  </si>
  <si>
    <t>女子</t>
    <rPh sb="0" eb="2">
      <t>ジョシ</t>
    </rPh>
    <phoneticPr fontId="1"/>
  </si>
  <si>
    <t>-</t>
    <phoneticPr fontId="1"/>
  </si>
  <si>
    <t>立ち3段男子</t>
    <rPh sb="0" eb="1">
      <t>タ</t>
    </rPh>
    <rPh sb="3" eb="4">
      <t>ダン</t>
    </rPh>
    <rPh sb="4" eb="6">
      <t>ダンシ</t>
    </rPh>
    <phoneticPr fontId="1"/>
  </si>
  <si>
    <t>立ち3段女子</t>
    <rPh sb="0" eb="1">
      <t>タ</t>
    </rPh>
    <rPh sb="3" eb="4">
      <t>ダン</t>
    </rPh>
    <rPh sb="4" eb="6">
      <t>ジョシ</t>
    </rPh>
    <phoneticPr fontId="1"/>
  </si>
  <si>
    <t>ボール投げ男子</t>
    <rPh sb="3" eb="4">
      <t>ナ</t>
    </rPh>
    <rPh sb="5" eb="7">
      <t>ダンシ</t>
    </rPh>
    <phoneticPr fontId="1"/>
  </si>
  <si>
    <t>ボール投げ女子</t>
    <rPh sb="3" eb="4">
      <t>ナ</t>
    </rPh>
    <rPh sb="5" eb="7">
      <t>ジョシ</t>
    </rPh>
    <phoneticPr fontId="1"/>
  </si>
  <si>
    <t>50m走男子</t>
    <rPh sb="3" eb="4">
      <t>ソウ</t>
    </rPh>
    <rPh sb="4" eb="6">
      <t>ダンシ</t>
    </rPh>
    <phoneticPr fontId="1"/>
  </si>
  <si>
    <t>50m走女子</t>
    <rPh sb="3" eb="4">
      <t>ソウ</t>
    </rPh>
    <rPh sb="4" eb="6">
      <t>ジョシ</t>
    </rPh>
    <phoneticPr fontId="1"/>
  </si>
  <si>
    <t>時間往復走男子</t>
    <rPh sb="0" eb="2">
      <t>ジカン</t>
    </rPh>
    <rPh sb="2" eb="4">
      <t>オウフク</t>
    </rPh>
    <rPh sb="4" eb="5">
      <t>ソウ</t>
    </rPh>
    <rPh sb="5" eb="7">
      <t>ダンシ</t>
    </rPh>
    <phoneticPr fontId="1"/>
  </si>
  <si>
    <t>時間往復走女子</t>
    <rPh sb="0" eb="2">
      <t>ジカン</t>
    </rPh>
    <rPh sb="2" eb="4">
      <t>オウフク</t>
    </rPh>
    <rPh sb="4" eb="5">
      <t>ソウ</t>
    </rPh>
    <rPh sb="5" eb="7">
      <t>ジョシ</t>
    </rPh>
    <phoneticPr fontId="1"/>
  </si>
  <si>
    <t>腕立て伏せ男子</t>
    <rPh sb="0" eb="2">
      <t>ウデタ</t>
    </rPh>
    <rPh sb="3" eb="4">
      <t>フ</t>
    </rPh>
    <rPh sb="5" eb="7">
      <t>ダンシ</t>
    </rPh>
    <phoneticPr fontId="1"/>
  </si>
  <si>
    <t>腕立て伏せ女子</t>
    <rPh sb="0" eb="2">
      <t>ウデタ</t>
    </rPh>
    <rPh sb="3" eb="4">
      <t>フ</t>
    </rPh>
    <rPh sb="5" eb="7">
      <t>ジョシ</t>
    </rPh>
    <phoneticPr fontId="1"/>
  </si>
  <si>
    <t>腕立伏膝男子</t>
    <rPh sb="0" eb="2">
      <t>ウデタ</t>
    </rPh>
    <rPh sb="2" eb="3">
      <t>フ</t>
    </rPh>
    <rPh sb="3" eb="4">
      <t>ヒザ</t>
    </rPh>
    <rPh sb="4" eb="6">
      <t>ダンシ</t>
    </rPh>
    <phoneticPr fontId="1"/>
  </si>
  <si>
    <t>腕立伏膝女子</t>
    <rPh sb="0" eb="2">
      <t>ウデタ</t>
    </rPh>
    <rPh sb="2" eb="3">
      <t>フ</t>
    </rPh>
    <rPh sb="3" eb="4">
      <t>ヒザ</t>
    </rPh>
    <rPh sb="4" eb="6">
      <t>ジョシ</t>
    </rPh>
    <phoneticPr fontId="1"/>
  </si>
  <si>
    <t>20mシャトルラン男子</t>
    <rPh sb="9" eb="11">
      <t>ダンシ</t>
    </rPh>
    <phoneticPr fontId="1"/>
  </si>
  <si>
    <t>20mシャトルラン女子</t>
    <rPh sb="9" eb="11">
      <t>ジョシ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</si>
  <si>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</si>
  <si>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</si>
  <si>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</si>
  <si>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</si>
  <si>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</si>
  <si>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合計点</t>
    <rPh sb="0" eb="2">
      <t>ゴウケイ</t>
    </rPh>
    <rPh sb="2" eb="3">
      <t>テン</t>
    </rPh>
    <phoneticPr fontId="1"/>
  </si>
  <si>
    <t>級</t>
    <rPh sb="0" eb="1">
      <t>キュウ</t>
    </rPh>
    <phoneticPr fontId="1"/>
  </si>
  <si>
    <t>男</t>
  </si>
  <si>
    <t>2級</t>
    <rPh sb="1" eb="2">
      <t>キュウ</t>
    </rPh>
    <phoneticPr fontId="8"/>
  </si>
  <si>
    <t>1級</t>
    <rPh sb="1" eb="2">
      <t>キュウ</t>
    </rPh>
    <phoneticPr fontId="8"/>
  </si>
  <si>
    <t>跳動作の観察評価</t>
    <rPh sb="0" eb="1">
      <t>チョウ</t>
    </rPh>
    <rPh sb="1" eb="3">
      <t>ドウサ</t>
    </rPh>
    <rPh sb="4" eb="6">
      <t>カンサツ</t>
    </rPh>
    <rPh sb="6" eb="8">
      <t>ヒョウカ</t>
    </rPh>
    <phoneticPr fontId="8"/>
  </si>
  <si>
    <t>投動作の観察評価</t>
    <rPh sb="0" eb="1">
      <t>トウ</t>
    </rPh>
    <rPh sb="1" eb="3">
      <t>ドウサ</t>
    </rPh>
    <rPh sb="6" eb="8">
      <t>ヒョウカ</t>
    </rPh>
    <phoneticPr fontId="8"/>
  </si>
  <si>
    <t>走動作の観察評価</t>
    <rPh sb="0" eb="1">
      <t>ソウ</t>
    </rPh>
    <rPh sb="1" eb="3">
      <t>ドウサ</t>
    </rPh>
    <rPh sb="6" eb="8">
      <t>ヒョウカ</t>
    </rPh>
    <phoneticPr fontId="8"/>
  </si>
  <si>
    <t>全体
印象</t>
    <rPh sb="0" eb="2">
      <t>ゼンタイ</t>
    </rPh>
    <rPh sb="3" eb="5">
      <t>インショウ</t>
    </rPh>
    <phoneticPr fontId="8"/>
  </si>
  <si>
    <t>部分
観点①</t>
    <rPh sb="0" eb="2">
      <t>ブブン</t>
    </rPh>
    <rPh sb="3" eb="5">
      <t>カンテン</t>
    </rPh>
    <phoneticPr fontId="8"/>
  </si>
  <si>
    <t>部分
観点②</t>
    <rPh sb="0" eb="2">
      <t>ブブン</t>
    </rPh>
    <rPh sb="3" eb="5">
      <t>カンテン</t>
    </rPh>
    <phoneticPr fontId="8"/>
  </si>
  <si>
    <t>部分
観点③</t>
    <rPh sb="0" eb="2">
      <t>ブブン</t>
    </rPh>
    <rPh sb="3" eb="5">
      <t>カンテン</t>
    </rPh>
    <phoneticPr fontId="8"/>
  </si>
  <si>
    <t>部分
観点④</t>
    <rPh sb="0" eb="2">
      <t>ブブン</t>
    </rPh>
    <rPh sb="3" eb="5">
      <t>カンテン</t>
    </rPh>
    <phoneticPr fontId="8"/>
  </si>
  <si>
    <t>運動適性テストⅡ　測定結果表(男）</t>
    <rPh sb="0" eb="2">
      <t>ウンドウ</t>
    </rPh>
    <rPh sb="2" eb="4">
      <t>テキセイ</t>
    </rPh>
    <rPh sb="9" eb="11">
      <t>ソクテイ</t>
    </rPh>
    <rPh sb="11" eb="13">
      <t>ケッカ</t>
    </rPh>
    <rPh sb="13" eb="14">
      <t>ヒョウ</t>
    </rPh>
    <rPh sb="15" eb="16">
      <t>オトコ</t>
    </rPh>
    <phoneticPr fontId="1"/>
  </si>
  <si>
    <t>運動適性テストⅡ　測定結果表（幼児）</t>
    <rPh sb="0" eb="2">
      <t>ウンドウ</t>
    </rPh>
    <rPh sb="2" eb="4">
      <t>テキセイ</t>
    </rPh>
    <rPh sb="9" eb="11">
      <t>ソクテイ</t>
    </rPh>
    <rPh sb="11" eb="13">
      <t>ケッカ</t>
    </rPh>
    <rPh sb="13" eb="14">
      <t>ヒョウ</t>
    </rPh>
    <rPh sb="15" eb="17">
      <t>ヨウジ</t>
    </rPh>
    <phoneticPr fontId="1"/>
  </si>
  <si>
    <t>腕立て伏せ
(膝つき含む)</t>
    <rPh sb="0" eb="2">
      <t>ウデタ</t>
    </rPh>
    <rPh sb="3" eb="4">
      <t>フ</t>
    </rPh>
    <rPh sb="7" eb="8">
      <t>ヒザ</t>
    </rPh>
    <rPh sb="10" eb="11">
      <t>フク</t>
    </rPh>
    <phoneticPr fontId="1"/>
  </si>
  <si>
    <t>cm</t>
    <phoneticPr fontId="8"/>
  </si>
  <si>
    <t>m</t>
    <phoneticPr fontId="8"/>
  </si>
  <si>
    <t>秒</t>
    <rPh sb="0" eb="1">
      <t>ビョウ</t>
    </rPh>
    <phoneticPr fontId="8"/>
  </si>
  <si>
    <t>回</t>
    <rPh sb="0" eb="1">
      <t>カイ</t>
    </rPh>
    <phoneticPr fontId="8"/>
  </si>
  <si>
    <t>A</t>
  </si>
  <si>
    <t>運動適性テストⅡ　測定結果表(女）</t>
    <rPh sb="0" eb="2">
      <t>ウンドウ</t>
    </rPh>
    <rPh sb="2" eb="4">
      <t>テキセイ</t>
    </rPh>
    <rPh sb="9" eb="11">
      <t>ソクテイ</t>
    </rPh>
    <rPh sb="11" eb="13">
      <t>ケッカ</t>
    </rPh>
    <rPh sb="13" eb="14">
      <t>ヒョウ</t>
    </rPh>
    <rPh sb="15" eb="16">
      <t>オンナ</t>
    </rPh>
    <phoneticPr fontId="1"/>
  </si>
  <si>
    <t>cm</t>
    <phoneticPr fontId="8"/>
  </si>
  <si>
    <t>m</t>
    <phoneticPr fontId="8"/>
  </si>
  <si>
    <t>秒</t>
    <rPh sb="0" eb="1">
      <t>ビョウ</t>
    </rPh>
    <phoneticPr fontId="8"/>
  </si>
  <si>
    <t>○</t>
  </si>
  <si>
    <t>テスト実施日</t>
    <rPh sb="3" eb="5">
      <t>ジッシ</t>
    </rPh>
    <rPh sb="5" eb="6">
      <t>ビ</t>
    </rPh>
    <phoneticPr fontId="8"/>
  </si>
  <si>
    <t>3級</t>
    <rPh sb="1" eb="2">
      <t>キュウ</t>
    </rPh>
    <phoneticPr fontId="8"/>
  </si>
  <si>
    <t>幼児年齢変換表</t>
    <rPh sb="0" eb="2">
      <t>ヨウジ</t>
    </rPh>
    <rPh sb="2" eb="4">
      <t>ネンレイ</t>
    </rPh>
    <rPh sb="4" eb="6">
      <t>ヘンカン</t>
    </rPh>
    <rPh sb="6" eb="7">
      <t>ヒョウ</t>
    </rPh>
    <phoneticPr fontId="1"/>
  </si>
  <si>
    <t>25m走男子</t>
    <rPh sb="3" eb="4">
      <t>ソウ</t>
    </rPh>
    <rPh sb="4" eb="6">
      <t>ダンシ</t>
    </rPh>
    <phoneticPr fontId="1"/>
  </si>
  <si>
    <t>25m走女子</t>
    <rPh sb="3" eb="4">
      <t>ソウ</t>
    </rPh>
    <rPh sb="4" eb="6">
      <t>ジョシ</t>
    </rPh>
    <phoneticPr fontId="1"/>
  </si>
  <si>
    <t>5m時間往復走男子</t>
    <rPh sb="2" eb="4">
      <t>ジカン</t>
    </rPh>
    <rPh sb="4" eb="6">
      <t>オウフク</t>
    </rPh>
    <rPh sb="6" eb="7">
      <t>ソウ</t>
    </rPh>
    <rPh sb="7" eb="9">
      <t>ダンシ</t>
    </rPh>
    <phoneticPr fontId="1"/>
  </si>
  <si>
    <t>5m時間往復走女子</t>
    <rPh sb="2" eb="4">
      <t>ジカン</t>
    </rPh>
    <rPh sb="4" eb="6">
      <t>オウフク</t>
    </rPh>
    <rPh sb="6" eb="7">
      <t>ソウ</t>
    </rPh>
    <rPh sb="7" eb="9">
      <t>ジョシ</t>
    </rPh>
    <phoneticPr fontId="1"/>
  </si>
  <si>
    <t>B</t>
  </si>
  <si>
    <t>×</t>
  </si>
  <si>
    <t>少し伸びた</t>
  </si>
  <si>
    <t>とても伸びた</t>
  </si>
  <si>
    <t>ない</t>
  </si>
  <si>
    <t>している</t>
  </si>
  <si>
    <t>ある</t>
  </si>
  <si>
    <t>膝</t>
    <rPh sb="0" eb="1">
      <t>ヒザ</t>
    </rPh>
    <phoneticPr fontId="8"/>
  </si>
  <si>
    <t>△</t>
  </si>
  <si>
    <t>学年変換表</t>
    <rPh sb="0" eb="2">
      <t>ガクネン</t>
    </rPh>
    <rPh sb="2" eb="4">
      <t>ヘンカン</t>
    </rPh>
    <rPh sb="4" eb="5">
      <t>ヒョウ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</si>
  <si>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</si>
  <si>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</si>
  <si>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</si>
  <si>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</si>
  <si>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</si>
  <si>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</si>
  <si>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</si>
  <si>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</si>
  <si>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</si>
  <si>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左脚</t>
    <rPh sb="0" eb="2">
      <t>ヒダリアシ</t>
    </rPh>
    <phoneticPr fontId="8"/>
  </si>
  <si>
    <t>痛みの有無
左脚</t>
    <rPh sb="0" eb="1">
      <t>イタ</t>
    </rPh>
    <rPh sb="3" eb="5">
      <t>ウム</t>
    </rPh>
    <rPh sb="6" eb="7">
      <t>ヒダリ</t>
    </rPh>
    <rPh sb="7" eb="8">
      <t>アシ</t>
    </rPh>
    <phoneticPr fontId="8"/>
  </si>
  <si>
    <t>痛みの有無
右脚</t>
    <rPh sb="0" eb="1">
      <t>イタ</t>
    </rPh>
    <rPh sb="3" eb="5">
      <t>ウム</t>
    </rPh>
    <rPh sb="6" eb="8">
      <t>ミギアシ</t>
    </rPh>
    <phoneticPr fontId="12"/>
  </si>
  <si>
    <t>月数</t>
    <rPh sb="0" eb="2">
      <t>ゲッスウ</t>
    </rPh>
    <phoneticPr fontId="8"/>
  </si>
  <si>
    <t>月齢</t>
    <rPh sb="0" eb="2">
      <t>ゲツレイ</t>
    </rPh>
    <phoneticPr fontId="8"/>
  </si>
  <si>
    <t>跳動作の特徴</t>
    <rPh sb="0" eb="1">
      <t>チョウ</t>
    </rPh>
    <rPh sb="1" eb="3">
      <t>ドウサ</t>
    </rPh>
    <rPh sb="4" eb="6">
      <t>トクチョウ</t>
    </rPh>
    <phoneticPr fontId="8"/>
  </si>
  <si>
    <t>走動作の特徴</t>
    <rPh sb="0" eb="1">
      <t>ハシ</t>
    </rPh>
    <rPh sb="1" eb="3">
      <t>ドウサ</t>
    </rPh>
    <rPh sb="4" eb="6">
      <t>トクチョウ</t>
    </rPh>
    <phoneticPr fontId="8"/>
  </si>
  <si>
    <t>跳動作の特徴</t>
    <rPh sb="0" eb="1">
      <t>チョウ</t>
    </rPh>
    <rPh sb="1" eb="3">
      <t>ドウサ</t>
    </rPh>
    <rPh sb="4" eb="6">
      <t>トクチョウ</t>
    </rPh>
    <phoneticPr fontId="8"/>
  </si>
  <si>
    <t>走動作の特徴</t>
    <rPh sb="0" eb="1">
      <t>ソウ</t>
    </rPh>
    <rPh sb="1" eb="3">
      <t>ドウサ</t>
    </rPh>
    <rPh sb="4" eb="6">
      <t>トクチョウ</t>
    </rPh>
    <phoneticPr fontId="8"/>
  </si>
  <si>
    <t>走動作の特徴</t>
    <rPh sb="0" eb="1">
      <t>ソウ</t>
    </rPh>
    <rPh sb="1" eb="3">
      <t>ドウサ</t>
    </rPh>
    <rPh sb="4" eb="6">
      <t>トクチョウ</t>
    </rPh>
    <phoneticPr fontId="8"/>
  </si>
  <si>
    <t>日本</t>
    <rPh sb="0" eb="2">
      <t>ニホン</t>
    </rPh>
    <phoneticPr fontId="8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</si>
  <si>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</si>
  <si>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</si>
  <si>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</si>
  <si>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</si>
  <si>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</si>
  <si>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</si>
  <si>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</si>
  <si>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</si>
  <si>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</si>
  <si>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</si>
  <si>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</si>
  <si>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</si>
  <si>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</si>
  <si>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</si>
  <si>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</si>
  <si>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</si>
  <si>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</si>
  <si>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</si>
  <si>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</si>
  <si>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</si>
  <si>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</si>
  <si>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</si>
  <si>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</si>
  <si>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</si>
  <si>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</si>
  <si>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</si>
  <si>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</si>
  <si>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</si>
  <si>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</si>
  <si>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</si>
  <si>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</si>
  <si>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</si>
  <si>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</si>
  <si>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</si>
  <si>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</si>
  <si>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</si>
  <si>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</si>
  <si>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</si>
  <si>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</si>
  <si>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</si>
  <si>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</si>
  <si>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</si>
  <si>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</si>
  <si>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</si>
  <si>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宮崎県 </t>
  </si>
  <si>
    <t xml:space="preserve">鹿児島県 </t>
  </si>
  <si>
    <t>沖縄県</t>
  </si>
  <si>
    <t>男</t>
    <rPh sb="0" eb="1">
      <t>オトコ</t>
    </rPh>
    <phoneticPr fontId="8"/>
  </si>
  <si>
    <t>ボールの種類</t>
    <rPh sb="4" eb="6">
      <t>シュルイ</t>
    </rPh>
    <phoneticPr fontId="8"/>
  </si>
  <si>
    <t>ソフトボール</t>
  </si>
  <si>
    <t>たろこ</t>
    <phoneticPr fontId="8"/>
  </si>
  <si>
    <t>女</t>
  </si>
  <si>
    <t>小3</t>
  </si>
  <si>
    <t>小4</t>
  </si>
  <si>
    <t>ハンドボール</t>
  </si>
  <si>
    <t>たろう</t>
    <phoneticPr fontId="8"/>
  </si>
  <si>
    <t>年齢
（歳）</t>
    <rPh sb="0" eb="2">
      <t>ネンレイ</t>
    </rPh>
    <rPh sb="4" eb="5">
      <t>サイ</t>
    </rPh>
    <phoneticPr fontId="8"/>
  </si>
  <si>
    <t>何cm伸びたか
（ｃｍ）</t>
    <rPh sb="0" eb="1">
      <t>ナン</t>
    </rPh>
    <rPh sb="3" eb="4">
      <t>ノ</t>
    </rPh>
    <phoneticPr fontId="12"/>
  </si>
  <si>
    <t>合計時間
(時間)</t>
    <rPh sb="0" eb="2">
      <t>ゴウケイ</t>
    </rPh>
    <rPh sb="2" eb="4">
      <t>ジカン</t>
    </rPh>
    <rPh sb="6" eb="8">
      <t>ジカン</t>
    </rPh>
    <phoneticPr fontId="12"/>
  </si>
  <si>
    <t>④ストレッチをよくしているか</t>
    <phoneticPr fontId="12"/>
  </si>
  <si>
    <t>⑤ウォーミングアップをしているか</t>
    <phoneticPr fontId="12"/>
  </si>
  <si>
    <t>⑥クーリングダウンをしているか</t>
    <phoneticPr fontId="12"/>
  </si>
  <si>
    <t>●体力テスト記入欄</t>
    <phoneticPr fontId="8"/>
  </si>
  <si>
    <t>軟式野球</t>
    <rPh sb="0" eb="4">
      <t>ナンシキヤキュウ</t>
    </rPh>
    <phoneticPr fontId="8"/>
  </si>
  <si>
    <t>ﾊﾞｽｹｯﾄﾎﾞｰﾙ</t>
    <phoneticPr fontId="8"/>
  </si>
  <si>
    <t>頭</t>
    <rPh sb="0" eb="1">
      <t>アタマ</t>
    </rPh>
    <phoneticPr fontId="8"/>
  </si>
  <si>
    <t>膝</t>
    <rPh sb="0" eb="1">
      <t>ヒザ</t>
    </rPh>
    <phoneticPr fontId="8"/>
  </si>
  <si>
    <t>じろう</t>
    <phoneticPr fontId="8"/>
  </si>
  <si>
    <t>ボールの種類</t>
    <phoneticPr fontId="8"/>
  </si>
  <si>
    <t>テニスボール</t>
  </si>
  <si>
    <t>新宿</t>
    <rPh sb="0" eb="2">
      <t>シンジュク</t>
    </rPh>
    <phoneticPr fontId="8"/>
  </si>
  <si>
    <t>区</t>
  </si>
  <si>
    <t>市</t>
  </si>
  <si>
    <t>測定日</t>
    <rPh sb="0" eb="2">
      <t>ソクテイ</t>
    </rPh>
    <rPh sb="2" eb="3">
      <t>ビ</t>
    </rPh>
    <phoneticPr fontId="8"/>
  </si>
  <si>
    <t>例</t>
    <rPh sb="0" eb="1">
      <t>レイ</t>
    </rPh>
    <phoneticPr fontId="8"/>
  </si>
  <si>
    <t>青森県</t>
    <rPh sb="0" eb="3">
      <t>アオモリケン</t>
    </rPh>
    <phoneticPr fontId="8"/>
  </si>
  <si>
    <t>得点
(自動入力)</t>
  </si>
  <si>
    <r>
      <t xml:space="preserve">年齢
</t>
    </r>
    <r>
      <rPr>
        <sz val="8"/>
        <rFont val="ＭＳ Ｐゴシック"/>
        <family val="3"/>
        <charset val="128"/>
      </rPr>
      <t>(自動入力）</t>
    </r>
    <rPh sb="0" eb="2">
      <t>ネンレイ</t>
    </rPh>
    <rPh sb="4" eb="6">
      <t>ジドウ</t>
    </rPh>
    <rPh sb="6" eb="8">
      <t>ニュウリョク</t>
    </rPh>
    <phoneticPr fontId="8"/>
  </si>
  <si>
    <r>
      <t xml:space="preserve">得点
</t>
    </r>
    <r>
      <rPr>
        <sz val="8"/>
        <rFont val="ＭＳ Ｐゴシック"/>
        <family val="3"/>
        <charset val="128"/>
      </rPr>
      <t>(自動入力)</t>
    </r>
    <rPh sb="0" eb="2">
      <t>トクテン</t>
    </rPh>
    <rPh sb="4" eb="6">
      <t>ジドウ</t>
    </rPh>
    <rPh sb="6" eb="8">
      <t>ニュウリョク</t>
    </rPh>
    <phoneticPr fontId="1"/>
  </si>
  <si>
    <t>年齢（歳）
(自動入力)</t>
    <rPh sb="0" eb="2">
      <t>ネンレイ</t>
    </rPh>
    <rPh sb="3" eb="4">
      <t>サイ</t>
    </rPh>
    <rPh sb="7" eb="9">
      <t>ジドウ</t>
    </rPh>
    <rPh sb="9" eb="11">
      <t>ニュウリョク</t>
    </rPh>
    <phoneticPr fontId="8"/>
  </si>
  <si>
    <t>得点
(自動入力)</t>
    <phoneticPr fontId="8"/>
  </si>
  <si>
    <t>種目数
(自動入力)</t>
    <rPh sb="0" eb="2">
      <t>シュモク</t>
    </rPh>
    <rPh sb="2" eb="3">
      <t>カズ</t>
    </rPh>
    <phoneticPr fontId="1"/>
  </si>
  <si>
    <t>合計点
(自動入力)</t>
    <phoneticPr fontId="8"/>
  </si>
  <si>
    <t>総合評価
(自動入力)</t>
    <rPh sb="2" eb="4">
      <t>ヒョウカ</t>
    </rPh>
    <phoneticPr fontId="1"/>
  </si>
  <si>
    <t>平均時間
(自動入力)</t>
    <rPh sb="0" eb="2">
      <t>ヘイキン</t>
    </rPh>
    <rPh sb="2" eb="4">
      <t>ジカン</t>
    </rPh>
    <phoneticPr fontId="12"/>
  </si>
  <si>
    <t>観察評価</t>
    <rPh sb="0" eb="2">
      <t>カンサツ</t>
    </rPh>
    <rPh sb="2" eb="4">
      <t>ヒョウカ</t>
    </rPh>
    <phoneticPr fontId="1"/>
  </si>
  <si>
    <t>20m
シャトルラン</t>
    <phoneticPr fontId="1"/>
  </si>
  <si>
    <t>総合
得点評価</t>
    <rPh sb="0" eb="2">
      <t>ソウゴウ</t>
    </rPh>
    <rPh sb="3" eb="5">
      <t>トクテン</t>
    </rPh>
    <rPh sb="5" eb="7">
      <t>ヒョウカ</t>
    </rPh>
    <phoneticPr fontId="8"/>
  </si>
  <si>
    <t>例</t>
    <rPh sb="0" eb="1">
      <t>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</si>
</sst>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yyyy&quot;年&quot;m&quot;月&quot;d&quot;日&quot;;@"/>
    <numFmt numFmtId="177" formatCode="#,##0&quot;名&quot;"/>
    <numFmt numFmtId="178" formatCode="#,##0&quot;cm&quot;"/>
    <numFmt numFmtId="179" formatCode="#,##0&quot;kg&quot;"/>
    <numFmt numFmtId="180" formatCode="#,##0&quot;m&quot;"/>
    <numFmt numFmtId="181" formatCode="0.0&quot;秒&quot;"/>
    <numFmt numFmtId="182" formatCode="&quot;合計点:&quot;#"/>
    <numFmt numFmtId="183" formatCode="#&quot;cm&quot;"/>
    <numFmt numFmtId="184" formatCode="#.0&quot;時間&quot;"/>
    <numFmt numFmtId="185" formatCode="0.0&quot;時&quot;&quot;間&quot;"/>
    <numFmt numFmtId="186" formatCode="0.0"/>
    <numFmt numFmtId="187" formatCode="#,###"/>
    <numFmt numFmtId="188" formatCode="#&quot;点&quot;"/>
    <numFmt numFmtId="189" formatCode="#.0&quot;㎝&quot;"/>
    <numFmt numFmtId="190" formatCode="yyyy/m/d;@"/>
  </numFmts>
  <fonts count="36"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0" tint="-0.34998626667073579"/>
      <name val="ＭＳ ゴシック"/>
      <family val="3"/>
      <charset val="128"/>
    </font>
    <font>
      <sz val="8"/>
      <color theme="0" tint="-0.34998626667073579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81"/>
      <name val="MS P ゴシック"/>
      <family val="3"/>
      <charset val="128"/>
    </font>
    <font>
      <sz val="10"/>
      <color theme="0" tint="-0.499984740745262"/>
      <name val="ＭＳ ゴシック"/>
      <family val="3"/>
      <charset val="128"/>
    </font>
    <font>
      <sz val="13"/>
      <color rgb="FF000000"/>
      <name val="Times New Roman"/>
      <family val="1"/>
    </font>
    <font>
      <sz val="14"/>
      <name val="UD Digi Kyokasho NK-R"/>
      <family val="1"/>
      <charset val="128"/>
    </font>
    <font>
      <sz val="10"/>
      <name val="UD Digi Kyokasho NK-R"/>
      <family val="1"/>
      <charset val="128"/>
    </font>
    <font>
      <sz val="13"/>
      <color rgb="FF000000"/>
      <name val="UD Digi Kyokasho NK-R"/>
      <family val="1"/>
      <charset val="128"/>
    </font>
    <font>
      <b/>
      <sz val="10"/>
      <name val="UD Digi Kyokasho NK-R"/>
      <family val="1"/>
      <charset val="128"/>
    </font>
    <font>
      <b/>
      <sz val="12"/>
      <name val="UD Digi Kyokasho NK-R"/>
      <family val="1"/>
      <charset val="128"/>
    </font>
    <font>
      <sz val="9"/>
      <name val="UD Digi Kyokasho NK-R"/>
      <family val="1"/>
      <charset val="128"/>
    </font>
    <font>
      <sz val="11"/>
      <name val="UD Digi Kyokasho NK-R"/>
      <family val="1"/>
      <charset val="128"/>
    </font>
    <font>
      <sz val="10"/>
      <color rgb="FFFF0000"/>
      <name val="UD Digi Kyokasho NK-R"/>
      <family val="1"/>
      <charset val="128"/>
    </font>
    <font>
      <sz val="10"/>
      <name val="UD デジタル 教科書体 NK-R"/>
      <family val="1"/>
      <charset val="128"/>
    </font>
    <font>
      <sz val="8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1">
    <xf numFmtId="0" fontId="0" fillId="0" borderId="0"/>
  </cellStyleXfs>
  <cellXfs count="852">
    <xf numFmtId="0" fontId="0" fillId="0" borderId="0" xfId="0"/>
    <xf numFmtId="0" fontId="0" fillId="0" borderId="1" xfId="0" applyBorder="1"/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22" xfId="0" applyBorder="1"/>
    <xf numFmtId="0" fontId="7" fillId="0" borderId="0" xfId="0" applyFont="1"/>
    <xf numFmtId="0" fontId="0" fillId="0" borderId="24" xfId="0" applyBorder="1"/>
    <xf numFmtId="0" fontId="0" fillId="0" borderId="0" xfId="0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0" xfId="0" applyBorder="1"/>
    <xf numFmtId="0" fontId="0" fillId="0" borderId="60" xfId="0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6" fillId="3" borderId="3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184" fontId="6" fillId="0" borderId="72" xfId="0" applyNumberFormat="1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183" fontId="6" fillId="0" borderId="75" xfId="0" applyNumberFormat="1" applyFont="1" applyBorder="1" applyAlignment="1">
      <alignment horizontal="center" vertical="center"/>
    </xf>
    <xf numFmtId="184" fontId="6" fillId="0" borderId="75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NumberFormat="1" applyFont="1" applyBorder="1" applyAlignment="1">
      <alignment horizontal="center" vertical="center"/>
    </xf>
    <xf numFmtId="0" fontId="6" fillId="0" borderId="78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183" fontId="6" fillId="0" borderId="78" xfId="0" applyNumberFormat="1" applyFont="1" applyBorder="1" applyAlignment="1">
      <alignment horizontal="center" vertical="center"/>
    </xf>
    <xf numFmtId="184" fontId="6" fillId="0" borderId="78" xfId="0" applyNumberFormat="1" applyFont="1" applyBorder="1" applyAlignment="1">
      <alignment horizontal="center" vertical="center"/>
    </xf>
    <xf numFmtId="185" fontId="6" fillId="0" borderId="78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0" borderId="84" xfId="0" applyNumberFormat="1" applyFont="1" applyBorder="1" applyAlignment="1">
      <alignment horizontal="center" vertical="center"/>
    </xf>
    <xf numFmtId="0" fontId="6" fillId="0" borderId="85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83" fontId="6" fillId="0" borderId="85" xfId="0" applyNumberFormat="1" applyFont="1" applyBorder="1" applyAlignment="1">
      <alignment horizontal="center" vertical="center"/>
    </xf>
    <xf numFmtId="184" fontId="6" fillId="0" borderId="85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6" fillId="0" borderId="88" xfId="0" applyNumberFormat="1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183" fontId="6" fillId="0" borderId="89" xfId="0" applyNumberFormat="1" applyFont="1" applyBorder="1" applyAlignment="1">
      <alignment horizontal="center" vertical="center"/>
    </xf>
    <xf numFmtId="184" fontId="6" fillId="0" borderId="89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11" fillId="0" borderId="22" xfId="0" applyFont="1" applyBorder="1"/>
    <xf numFmtId="0" fontId="0" fillId="0" borderId="54" xfId="0" applyBorder="1"/>
    <xf numFmtId="0" fontId="3" fillId="0" borderId="9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14" fontId="0" fillId="0" borderId="70" xfId="0" applyNumberFormat="1" applyBorder="1" applyAlignment="1">
      <alignment horizontal="center"/>
    </xf>
    <xf numFmtId="176" fontId="0" fillId="0" borderId="24" xfId="0" applyNumberFormat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186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/>
    <xf numFmtId="0" fontId="0" fillId="0" borderId="0" xfId="0" applyAlignment="1"/>
    <xf numFmtId="0" fontId="0" fillId="0" borderId="0" xfId="0" applyNumberFormat="1" applyFill="1" applyBorder="1" applyAlignment="1"/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14" fontId="3" fillId="0" borderId="20" xfId="0" applyNumberFormat="1" applyFont="1" applyBorder="1" applyAlignment="1" applyProtection="1">
      <alignment horizontal="center" vertical="center"/>
      <protection locked="0"/>
    </xf>
    <xf numFmtId="0" fontId="0" fillId="0" borderId="53" xfId="0" applyNumberFormat="1" applyBorder="1" applyAlignment="1">
      <alignment horizontal="center" vertical="center"/>
    </xf>
    <xf numFmtId="0" fontId="0" fillId="0" borderId="53" xfId="0" applyBorder="1"/>
    <xf numFmtId="0" fontId="11" fillId="0" borderId="53" xfId="0" applyFont="1" applyBorder="1"/>
    <xf numFmtId="0" fontId="3" fillId="0" borderId="79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justifyLastLine="1"/>
      <protection locked="0"/>
    </xf>
    <xf numFmtId="0" fontId="3" fillId="0" borderId="36" xfId="0" applyFont="1" applyBorder="1" applyAlignment="1" applyProtection="1">
      <alignment horizontal="center" vertical="center" justifyLastLine="1"/>
      <protection locked="0"/>
    </xf>
    <xf numFmtId="0" fontId="3" fillId="0" borderId="34" xfId="0" applyFont="1" applyBorder="1" applyAlignment="1" applyProtection="1">
      <alignment horizontal="center" vertical="center" justifyLastLine="1"/>
      <protection locked="0"/>
    </xf>
    <xf numFmtId="0" fontId="0" fillId="0" borderId="58" xfId="0" applyFill="1" applyBorder="1" applyAlignment="1">
      <alignment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11" fillId="0" borderId="60" xfId="0" applyFont="1" applyBorder="1"/>
    <xf numFmtId="0" fontId="2" fillId="0" borderId="0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/>
    <xf numFmtId="0" fontId="0" fillId="0" borderId="0" xfId="0" applyFont="1"/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186" fontId="0" fillId="0" borderId="0" xfId="0" applyNumberFormat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justifyLastLine="1"/>
      <protection locked="0"/>
    </xf>
    <xf numFmtId="14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>
      <alignment horizontal="center" vertical="center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 justifyLastLine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60" xfId="0" applyNumberFormat="1" applyBorder="1" applyAlignment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23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77" fontId="0" fillId="0" borderId="58" xfId="0" applyNumberFormat="1" applyFill="1" applyBorder="1" applyAlignment="1">
      <alignment vertical="center"/>
    </xf>
    <xf numFmtId="0" fontId="23" fillId="0" borderId="0" xfId="0" applyFont="1"/>
    <xf numFmtId="0" fontId="3" fillId="0" borderId="21" xfId="0" applyFont="1" applyBorder="1" applyAlignment="1">
      <alignment horizontal="center" vertical="center"/>
    </xf>
    <xf numFmtId="31" fontId="0" fillId="0" borderId="32" xfId="0" applyNumberFormat="1" applyFill="1" applyBorder="1" applyAlignment="1">
      <alignment vertical="center"/>
    </xf>
    <xf numFmtId="31" fontId="0" fillId="0" borderId="31" xfId="0" applyNumberFormat="1" applyFill="1" applyBorder="1" applyAlignment="1">
      <alignment vertical="center"/>
    </xf>
    <xf numFmtId="0" fontId="3" fillId="8" borderId="86" xfId="0" applyFont="1" applyFill="1" applyBorder="1" applyAlignment="1">
      <alignment horizontal="center" vertical="center"/>
    </xf>
    <xf numFmtId="0" fontId="3" fillId="8" borderId="79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20" fillId="9" borderId="0" xfId="0" applyFont="1" applyFill="1" applyAlignment="1">
      <alignment vertical="center"/>
    </xf>
    <xf numFmtId="0" fontId="0" fillId="9" borderId="0" xfId="0" applyFill="1"/>
    <xf numFmtId="0" fontId="3" fillId="9" borderId="79" xfId="0" applyFont="1" applyFill="1" applyBorder="1" applyAlignment="1">
      <alignment horizontal="center" vertical="center" wrapText="1"/>
    </xf>
    <xf numFmtId="0" fontId="0" fillId="9" borderId="48" xfId="0" applyFont="1" applyFill="1" applyBorder="1" applyAlignment="1">
      <alignment horizontal="center" vertical="center" wrapText="1" shrinkToFit="1"/>
    </xf>
    <xf numFmtId="0" fontId="0" fillId="9" borderId="21" xfId="0" applyFont="1" applyFill="1" applyBorder="1" applyAlignment="1">
      <alignment horizontal="center" vertical="center" wrapText="1" shrinkToFit="1"/>
    </xf>
    <xf numFmtId="0" fontId="0" fillId="9" borderId="97" xfId="0" applyFont="1" applyFill="1" applyBorder="1" applyAlignment="1">
      <alignment horizontal="center" vertical="center" wrapText="1" shrinkToFi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0" fillId="9" borderId="65" xfId="0" applyFont="1" applyFill="1" applyBorder="1" applyAlignment="1">
      <alignment horizontal="center" vertical="center" wrapText="1" shrinkToFit="1"/>
    </xf>
    <xf numFmtId="0" fontId="3" fillId="9" borderId="91" xfId="0" applyFont="1" applyFill="1" applyBorder="1" applyAlignment="1">
      <alignment horizontal="center" vertical="center" wrapText="1"/>
    </xf>
    <xf numFmtId="0" fontId="3" fillId="9" borderId="93" xfId="0" applyFont="1" applyFill="1" applyBorder="1" applyAlignment="1">
      <alignment horizontal="center" vertical="center" wrapText="1"/>
    </xf>
    <xf numFmtId="0" fontId="3" fillId="9" borderId="92" xfId="0" applyFont="1" applyFill="1" applyBorder="1" applyAlignment="1">
      <alignment horizontal="center" vertical="center" wrapText="1"/>
    </xf>
    <xf numFmtId="0" fontId="0" fillId="8" borderId="22" xfId="0" applyNumberFormat="1" applyFill="1" applyBorder="1" applyAlignment="1">
      <alignment horizontal="center" vertical="center"/>
    </xf>
    <xf numFmtId="0" fontId="0" fillId="8" borderId="53" xfId="0" applyNumberFormat="1" applyFill="1" applyBorder="1" applyAlignment="1">
      <alignment horizontal="center" vertical="center"/>
    </xf>
    <xf numFmtId="0" fontId="3" fillId="9" borderId="97" xfId="0" applyFont="1" applyFill="1" applyBorder="1" applyAlignment="1">
      <alignment horizontal="center" vertical="center" wrapText="1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0" fillId="9" borderId="24" xfId="0" applyFill="1" applyBorder="1"/>
    <xf numFmtId="177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77" fontId="0" fillId="5" borderId="24" xfId="0" applyNumberFormat="1" applyFill="1" applyBorder="1" applyAlignment="1">
      <alignment vertical="center"/>
    </xf>
    <xf numFmtId="0" fontId="3" fillId="0" borderId="127" xfId="0" applyFont="1" applyBorder="1" applyAlignment="1" applyProtection="1">
      <alignment horizontal="center" vertical="center"/>
      <protection locked="0"/>
    </xf>
    <xf numFmtId="0" fontId="3" fillId="0" borderId="12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9" xfId="0" applyFont="1" applyBorder="1" applyAlignment="1" applyProtection="1">
      <alignment horizontal="center" vertical="center" justifyLastLine="1"/>
      <protection locked="0"/>
    </xf>
    <xf numFmtId="14" fontId="3" fillId="0" borderId="130" xfId="0" applyNumberFormat="1" applyFont="1" applyBorder="1" applyAlignment="1" applyProtection="1">
      <alignment horizontal="center" vertical="center"/>
      <protection locked="0"/>
    </xf>
    <xf numFmtId="0" fontId="0" fillId="8" borderId="131" xfId="0" applyNumberFormat="1" applyFill="1" applyBorder="1" applyAlignment="1">
      <alignment horizontal="center" vertical="center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132" xfId="0" applyFont="1" applyBorder="1" applyAlignment="1" applyProtection="1">
      <alignment horizontal="center" vertical="center"/>
      <protection locked="0"/>
    </xf>
    <xf numFmtId="0" fontId="3" fillId="0" borderId="133" xfId="0" applyFont="1" applyBorder="1" applyAlignment="1">
      <alignment horizontal="center" vertical="center"/>
    </xf>
    <xf numFmtId="0" fontId="3" fillId="8" borderId="134" xfId="0" applyFont="1" applyFill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 applyProtection="1">
      <alignment horizontal="center" vertical="center"/>
      <protection locked="0"/>
    </xf>
    <xf numFmtId="0" fontId="3" fillId="8" borderId="137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0" fillId="8" borderId="111" xfId="0" applyNumberFormat="1" applyFill="1" applyBorder="1" applyAlignment="1">
      <alignment horizontal="center" vertical="center"/>
    </xf>
    <xf numFmtId="0" fontId="3" fillId="8" borderId="73" xfId="0" applyFont="1" applyFill="1" applyBorder="1" applyAlignment="1">
      <alignment horizontal="center" vertical="center"/>
    </xf>
    <xf numFmtId="0" fontId="3" fillId="8" borderId="114" xfId="0" applyFont="1" applyFill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9" borderId="140" xfId="0" applyFont="1" applyFill="1" applyBorder="1" applyAlignment="1">
      <alignment horizontal="center" vertical="center" wrapText="1"/>
    </xf>
    <xf numFmtId="0" fontId="3" fillId="8" borderId="141" xfId="0" applyFont="1" applyFill="1" applyBorder="1" applyAlignment="1">
      <alignment horizontal="center" vertical="center"/>
    </xf>
    <xf numFmtId="0" fontId="3" fillId="8" borderId="140" xfId="0" applyFont="1" applyFill="1" applyBorder="1" applyAlignment="1">
      <alignment horizontal="center" vertical="center"/>
    </xf>
    <xf numFmtId="0" fontId="3" fillId="8" borderId="142" xfId="0" applyFont="1" applyFill="1" applyBorder="1" applyAlignment="1">
      <alignment horizontal="center" vertical="center"/>
    </xf>
    <xf numFmtId="0" fontId="3" fillId="8" borderId="143" xfId="0" applyFont="1" applyFill="1" applyBorder="1" applyAlignment="1">
      <alignment horizontal="center" vertical="center"/>
    </xf>
    <xf numFmtId="0" fontId="3" fillId="0" borderId="144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177" fontId="0" fillId="8" borderId="31" xfId="0" applyNumberFormat="1" applyFill="1" applyBorder="1" applyAlignment="1">
      <alignment vertical="center"/>
    </xf>
    <xf numFmtId="177" fontId="0" fillId="8" borderId="30" xfId="0" applyNumberFormat="1" applyFill="1" applyBorder="1" applyAlignment="1">
      <alignment vertical="center"/>
    </xf>
    <xf numFmtId="185" fontId="6" fillId="8" borderId="72" xfId="0" applyNumberFormat="1" applyFont="1" applyFill="1" applyBorder="1" applyAlignment="1">
      <alignment horizontal="center" vertical="center"/>
    </xf>
    <xf numFmtId="185" fontId="6" fillId="8" borderId="85" xfId="0" applyNumberFormat="1" applyFont="1" applyFill="1" applyBorder="1" applyAlignment="1">
      <alignment horizontal="center" vertical="center"/>
    </xf>
    <xf numFmtId="185" fontId="6" fillId="8" borderId="78" xfId="0" applyNumberFormat="1" applyFont="1" applyFill="1" applyBorder="1" applyAlignment="1">
      <alignment horizontal="center" vertical="center"/>
    </xf>
    <xf numFmtId="185" fontId="6" fillId="8" borderId="75" xfId="0" applyNumberFormat="1" applyFont="1" applyFill="1" applyBorder="1" applyAlignment="1">
      <alignment horizontal="center" vertical="center"/>
    </xf>
    <xf numFmtId="185" fontId="6" fillId="8" borderId="89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9" borderId="2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9" fillId="5" borderId="24" xfId="0" applyNumberFormat="1" applyFont="1" applyFill="1" applyBorder="1" applyAlignment="1"/>
    <xf numFmtId="189" fontId="6" fillId="0" borderId="72" xfId="0" applyNumberFormat="1" applyFont="1" applyBorder="1" applyAlignment="1">
      <alignment horizontal="center" vertical="center"/>
    </xf>
    <xf numFmtId="189" fontId="6" fillId="0" borderId="155" xfId="0" applyNumberFormat="1" applyFont="1" applyBorder="1" applyAlignment="1">
      <alignment horizontal="center" vertical="center"/>
    </xf>
    <xf numFmtId="189" fontId="6" fillId="0" borderId="75" xfId="0" applyNumberFormat="1" applyFont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3" fillId="9" borderId="53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0" fillId="8" borderId="54" xfId="0" applyNumberForma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 wrapText="1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8" borderId="117" xfId="0" applyFont="1" applyFill="1" applyBorder="1" applyAlignment="1">
      <alignment horizontal="center" vertical="center"/>
    </xf>
    <xf numFmtId="0" fontId="3" fillId="8" borderId="54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 horizontal="center" vertical="center"/>
    </xf>
    <xf numFmtId="0" fontId="25" fillId="0" borderId="24" xfId="0" applyFont="1" applyBorder="1"/>
    <xf numFmtId="176" fontId="25" fillId="0" borderId="24" xfId="0" applyNumberFormat="1" applyFont="1" applyBorder="1" applyAlignment="1">
      <alignment vertical="center"/>
    </xf>
    <xf numFmtId="0" fontId="25" fillId="0" borderId="0" xfId="0" applyFont="1"/>
    <xf numFmtId="0" fontId="25" fillId="0" borderId="2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14" fontId="25" fillId="0" borderId="70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/>
    <xf numFmtId="177" fontId="25" fillId="0" borderId="0" xfId="0" applyNumberFormat="1" applyFont="1" applyFill="1" applyBorder="1" applyAlignment="1">
      <alignment vertical="center"/>
    </xf>
    <xf numFmtId="31" fontId="25" fillId="0" borderId="32" xfId="0" applyNumberFormat="1" applyFont="1" applyFill="1" applyBorder="1" applyAlignment="1">
      <alignment vertical="center"/>
    </xf>
    <xf numFmtId="31" fontId="25" fillId="0" borderId="31" xfId="0" applyNumberFormat="1" applyFont="1" applyFill="1" applyBorder="1" applyAlignment="1">
      <alignment vertical="center"/>
    </xf>
    <xf numFmtId="0" fontId="25" fillId="2" borderId="30" xfId="0" applyFont="1" applyFill="1" applyBorder="1" applyAlignment="1">
      <alignment vertical="center"/>
    </xf>
    <xf numFmtId="0" fontId="25" fillId="2" borderId="32" xfId="0" applyFont="1" applyFill="1" applyBorder="1" applyAlignment="1">
      <alignment vertical="center"/>
    </xf>
    <xf numFmtId="0" fontId="25" fillId="2" borderId="31" xfId="0" applyFont="1" applyFill="1" applyBorder="1" applyAlignment="1">
      <alignment vertical="center"/>
    </xf>
    <xf numFmtId="177" fontId="25" fillId="8" borderId="30" xfId="0" applyNumberFormat="1" applyFont="1" applyFill="1" applyBorder="1" applyAlignment="1">
      <alignment vertical="center"/>
    </xf>
    <xf numFmtId="177" fontId="25" fillId="8" borderId="31" xfId="0" applyNumberFormat="1" applyFont="1" applyFill="1" applyBorder="1" applyAlignment="1">
      <alignment vertical="center"/>
    </xf>
    <xf numFmtId="177" fontId="25" fillId="0" borderId="58" xfId="0" applyNumberFormat="1" applyFont="1" applyFill="1" applyBorder="1" applyAlignment="1">
      <alignment vertical="center"/>
    </xf>
    <xf numFmtId="0" fontId="25" fillId="0" borderId="0" xfId="0" applyFont="1" applyBorder="1"/>
    <xf numFmtId="177" fontId="24" fillId="5" borderId="24" xfId="0" applyNumberFormat="1" applyFont="1" applyFill="1" applyBorder="1" applyAlignment="1"/>
    <xf numFmtId="177" fontId="25" fillId="5" borderId="24" xfId="0" applyNumberFormat="1" applyFont="1" applyFill="1" applyBorder="1" applyAlignment="1">
      <alignment vertical="center"/>
    </xf>
    <xf numFmtId="177" fontId="25" fillId="0" borderId="24" xfId="0" applyNumberFormat="1" applyFont="1" applyFill="1" applyBorder="1" applyAlignment="1">
      <alignment vertical="center"/>
    </xf>
    <xf numFmtId="0" fontId="25" fillId="0" borderId="24" xfId="0" applyFont="1" applyFill="1" applyBorder="1"/>
    <xf numFmtId="0" fontId="24" fillId="0" borderId="0" xfId="0" applyFont="1" applyBorder="1"/>
    <xf numFmtId="0" fontId="28" fillId="9" borderId="0" xfId="0" applyFont="1" applyFill="1" applyAlignment="1">
      <alignment vertical="center"/>
    </xf>
    <xf numFmtId="0" fontId="25" fillId="9" borderId="0" xfId="0" applyFont="1" applyFill="1"/>
    <xf numFmtId="0" fontId="25" fillId="9" borderId="24" xfId="0" applyFont="1" applyFill="1" applyBorder="1"/>
    <xf numFmtId="0" fontId="29" fillId="4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9" borderId="21" xfId="0" applyFont="1" applyFill="1" applyBorder="1" applyAlignment="1">
      <alignment horizontal="center" vertical="center" wrapText="1"/>
    </xf>
    <xf numFmtId="0" fontId="25" fillId="9" borderId="97" xfId="0" applyFont="1" applyFill="1" applyBorder="1" applyAlignment="1">
      <alignment horizontal="center" vertical="center" wrapText="1"/>
    </xf>
    <xf numFmtId="0" fontId="25" fillId="9" borderId="93" xfId="0" applyFont="1" applyFill="1" applyBorder="1" applyAlignment="1">
      <alignment horizontal="center" vertical="center" wrapText="1"/>
    </xf>
    <xf numFmtId="0" fontId="25" fillId="9" borderId="79" xfId="0" applyFont="1" applyFill="1" applyBorder="1" applyAlignment="1">
      <alignment horizontal="center" vertical="center" wrapText="1"/>
    </xf>
    <xf numFmtId="0" fontId="25" fillId="9" borderId="48" xfId="0" applyFont="1" applyFill="1" applyBorder="1" applyAlignment="1">
      <alignment horizontal="center" vertical="center" wrapText="1" shrinkToFit="1"/>
    </xf>
    <xf numFmtId="0" fontId="25" fillId="9" borderId="21" xfId="0" applyFont="1" applyFill="1" applyBorder="1" applyAlignment="1">
      <alignment horizontal="center" vertical="center" wrapText="1" shrinkToFit="1"/>
    </xf>
    <xf numFmtId="0" fontId="25" fillId="9" borderId="97" xfId="0" applyFont="1" applyFill="1" applyBorder="1" applyAlignment="1">
      <alignment horizontal="center" vertical="center" wrapText="1" shrinkToFit="1"/>
    </xf>
    <xf numFmtId="0" fontId="25" fillId="9" borderId="25" xfId="0" applyFont="1" applyFill="1" applyBorder="1" applyAlignment="1">
      <alignment horizontal="center" vertical="center" wrapText="1"/>
    </xf>
    <xf numFmtId="0" fontId="25" fillId="9" borderId="65" xfId="0" applyFont="1" applyFill="1" applyBorder="1" applyAlignment="1">
      <alignment horizontal="center" vertical="center" wrapText="1" shrinkToFit="1"/>
    </xf>
    <xf numFmtId="0" fontId="25" fillId="9" borderId="91" xfId="0" applyFont="1" applyFill="1" applyBorder="1" applyAlignment="1">
      <alignment horizontal="center" vertical="center" wrapText="1"/>
    </xf>
    <xf numFmtId="0" fontId="25" fillId="9" borderId="22" xfId="0" applyFont="1" applyFill="1" applyBorder="1" applyAlignment="1">
      <alignment horizontal="center" vertical="center" shrinkToFit="1"/>
    </xf>
    <xf numFmtId="0" fontId="29" fillId="3" borderId="30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36" xfId="0" applyFont="1" applyBorder="1" applyAlignment="1" applyProtection="1">
      <alignment horizontal="center" vertical="center" justifyLastLine="1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14" fontId="25" fillId="0" borderId="20" xfId="0" applyNumberFormat="1" applyFont="1" applyBorder="1" applyAlignment="1" applyProtection="1">
      <alignment horizontal="center" vertical="center"/>
      <protection locked="0"/>
    </xf>
    <xf numFmtId="0" fontId="25" fillId="8" borderId="22" xfId="0" applyNumberFormat="1" applyFont="1" applyFill="1" applyBorder="1" applyAlignment="1">
      <alignment horizontal="center" vertical="center"/>
    </xf>
    <xf numFmtId="0" fontId="25" fillId="0" borderId="95" xfId="0" applyFont="1" applyBorder="1" applyAlignment="1" applyProtection="1">
      <alignment horizontal="center" vertical="center"/>
      <protection locked="0"/>
    </xf>
    <xf numFmtId="0" fontId="25" fillId="0" borderId="115" xfId="0" applyFont="1" applyBorder="1" applyAlignment="1">
      <alignment horizontal="center" vertical="center"/>
    </xf>
    <xf numFmtId="0" fontId="25" fillId="8" borderId="8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8" borderId="28" xfId="0" applyFont="1" applyFill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5" fillId="8" borderId="141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0" fontId="25" fillId="8" borderId="23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9" fillId="0" borderId="71" xfId="0" applyNumberFormat="1" applyFont="1" applyBorder="1" applyAlignment="1">
      <alignment horizontal="center" vertical="center"/>
    </xf>
    <xf numFmtId="0" fontId="29" fillId="0" borderId="72" xfId="0" applyNumberFormat="1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189" fontId="29" fillId="0" borderId="72" xfId="0" applyNumberFormat="1" applyFont="1" applyBorder="1" applyAlignment="1">
      <alignment horizontal="center" vertical="center"/>
    </xf>
    <xf numFmtId="184" fontId="29" fillId="0" borderId="72" xfId="0" applyNumberFormat="1" applyFont="1" applyBorder="1" applyAlignment="1">
      <alignment horizontal="center" vertical="center"/>
    </xf>
    <xf numFmtId="185" fontId="29" fillId="8" borderId="72" xfId="0" applyNumberFormat="1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2" xfId="0" applyFont="1" applyBorder="1"/>
    <xf numFmtId="0" fontId="31" fillId="0" borderId="22" xfId="0" applyFont="1" applyBorder="1"/>
    <xf numFmtId="0" fontId="25" fillId="0" borderId="10" xfId="0" applyFont="1" applyBorder="1" applyAlignment="1">
      <alignment vertical="center"/>
    </xf>
    <xf numFmtId="0" fontId="25" fillId="0" borderId="29" xfId="0" applyFont="1" applyBorder="1" applyAlignment="1" applyProtection="1">
      <alignment horizontal="center" vertical="center"/>
      <protection locked="0"/>
    </xf>
    <xf numFmtId="0" fontId="29" fillId="0" borderId="84" xfId="0" applyNumberFormat="1" applyFont="1" applyBorder="1" applyAlignment="1">
      <alignment horizontal="center" vertical="center"/>
    </xf>
    <xf numFmtId="0" fontId="29" fillId="0" borderId="85" xfId="0" applyNumberFormat="1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184" fontId="29" fillId="0" borderId="85" xfId="0" applyNumberFormat="1" applyFont="1" applyBorder="1" applyAlignment="1">
      <alignment horizontal="center" vertical="center"/>
    </xf>
    <xf numFmtId="185" fontId="29" fillId="8" borderId="85" xfId="0" applyNumberFormat="1" applyFont="1" applyFill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5" fillId="0" borderId="9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/>
    </xf>
    <xf numFmtId="183" fontId="29" fillId="0" borderId="8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25" fillId="0" borderId="34" xfId="0" applyFont="1" applyBorder="1" applyAlignment="1" applyProtection="1">
      <alignment horizontal="center" vertical="center" justifyLastLine="1"/>
      <protection locked="0"/>
    </xf>
    <xf numFmtId="0" fontId="25" fillId="0" borderId="127" xfId="0" applyFont="1" applyBorder="1" applyAlignment="1" applyProtection="1">
      <alignment horizontal="center" vertical="center"/>
      <protection locked="0"/>
    </xf>
    <xf numFmtId="14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96" xfId="0" applyFont="1" applyBorder="1" applyAlignment="1" applyProtection="1">
      <alignment horizontal="center" vertical="center"/>
      <protection locked="0"/>
    </xf>
    <xf numFmtId="0" fontId="25" fillId="0" borderId="93" xfId="0" applyFont="1" applyBorder="1" applyAlignment="1">
      <alignment horizontal="center" vertical="center"/>
    </xf>
    <xf numFmtId="0" fontId="25" fillId="8" borderId="79" xfId="0" applyFont="1" applyFill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8" borderId="26" xfId="0" applyFont="1" applyFill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8" borderId="140" xfId="0" applyFont="1" applyFill="1" applyBorder="1" applyAlignment="1">
      <alignment horizontal="center" vertical="center"/>
    </xf>
    <xf numFmtId="0" fontId="25" fillId="0" borderId="124" xfId="0" applyFont="1" applyBorder="1" applyAlignment="1">
      <alignment horizontal="center" vertical="center"/>
    </xf>
    <xf numFmtId="0" fontId="25" fillId="8" borderId="53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29" fillId="0" borderId="77" xfId="0" applyNumberFormat="1" applyFont="1" applyBorder="1" applyAlignment="1">
      <alignment horizontal="center" vertical="center"/>
    </xf>
    <xf numFmtId="0" fontId="29" fillId="0" borderId="78" xfId="0" applyNumberFormat="1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183" fontId="29" fillId="0" borderId="78" xfId="0" applyNumberFormat="1" applyFont="1" applyBorder="1" applyAlignment="1">
      <alignment horizontal="center" vertical="center"/>
    </xf>
    <xf numFmtId="184" fontId="29" fillId="0" borderId="78" xfId="0" applyNumberFormat="1" applyFont="1" applyBorder="1" applyAlignment="1">
      <alignment horizontal="center" vertical="center"/>
    </xf>
    <xf numFmtId="185" fontId="29" fillId="8" borderId="78" xfId="0" applyNumberFormat="1" applyFont="1" applyFill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124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3" xfId="0" applyFont="1" applyBorder="1"/>
    <xf numFmtId="0" fontId="31" fillId="0" borderId="53" xfId="0" applyFont="1" applyBorder="1"/>
    <xf numFmtId="0" fontId="29" fillId="0" borderId="74" xfId="0" applyNumberFormat="1" applyFont="1" applyBorder="1" applyAlignment="1">
      <alignment horizontal="center" vertical="center"/>
    </xf>
    <xf numFmtId="0" fontId="29" fillId="0" borderId="75" xfId="0" applyNumberFormat="1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183" fontId="29" fillId="0" borderId="75" xfId="0" applyNumberFormat="1" applyFont="1" applyBorder="1" applyAlignment="1">
      <alignment horizontal="center" vertical="center"/>
    </xf>
    <xf numFmtId="184" fontId="29" fillId="0" borderId="75" xfId="0" applyNumberFormat="1" applyFont="1" applyBorder="1" applyAlignment="1">
      <alignment horizontal="center" vertical="center"/>
    </xf>
    <xf numFmtId="185" fontId="29" fillId="8" borderId="75" xfId="0" applyNumberFormat="1" applyFont="1" applyFill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4" xfId="0" applyFont="1" applyBorder="1"/>
    <xf numFmtId="0" fontId="29" fillId="0" borderId="88" xfId="0" applyNumberFormat="1" applyFont="1" applyBorder="1" applyAlignment="1">
      <alignment horizontal="center" vertical="center"/>
    </xf>
    <xf numFmtId="0" fontId="29" fillId="0" borderId="89" xfId="0" applyNumberFormat="1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/>
    </xf>
    <xf numFmtId="183" fontId="29" fillId="0" borderId="89" xfId="0" applyNumberFormat="1" applyFont="1" applyBorder="1" applyAlignment="1">
      <alignment horizontal="center" vertical="center"/>
    </xf>
    <xf numFmtId="184" fontId="29" fillId="0" borderId="89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60" xfId="0" applyFont="1" applyBorder="1"/>
    <xf numFmtId="0" fontId="25" fillId="0" borderId="0" xfId="0" applyFont="1" applyBorder="1" applyAlignment="1">
      <alignment horizontal="center" vertical="center"/>
    </xf>
    <xf numFmtId="0" fontId="25" fillId="0" borderId="129" xfId="0" applyFont="1" applyBorder="1" applyAlignment="1" applyProtection="1">
      <alignment horizontal="center" vertical="center" justifyLastLine="1"/>
      <protection locked="0"/>
    </xf>
    <xf numFmtId="14" fontId="25" fillId="0" borderId="130" xfId="0" applyNumberFormat="1" applyFont="1" applyBorder="1" applyAlignment="1" applyProtection="1">
      <alignment horizontal="center" vertical="center"/>
      <protection locked="0"/>
    </xf>
    <xf numFmtId="0" fontId="25" fillId="0" borderId="130" xfId="0" applyFont="1" applyBorder="1" applyAlignment="1" applyProtection="1">
      <alignment horizontal="center" vertical="center"/>
      <protection locked="0"/>
    </xf>
    <xf numFmtId="0" fontId="25" fillId="0" borderId="132" xfId="0" applyFont="1" applyBorder="1" applyAlignment="1" applyProtection="1">
      <alignment horizontal="center" vertical="center"/>
      <protection locked="0"/>
    </xf>
    <xf numFmtId="0" fontId="25" fillId="0" borderId="133" xfId="0" applyFont="1" applyBorder="1" applyAlignment="1">
      <alignment horizontal="center" vertical="center"/>
    </xf>
    <xf numFmtId="0" fontId="25" fillId="8" borderId="134" xfId="0" applyFont="1" applyFill="1" applyBorder="1" applyAlignment="1">
      <alignment horizontal="center" vertical="center"/>
    </xf>
    <xf numFmtId="0" fontId="25" fillId="0" borderId="135" xfId="0" applyFont="1" applyBorder="1" applyAlignment="1">
      <alignment horizontal="center" vertical="center"/>
    </xf>
    <xf numFmtId="0" fontId="25" fillId="0" borderId="136" xfId="0" applyFont="1" applyBorder="1" applyAlignment="1" applyProtection="1">
      <alignment horizontal="center" vertical="center"/>
      <protection locked="0"/>
    </xf>
    <xf numFmtId="0" fontId="25" fillId="8" borderId="137" xfId="0" applyFont="1" applyFill="1" applyBorder="1" applyAlignment="1">
      <alignment horizontal="center" vertical="center"/>
    </xf>
    <xf numFmtId="0" fontId="25" fillId="0" borderId="138" xfId="0" applyFont="1" applyBorder="1" applyAlignment="1">
      <alignment horizontal="center" vertical="center"/>
    </xf>
    <xf numFmtId="0" fontId="25" fillId="0" borderId="130" xfId="0" applyFont="1" applyBorder="1" applyAlignment="1">
      <alignment horizontal="center" vertical="center"/>
    </xf>
    <xf numFmtId="0" fontId="25" fillId="0" borderId="132" xfId="0" applyFont="1" applyBorder="1" applyAlignment="1">
      <alignment horizontal="center" vertical="center"/>
    </xf>
    <xf numFmtId="0" fontId="25" fillId="8" borderId="142" xfId="0" applyFont="1" applyFill="1" applyBorder="1" applyAlignment="1">
      <alignment horizontal="center" vertical="center"/>
    </xf>
    <xf numFmtId="0" fontId="25" fillId="0" borderId="139" xfId="0" applyFont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4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1" fillId="0" borderId="60" xfId="0" applyFont="1" applyBorder="1"/>
    <xf numFmtId="0" fontId="25" fillId="0" borderId="123" xfId="0" applyFont="1" applyBorder="1" applyAlignment="1">
      <alignment horizontal="center" vertical="center"/>
    </xf>
    <xf numFmtId="0" fontId="25" fillId="0" borderId="45" xfId="0" applyFont="1" applyBorder="1" applyAlignment="1" applyProtection="1">
      <alignment horizontal="center" vertical="center" justifyLastLine="1"/>
      <protection locked="0"/>
    </xf>
    <xf numFmtId="14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60" xfId="0" applyNumberFormat="1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119" xfId="0" applyFont="1" applyBorder="1" applyAlignment="1" applyProtection="1">
      <alignment horizontal="center" vertical="center"/>
      <protection locked="0"/>
    </xf>
    <xf numFmtId="0" fontId="25" fillId="0" borderId="120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121" xfId="0" applyFont="1" applyBorder="1" applyAlignment="1">
      <alignment horizontal="center" vertical="center"/>
    </xf>
    <xf numFmtId="0" fontId="25" fillId="0" borderId="14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85" fontId="29" fillId="0" borderId="78" xfId="0" applyNumberFormat="1" applyFont="1" applyBorder="1" applyAlignment="1">
      <alignment horizontal="center" vertical="center"/>
    </xf>
    <xf numFmtId="0" fontId="25" fillId="0" borderId="53" xfId="0" applyNumberFormat="1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140" xfId="0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190" fontId="24" fillId="0" borderId="24" xfId="0" applyNumberFormat="1" applyFont="1" applyBorder="1" applyAlignment="1">
      <alignment horizontal="left" vertical="center"/>
    </xf>
    <xf numFmtId="190" fontId="25" fillId="0" borderId="0" xfId="0" applyNumberFormat="1" applyFont="1" applyAlignment="1">
      <alignment horizontal="center" vertical="center"/>
    </xf>
    <xf numFmtId="190" fontId="25" fillId="2" borderId="32" xfId="0" applyNumberFormat="1" applyFont="1" applyFill="1" applyBorder="1" applyAlignment="1">
      <alignment vertical="center"/>
    </xf>
    <xf numFmtId="190" fontId="25" fillId="8" borderId="32" xfId="0" applyNumberFormat="1" applyFont="1" applyFill="1" applyBorder="1" applyAlignment="1">
      <alignment vertical="center"/>
    </xf>
    <xf numFmtId="190" fontId="24" fillId="5" borderId="24" xfId="0" applyNumberFormat="1" applyFont="1" applyFill="1" applyBorder="1" applyAlignment="1"/>
    <xf numFmtId="190" fontId="28" fillId="9" borderId="0" xfId="0" applyNumberFormat="1" applyFont="1" applyFill="1" applyAlignment="1">
      <alignment vertical="center"/>
    </xf>
    <xf numFmtId="190" fontId="25" fillId="0" borderId="22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vertical="center"/>
    </xf>
    <xf numFmtId="190" fontId="25" fillId="0" borderId="60" xfId="0" applyNumberFormat="1" applyFont="1" applyBorder="1" applyAlignment="1">
      <alignment vertical="center"/>
    </xf>
    <xf numFmtId="190" fontId="25" fillId="0" borderId="0" xfId="0" applyNumberFormat="1" applyFont="1" applyBorder="1" applyAlignment="1">
      <alignment vertical="center"/>
    </xf>
    <xf numFmtId="190" fontId="25" fillId="0" borderId="131" xfId="0" applyNumberFormat="1" applyFont="1" applyBorder="1" applyAlignment="1">
      <alignment vertical="center"/>
    </xf>
    <xf numFmtId="190" fontId="25" fillId="0" borderId="0" xfId="0" applyNumberFormat="1" applyFont="1"/>
    <xf numFmtId="190" fontId="9" fillId="0" borderId="24" xfId="0" applyNumberFormat="1" applyFont="1" applyBorder="1" applyAlignment="1">
      <alignment horizontal="left" vertical="center"/>
    </xf>
    <xf numFmtId="190" fontId="0" fillId="0" borderId="0" xfId="0" applyNumberFormat="1" applyAlignment="1">
      <alignment horizontal="center" vertical="center"/>
    </xf>
    <xf numFmtId="190" fontId="0" fillId="2" borderId="32" xfId="0" applyNumberFormat="1" applyFill="1" applyBorder="1" applyAlignment="1">
      <alignment horizontal="left" vertical="center"/>
    </xf>
    <xf numFmtId="190" fontId="0" fillId="2" borderId="32" xfId="0" applyNumberFormat="1" applyFill="1" applyBorder="1" applyAlignment="1">
      <alignment horizontal="center" vertical="center"/>
    </xf>
    <xf numFmtId="190" fontId="0" fillId="0" borderId="0" xfId="0" applyNumberFormat="1"/>
    <xf numFmtId="190" fontId="3" fillId="0" borderId="22" xfId="0" applyNumberFormat="1" applyFont="1" applyBorder="1" applyAlignment="1">
      <alignment vertical="center"/>
    </xf>
    <xf numFmtId="190" fontId="3" fillId="0" borderId="53" xfId="0" applyNumberFormat="1" applyFont="1" applyBorder="1" applyAlignment="1">
      <alignment vertical="center"/>
    </xf>
    <xf numFmtId="190" fontId="3" fillId="0" borderId="54" xfId="0" applyNumberFormat="1" applyFont="1" applyBorder="1" applyAlignment="1">
      <alignment vertical="center"/>
    </xf>
    <xf numFmtId="190" fontId="3" fillId="0" borderId="60" xfId="0" applyNumberFormat="1" applyFont="1" applyBorder="1" applyAlignment="1">
      <alignment vertical="center"/>
    </xf>
    <xf numFmtId="0" fontId="0" fillId="8" borderId="19" xfId="0" applyNumberFormat="1" applyFill="1" applyBorder="1" applyAlignment="1">
      <alignment horizontal="center" vertical="center"/>
    </xf>
    <xf numFmtId="0" fontId="3" fillId="0" borderId="158" xfId="0" applyFont="1" applyBorder="1" applyAlignment="1">
      <alignment vertical="center"/>
    </xf>
    <xf numFmtId="190" fontId="3" fillId="0" borderId="131" xfId="0" applyNumberFormat="1" applyFont="1" applyBorder="1" applyAlignment="1">
      <alignment vertical="center"/>
    </xf>
    <xf numFmtId="0" fontId="0" fillId="8" borderId="130" xfId="0" applyNumberFormat="1" applyFill="1" applyBorder="1" applyAlignment="1">
      <alignment horizontal="center" vertical="center"/>
    </xf>
    <xf numFmtId="0" fontId="3" fillId="0" borderId="139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>
      <alignment horizontal="center" vertical="center"/>
    </xf>
    <xf numFmtId="0" fontId="3" fillId="8" borderId="131" xfId="0" applyFont="1" applyFill="1" applyBorder="1" applyAlignment="1">
      <alignment horizontal="center" vertical="center"/>
    </xf>
    <xf numFmtId="190" fontId="3" fillId="0" borderId="113" xfId="0" applyNumberFormat="1" applyFont="1" applyBorder="1" applyAlignment="1">
      <alignment vertical="center"/>
    </xf>
    <xf numFmtId="190" fontId="3" fillId="0" borderId="0" xfId="0" applyNumberFormat="1" applyFont="1" applyBorder="1" applyAlignment="1">
      <alignment vertical="center"/>
    </xf>
    <xf numFmtId="0" fontId="3" fillId="8" borderId="128" xfId="0" applyFont="1" applyFill="1" applyBorder="1" applyAlignment="1">
      <alignment horizontal="center" vertical="center"/>
    </xf>
    <xf numFmtId="0" fontId="3" fillId="8" borderId="123" xfId="0" applyFont="1" applyFill="1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0" fontId="0" fillId="8" borderId="18" xfId="0" applyNumberFormat="1" applyFill="1" applyBorder="1" applyAlignment="1">
      <alignment horizontal="center" vertical="center"/>
    </xf>
    <xf numFmtId="190" fontId="3" fillId="0" borderId="33" xfId="0" applyNumberFormat="1" applyFont="1" applyBorder="1" applyAlignment="1">
      <alignment vertical="center"/>
    </xf>
    <xf numFmtId="0" fontId="3" fillId="0" borderId="160" xfId="0" applyFont="1" applyBorder="1" applyAlignment="1">
      <alignment horizontal="center" vertical="center"/>
    </xf>
    <xf numFmtId="190" fontId="3" fillId="0" borderId="14" xfId="0" applyNumberFormat="1" applyFont="1" applyBorder="1" applyAlignment="1">
      <alignment vertical="center"/>
    </xf>
    <xf numFmtId="0" fontId="3" fillId="0" borderId="64" xfId="0" applyFont="1" applyBorder="1" applyAlignment="1" applyProtection="1">
      <alignment horizontal="center" vertical="center" justifyLastLine="1"/>
      <protection locked="0"/>
    </xf>
    <xf numFmtId="0" fontId="3" fillId="8" borderId="161" xfId="0" applyFont="1" applyFill="1" applyBorder="1" applyAlignment="1">
      <alignment horizontal="center" vertical="center"/>
    </xf>
    <xf numFmtId="0" fontId="3" fillId="8" borderId="162" xfId="0" applyFont="1" applyFill="1" applyBorder="1" applyAlignment="1">
      <alignment horizontal="center" vertical="center"/>
    </xf>
    <xf numFmtId="0" fontId="3" fillId="0" borderId="163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25" fillId="0" borderId="158" xfId="0" applyFont="1" applyBorder="1" applyAlignment="1">
      <alignment vertical="center"/>
    </xf>
    <xf numFmtId="0" fontId="25" fillId="8" borderId="130" xfId="0" applyNumberFormat="1" applyFont="1" applyFill="1" applyBorder="1" applyAlignment="1">
      <alignment horizontal="center" vertical="center"/>
    </xf>
    <xf numFmtId="0" fontId="25" fillId="0" borderId="164" xfId="0" applyFont="1" applyBorder="1" applyAlignment="1">
      <alignment horizontal="center" vertical="center"/>
    </xf>
    <xf numFmtId="0" fontId="25" fillId="8" borderId="131" xfId="0" applyFont="1" applyFill="1" applyBorder="1" applyAlignment="1">
      <alignment horizontal="center" vertical="center"/>
    </xf>
    <xf numFmtId="0" fontId="25" fillId="8" borderId="160" xfId="0" applyFont="1" applyFill="1" applyBorder="1" applyAlignment="1">
      <alignment horizontal="center" vertical="center"/>
    </xf>
    <xf numFmtId="0" fontId="29" fillId="0" borderId="165" xfId="0" applyNumberFormat="1" applyFont="1" applyBorder="1" applyAlignment="1">
      <alignment horizontal="center" vertical="center"/>
    </xf>
    <xf numFmtId="0" fontId="29" fillId="0" borderId="166" xfId="0" applyNumberFormat="1" applyFont="1" applyBorder="1" applyAlignment="1">
      <alignment horizontal="center" vertical="center"/>
    </xf>
    <xf numFmtId="0" fontId="29" fillId="0" borderId="166" xfId="0" applyFont="1" applyBorder="1" applyAlignment="1">
      <alignment horizontal="center" vertical="center"/>
    </xf>
    <xf numFmtId="183" fontId="29" fillId="0" borderId="166" xfId="0" applyNumberFormat="1" applyFont="1" applyBorder="1" applyAlignment="1">
      <alignment horizontal="center" vertical="center"/>
    </xf>
    <xf numFmtId="184" fontId="29" fillId="0" borderId="166" xfId="0" applyNumberFormat="1" applyFont="1" applyBorder="1" applyAlignment="1">
      <alignment horizontal="center" vertical="center"/>
    </xf>
    <xf numFmtId="185" fontId="29" fillId="8" borderId="166" xfId="0" applyNumberFormat="1" applyFont="1" applyFill="1" applyBorder="1" applyAlignment="1">
      <alignment horizontal="center" vertical="center"/>
    </xf>
    <xf numFmtId="0" fontId="29" fillId="0" borderId="134" xfId="0" applyFont="1" applyBorder="1" applyAlignment="1">
      <alignment horizontal="center" vertical="center"/>
    </xf>
    <xf numFmtId="0" fontId="29" fillId="0" borderId="167" xfId="0" applyFont="1" applyBorder="1" applyAlignment="1">
      <alignment horizontal="center" vertical="center"/>
    </xf>
    <xf numFmtId="0" fontId="29" fillId="0" borderId="164" xfId="0" applyFont="1" applyBorder="1" applyAlignment="1">
      <alignment horizontal="center" vertical="center"/>
    </xf>
    <xf numFmtId="190" fontId="25" fillId="0" borderId="113" xfId="0" applyNumberFormat="1" applyFont="1" applyBorder="1" applyAlignment="1">
      <alignment vertical="center"/>
    </xf>
    <xf numFmtId="0" fontId="25" fillId="0" borderId="33" xfId="0" applyFont="1" applyBorder="1" applyAlignment="1" applyProtection="1">
      <alignment horizontal="center" vertical="center" justifyLastLine="1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14" fontId="25" fillId="0" borderId="18" xfId="0" applyNumberFormat="1" applyFont="1" applyBorder="1" applyAlignment="1" applyProtection="1">
      <alignment horizontal="center" vertical="center"/>
      <protection locked="0"/>
    </xf>
    <xf numFmtId="0" fontId="25" fillId="8" borderId="54" xfId="0" applyNumberFormat="1" applyFont="1" applyFill="1" applyBorder="1" applyAlignment="1">
      <alignment horizontal="center" vertical="center"/>
    </xf>
    <xf numFmtId="0" fontId="25" fillId="0" borderId="113" xfId="0" applyFont="1" applyBorder="1" applyAlignment="1" applyProtection="1">
      <alignment horizontal="center" vertical="center"/>
      <protection locked="0"/>
    </xf>
    <xf numFmtId="0" fontId="25" fillId="0" borderId="118" xfId="0" applyFont="1" applyBorder="1" applyAlignment="1">
      <alignment horizontal="center" vertical="center"/>
    </xf>
    <xf numFmtId="0" fontId="25" fillId="8" borderId="76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6" xfId="0" applyFont="1" applyBorder="1" applyAlignment="1" applyProtection="1">
      <alignment horizontal="center" vertical="center"/>
      <protection locked="0"/>
    </xf>
    <xf numFmtId="0" fontId="25" fillId="8" borderId="117" xfId="0" applyFont="1" applyFill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25" fillId="8" borderId="168" xfId="0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8" borderId="54" xfId="0" applyFont="1" applyFill="1" applyBorder="1" applyAlignment="1">
      <alignment horizontal="center" vertical="center"/>
    </xf>
    <xf numFmtId="0" fontId="29" fillId="0" borderId="159" xfId="0" applyFont="1" applyBorder="1" applyAlignment="1">
      <alignment horizontal="center" vertical="center"/>
    </xf>
    <xf numFmtId="190" fontId="25" fillId="0" borderId="95" xfId="0" applyNumberFormat="1" applyFont="1" applyBorder="1" applyAlignment="1">
      <alignment vertical="center"/>
    </xf>
    <xf numFmtId="0" fontId="25" fillId="8" borderId="18" xfId="0" applyNumberFormat="1" applyFont="1" applyFill="1" applyBorder="1" applyAlignment="1">
      <alignment horizontal="center" vertical="center"/>
    </xf>
    <xf numFmtId="0" fontId="25" fillId="0" borderId="125" xfId="0" applyFont="1" applyBorder="1" applyAlignment="1">
      <alignment horizontal="center" vertical="center"/>
    </xf>
    <xf numFmtId="0" fontId="29" fillId="0" borderId="128" xfId="0" applyFont="1" applyBorder="1" applyAlignment="1">
      <alignment horizontal="center" vertical="center"/>
    </xf>
    <xf numFmtId="0" fontId="25" fillId="0" borderId="163" xfId="0" applyFont="1" applyBorder="1" applyAlignment="1">
      <alignment vertical="center"/>
    </xf>
    <xf numFmtId="0" fontId="29" fillId="0" borderId="169" xfId="0" applyNumberFormat="1" applyFont="1" applyBorder="1" applyAlignment="1">
      <alignment horizontal="center" vertical="center"/>
    </xf>
    <xf numFmtId="0" fontId="29" fillId="0" borderId="155" xfId="0" applyNumberFormat="1" applyFont="1" applyBorder="1" applyAlignment="1">
      <alignment horizontal="center" vertical="center"/>
    </xf>
    <xf numFmtId="0" fontId="29" fillId="0" borderId="155" xfId="0" applyFont="1" applyBorder="1" applyAlignment="1">
      <alignment horizontal="center" vertical="center"/>
    </xf>
    <xf numFmtId="183" fontId="29" fillId="0" borderId="155" xfId="0" applyNumberFormat="1" applyFont="1" applyBorder="1" applyAlignment="1">
      <alignment horizontal="center" vertical="center"/>
    </xf>
    <xf numFmtId="184" fontId="29" fillId="0" borderId="155" xfId="0" applyNumberFormat="1" applyFont="1" applyBorder="1" applyAlignment="1">
      <alignment horizontal="center" vertical="center"/>
    </xf>
    <xf numFmtId="185" fontId="29" fillId="8" borderId="155" xfId="0" applyNumberFormat="1" applyFont="1" applyFill="1" applyBorder="1" applyAlignment="1">
      <alignment horizontal="center" vertical="center"/>
    </xf>
    <xf numFmtId="0" fontId="29" fillId="0" borderId="170" xfId="0" applyFont="1" applyBorder="1" applyAlignment="1">
      <alignment horizontal="center" vertical="center"/>
    </xf>
    <xf numFmtId="0" fontId="29" fillId="0" borderId="171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5" fillId="0" borderId="67" xfId="0" applyFont="1" applyBorder="1" applyAlignment="1">
      <alignment vertical="center"/>
    </xf>
    <xf numFmtId="190" fontId="25" fillId="0" borderId="54" xfId="0" applyNumberFormat="1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25" fillId="0" borderId="6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185" fontId="29" fillId="0" borderId="89" xfId="0" applyNumberFormat="1" applyFont="1" applyBorder="1" applyAlignment="1">
      <alignment horizontal="center" vertical="center"/>
    </xf>
    <xf numFmtId="0" fontId="25" fillId="0" borderId="58" xfId="0" applyFont="1" applyBorder="1" applyAlignment="1" applyProtection="1">
      <alignment horizontal="center" vertical="center" justifyLastLine="1"/>
      <protection locked="0"/>
    </xf>
    <xf numFmtId="14" fontId="25" fillId="0" borderId="127" xfId="0" applyNumberFormat="1" applyFont="1" applyBorder="1" applyAlignment="1" applyProtection="1">
      <alignment horizontal="center" vertical="center"/>
      <protection locked="0"/>
    </xf>
    <xf numFmtId="0" fontId="25" fillId="0" borderId="172" xfId="0" applyFont="1" applyBorder="1" applyAlignment="1" applyProtection="1">
      <alignment horizontal="center" vertical="center"/>
      <protection locked="0"/>
    </xf>
    <xf numFmtId="0" fontId="25" fillId="0" borderId="173" xfId="0" applyFont="1" applyBorder="1" applyAlignment="1">
      <alignment horizontal="center" vertical="center"/>
    </xf>
    <xf numFmtId="0" fontId="25" fillId="0" borderId="174" xfId="0" applyFont="1" applyBorder="1" applyAlignment="1">
      <alignment horizontal="center" vertical="center"/>
    </xf>
    <xf numFmtId="0" fontId="25" fillId="0" borderId="17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9" fillId="0" borderId="17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0" borderId="34" xfId="0" applyFont="1" applyBorder="1" applyAlignment="1" applyProtection="1">
      <alignment horizontal="center" vertical="center" shrinkToFit="1"/>
      <protection locked="0"/>
    </xf>
    <xf numFmtId="0" fontId="25" fillId="8" borderId="53" xfId="0" applyNumberFormat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177" xfId="0" applyFont="1" applyBorder="1" applyAlignment="1">
      <alignment horizontal="center" vertical="center"/>
    </xf>
    <xf numFmtId="189" fontId="29" fillId="0" borderId="85" xfId="0" applyNumberFormat="1" applyFont="1" applyBorder="1" applyAlignment="1">
      <alignment horizontal="center" vertical="center"/>
    </xf>
    <xf numFmtId="189" fontId="29" fillId="0" borderId="78" xfId="0" applyNumberFormat="1" applyFont="1" applyBorder="1" applyAlignment="1">
      <alignment horizontal="center" vertical="center"/>
    </xf>
    <xf numFmtId="0" fontId="29" fillId="0" borderId="178" xfId="0" applyFont="1" applyBorder="1" applyAlignment="1">
      <alignment horizontal="center" vertical="center"/>
    </xf>
    <xf numFmtId="0" fontId="29" fillId="0" borderId="179" xfId="0" applyFont="1" applyBorder="1" applyAlignment="1">
      <alignment horizontal="center" vertical="center"/>
    </xf>
    <xf numFmtId="0" fontId="29" fillId="0" borderId="140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/>
    </xf>
    <xf numFmtId="190" fontId="25" fillId="0" borderId="32" xfId="0" applyNumberFormat="1" applyFont="1" applyBorder="1" applyAlignment="1">
      <alignment vertical="center"/>
    </xf>
    <xf numFmtId="0" fontId="3" fillId="0" borderId="30" xfId="0" applyFont="1" applyBorder="1" applyAlignment="1" applyProtection="1">
      <alignment horizontal="center" vertical="center" justifyLastLine="1"/>
      <protection locked="0"/>
    </xf>
    <xf numFmtId="0" fontId="3" fillId="0" borderId="181" xfId="0" applyFont="1" applyBorder="1" applyAlignment="1" applyProtection="1">
      <alignment horizontal="center" vertical="center"/>
      <protection locked="0"/>
    </xf>
    <xf numFmtId="14" fontId="3" fillId="0" borderId="181" xfId="0" applyNumberFormat="1" applyFont="1" applyBorder="1" applyAlignment="1" applyProtection="1">
      <alignment horizontal="center" vertical="center"/>
      <protection locked="0"/>
    </xf>
    <xf numFmtId="0" fontId="0" fillId="8" borderId="32" xfId="0" applyNumberFormat="1" applyFill="1" applyBorder="1" applyAlignment="1">
      <alignment horizontal="center" vertical="center"/>
    </xf>
    <xf numFmtId="0" fontId="3" fillId="0" borderId="18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8" borderId="183" xfId="0" applyFont="1" applyFill="1" applyBorder="1" applyAlignment="1">
      <alignment horizontal="center" vertical="center"/>
    </xf>
    <xf numFmtId="0" fontId="3" fillId="0" borderId="184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185" xfId="0" applyFont="1" applyBorder="1" applyAlignment="1">
      <alignment horizontal="center" vertical="center"/>
    </xf>
    <xf numFmtId="0" fontId="3" fillId="0" borderId="186" xfId="0" applyFont="1" applyBorder="1" applyAlignment="1" applyProtection="1">
      <alignment horizontal="center" vertical="center"/>
      <protection locked="0"/>
    </xf>
    <xf numFmtId="0" fontId="3" fillId="8" borderId="187" xfId="0" applyFont="1" applyFill="1" applyBorder="1" applyAlignment="1">
      <alignment horizontal="center" vertical="center"/>
    </xf>
    <xf numFmtId="0" fontId="3" fillId="0" borderId="188" xfId="0" applyFont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0" borderId="182" xfId="0" applyFont="1" applyBorder="1" applyAlignment="1">
      <alignment horizontal="center" vertical="center"/>
    </xf>
    <xf numFmtId="0" fontId="32" fillId="0" borderId="36" xfId="0" applyFont="1" applyBorder="1" applyAlignment="1" applyProtection="1">
      <alignment horizontal="center" vertical="center" justifyLastLine="1"/>
      <protection locked="0"/>
    </xf>
    <xf numFmtId="0" fontId="0" fillId="0" borderId="55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58" xfId="0" applyBorder="1" applyProtection="1"/>
    <xf numFmtId="0" fontId="0" fillId="0" borderId="0" xfId="0" applyBorder="1" applyProtection="1"/>
    <xf numFmtId="0" fontId="0" fillId="0" borderId="59" xfId="0" applyBorder="1" applyProtection="1"/>
    <xf numFmtId="0" fontId="0" fillId="0" borderId="0" xfId="0" applyBorder="1" applyAlignment="1" applyProtection="1">
      <alignment vertical="center"/>
    </xf>
    <xf numFmtId="14" fontId="2" fillId="0" borderId="6" xfId="0" applyNumberFormat="1" applyFont="1" applyBorder="1" applyAlignment="1" applyProtection="1">
      <alignment horizontal="center" vertical="center"/>
    </xf>
    <xf numFmtId="179" fontId="2" fillId="0" borderId="0" xfId="0" applyNumberFormat="1" applyFont="1" applyBorder="1" applyAlignment="1" applyProtection="1">
      <alignment horizontal="center" vertical="center"/>
    </xf>
    <xf numFmtId="0" fontId="0" fillId="0" borderId="151" xfId="0" applyBorder="1" applyAlignment="1" applyProtection="1">
      <alignment vertical="center"/>
    </xf>
    <xf numFmtId="0" fontId="5" fillId="0" borderId="59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5" fillId="0" borderId="0" xfId="0" applyFont="1" applyBorder="1" applyProtection="1"/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186" fontId="2" fillId="0" borderId="15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2" fillId="0" borderId="105" xfId="0" applyNumberFormat="1" applyFont="1" applyBorder="1" applyAlignment="1" applyProtection="1">
      <alignment horizontal="right" vertical="center"/>
    </xf>
    <xf numFmtId="0" fontId="9" fillId="0" borderId="153" xfId="0" applyFont="1" applyBorder="1" applyAlignment="1" applyProtection="1">
      <alignment horizontal="right" vertical="center"/>
    </xf>
    <xf numFmtId="0" fontId="2" fillId="0" borderId="60" xfId="0" applyNumberFormat="1" applyFont="1" applyBorder="1" applyAlignment="1" applyProtection="1">
      <alignment horizontal="right" vertical="center"/>
    </xf>
    <xf numFmtId="187" fontId="2" fillId="0" borderId="60" xfId="0" applyNumberFormat="1" applyFont="1" applyBorder="1" applyAlignment="1" applyProtection="1">
      <alignment horizontal="right" vertical="center"/>
    </xf>
    <xf numFmtId="0" fontId="2" fillId="0" borderId="5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2" fillId="0" borderId="11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Protection="1"/>
    <xf numFmtId="0" fontId="0" fillId="0" borderId="70" xfId="0" applyBorder="1" applyProtection="1"/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181" fontId="15" fillId="0" borderId="0" xfId="0" applyNumberFormat="1" applyFont="1" applyBorder="1" applyAlignment="1" applyProtection="1">
      <alignment horizontal="center"/>
    </xf>
    <xf numFmtId="180" fontId="15" fillId="0" borderId="0" xfId="0" applyNumberFormat="1" applyFont="1" applyBorder="1" applyAlignment="1" applyProtection="1">
      <alignment horizontal="center"/>
    </xf>
    <xf numFmtId="178" fontId="15" fillId="0" borderId="0" xfId="0" applyNumberFormat="1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0" fillId="5" borderId="0" xfId="0" applyFont="1" applyFill="1" applyProtection="1"/>
    <xf numFmtId="0" fontId="0" fillId="5" borderId="0" xfId="0" applyFont="1" applyFill="1" applyAlignment="1" applyProtection="1">
      <alignment horizontal="center"/>
    </xf>
    <xf numFmtId="0" fontId="15" fillId="7" borderId="0" xfId="0" applyFont="1" applyFill="1" applyBorder="1" applyProtection="1"/>
    <xf numFmtId="0" fontId="15" fillId="7" borderId="0" xfId="0" applyFont="1" applyFill="1" applyAlignment="1" applyProtection="1">
      <alignment horizontal="center"/>
    </xf>
    <xf numFmtId="0" fontId="18" fillId="7" borderId="0" xfId="0" applyFont="1" applyFill="1" applyBorder="1" applyAlignment="1" applyProtection="1">
      <alignment horizontal="center" vertical="center" shrinkToFit="1"/>
    </xf>
    <xf numFmtId="0" fontId="15" fillId="7" borderId="0" xfId="0" applyFont="1" applyFill="1" applyBorder="1" applyAlignment="1" applyProtection="1">
      <alignment horizontal="center" vertical="center"/>
    </xf>
    <xf numFmtId="0" fontId="2" fillId="0" borderId="146" xfId="0" applyFont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/>
    </xf>
    <xf numFmtId="181" fontId="15" fillId="7" borderId="0" xfId="0" applyNumberFormat="1" applyFont="1" applyFill="1" applyBorder="1" applyAlignment="1" applyProtection="1">
      <alignment horizontal="center"/>
    </xf>
    <xf numFmtId="180" fontId="15" fillId="7" borderId="0" xfId="0" applyNumberFormat="1" applyFont="1" applyFill="1" applyBorder="1" applyAlignment="1" applyProtection="1">
      <alignment horizontal="center"/>
    </xf>
    <xf numFmtId="178" fontId="15" fillId="7" borderId="0" xfId="0" applyNumberFormat="1" applyFont="1" applyFill="1" applyBorder="1" applyAlignment="1" applyProtection="1">
      <alignment horizontal="center"/>
    </xf>
    <xf numFmtId="0" fontId="15" fillId="7" borderId="0" xfId="0" applyFont="1" applyFill="1" applyProtection="1"/>
    <xf numFmtId="0" fontId="22" fillId="6" borderId="0" xfId="0" applyFont="1" applyFill="1" applyProtection="1"/>
    <xf numFmtId="0" fontId="4" fillId="0" borderId="59" xfId="0" applyFont="1" applyBorder="1" applyAlignment="1" applyProtection="1"/>
    <xf numFmtId="0" fontId="4" fillId="0" borderId="58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14" fontId="9" fillId="0" borderId="6" xfId="0" applyNumberFormat="1" applyFont="1" applyBorder="1" applyAlignment="1" applyProtection="1">
      <alignment horizontal="center" vertical="center"/>
    </xf>
    <xf numFmtId="178" fontId="9" fillId="0" borderId="7" xfId="0" applyNumberFormat="1" applyFont="1" applyBorder="1" applyAlignment="1" applyProtection="1">
      <alignment horizontal="center" vertical="center"/>
    </xf>
    <xf numFmtId="179" fontId="9" fillId="0" borderId="8" xfId="0" applyNumberFormat="1" applyFont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 shrinkToFit="1"/>
    </xf>
    <xf numFmtId="0" fontId="9" fillId="0" borderId="60" xfId="0" applyNumberFormat="1" applyFont="1" applyBorder="1" applyAlignment="1" applyProtection="1">
      <alignment horizontal="right" vertical="center"/>
    </xf>
    <xf numFmtId="181" fontId="9" fillId="0" borderId="60" xfId="0" applyNumberFormat="1" applyFont="1" applyBorder="1" applyAlignment="1" applyProtection="1">
      <alignment horizontal="center" vertical="center"/>
    </xf>
    <xf numFmtId="0" fontId="9" fillId="0" borderId="150" xfId="0" applyNumberFormat="1" applyFont="1" applyBorder="1" applyAlignment="1" applyProtection="1">
      <alignment horizontal="right" vertical="center"/>
    </xf>
    <xf numFmtId="178" fontId="9" fillId="0" borderId="152" xfId="0" applyNumberFormat="1" applyFont="1" applyBorder="1" applyAlignment="1" applyProtection="1">
      <alignment horizontal="center" vertical="center"/>
    </xf>
    <xf numFmtId="180" fontId="9" fillId="0" borderId="152" xfId="0" applyNumberFormat="1" applyFont="1" applyBorder="1" applyAlignment="1" applyProtection="1">
      <alignment horizontal="center" vertical="center"/>
    </xf>
    <xf numFmtId="180" fontId="9" fillId="0" borderId="0" xfId="0" applyNumberFormat="1" applyFont="1" applyBorder="1" applyAlignment="1" applyProtection="1">
      <alignment horizontal="center" vertical="center"/>
    </xf>
    <xf numFmtId="0" fontId="9" fillId="0" borderId="157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177" fontId="0" fillId="8" borderId="30" xfId="0" applyNumberFormat="1" applyFill="1" applyBorder="1" applyAlignment="1">
      <alignment horizontal="right" vertical="center"/>
    </xf>
    <xf numFmtId="190" fontId="0" fillId="8" borderId="32" xfId="0" applyNumberFormat="1" applyFill="1" applyBorder="1" applyAlignment="1">
      <alignment horizontal="right" vertical="center"/>
    </xf>
    <xf numFmtId="177" fontId="0" fillId="8" borderId="31" xfId="0" applyNumberFormat="1" applyFill="1" applyBorder="1" applyAlignment="1">
      <alignment horizontal="right" vertical="center"/>
    </xf>
    <xf numFmtId="177" fontId="0" fillId="8" borderId="30" xfId="0" applyNumberFormat="1" applyFill="1" applyBorder="1" applyAlignment="1">
      <alignment horizontal="center" vertical="center"/>
    </xf>
    <xf numFmtId="177" fontId="0" fillId="8" borderId="31" xfId="0" applyNumberForma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80" xfId="0" applyFont="1" applyFill="1" applyBorder="1" applyAlignment="1" applyProtection="1">
      <alignment horizontal="center" vertical="center"/>
    </xf>
    <xf numFmtId="0" fontId="2" fillId="9" borderId="150" xfId="0" applyFont="1" applyFill="1" applyBorder="1" applyAlignment="1" applyProtection="1">
      <alignment horizontal="center" vertical="center"/>
    </xf>
    <xf numFmtId="0" fontId="2" fillId="9" borderId="149" xfId="0" applyFont="1" applyFill="1" applyBorder="1" applyAlignment="1" applyProtection="1">
      <alignment horizontal="center" vertical="center"/>
    </xf>
    <xf numFmtId="0" fontId="2" fillId="9" borderId="104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 vertical="center"/>
    </xf>
    <xf numFmtId="0" fontId="2" fillId="9" borderId="106" xfId="0" applyFont="1" applyFill="1" applyBorder="1" applyAlignment="1" applyProtection="1">
      <alignment horizontal="center" vertical="center"/>
    </xf>
    <xf numFmtId="0" fontId="2" fillId="9" borderId="126" xfId="0" applyFont="1" applyFill="1" applyBorder="1" applyAlignment="1" applyProtection="1">
      <alignment horizontal="center" vertical="center"/>
    </xf>
    <xf numFmtId="0" fontId="2" fillId="9" borderId="154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9" fillId="9" borderId="154" xfId="0" applyFont="1" applyFill="1" applyBorder="1" applyAlignment="1" applyProtection="1">
      <alignment horizontal="center" vertical="center"/>
    </xf>
    <xf numFmtId="0" fontId="9" fillId="9" borderId="106" xfId="0" applyFont="1" applyFill="1" applyBorder="1" applyAlignment="1" applyProtection="1">
      <alignment horizontal="center" vertical="center"/>
    </xf>
    <xf numFmtId="0" fontId="9" fillId="9" borderId="126" xfId="0" applyFont="1" applyFill="1" applyBorder="1" applyAlignment="1" applyProtection="1">
      <alignment horizontal="center" vertical="center"/>
    </xf>
    <xf numFmtId="0" fontId="5" fillId="9" borderId="80" xfId="0" applyFont="1" applyFill="1" applyBorder="1" applyAlignment="1" applyProtection="1">
      <alignment horizontal="center" vertical="center" wrapText="1" shrinkToFit="1"/>
    </xf>
    <xf numFmtId="182" fontId="9" fillId="0" borderId="106" xfId="0" applyNumberFormat="1" applyFont="1" applyBorder="1" applyAlignment="1" applyProtection="1">
      <alignment horizontal="center" vertical="center"/>
    </xf>
    <xf numFmtId="0" fontId="9" fillId="2" borderId="107" xfId="0" applyFont="1" applyFill="1" applyBorder="1" applyAlignment="1" applyProtection="1">
      <alignment horizontal="center" vertical="center"/>
      <protection locked="0"/>
    </xf>
    <xf numFmtId="190" fontId="25" fillId="0" borderId="16" xfId="0" applyNumberFormat="1" applyFont="1" applyBorder="1" applyAlignment="1">
      <alignment vertical="center"/>
    </xf>
    <xf numFmtId="0" fontId="25" fillId="0" borderId="70" xfId="0" applyFont="1" applyBorder="1" applyAlignment="1">
      <alignment horizontal="center"/>
    </xf>
    <xf numFmtId="0" fontId="29" fillId="4" borderId="45" xfId="0" applyFont="1" applyFill="1" applyBorder="1" applyAlignment="1">
      <alignment horizontal="center" vertical="center"/>
    </xf>
    <xf numFmtId="0" fontId="29" fillId="4" borderId="61" xfId="0" applyFont="1" applyFill="1" applyBorder="1" applyAlignment="1">
      <alignment horizontal="center" vertical="center"/>
    </xf>
    <xf numFmtId="0" fontId="25" fillId="9" borderId="46" xfId="0" applyFont="1" applyFill="1" applyBorder="1" applyAlignment="1">
      <alignment horizontal="center" vertical="center" wrapText="1"/>
    </xf>
    <xf numFmtId="0" fontId="25" fillId="9" borderId="47" xfId="0" applyFont="1" applyFill="1" applyBorder="1" applyAlignment="1">
      <alignment horizontal="center" vertical="center" wrapText="1"/>
    </xf>
    <xf numFmtId="0" fontId="30" fillId="9" borderId="37" xfId="0" applyFont="1" applyFill="1" applyBorder="1" applyAlignment="1">
      <alignment horizontal="center" vertical="center" shrinkToFit="1"/>
    </xf>
    <xf numFmtId="0" fontId="30" fillId="9" borderId="38" xfId="0" applyFont="1" applyFill="1" applyBorder="1" applyAlignment="1">
      <alignment horizontal="center" vertical="center" shrinkToFit="1"/>
    </xf>
    <xf numFmtId="0" fontId="25" fillId="3" borderId="80" xfId="0" applyFont="1" applyFill="1" applyBorder="1" applyAlignment="1">
      <alignment horizontal="center" vertical="center"/>
    </xf>
    <xf numFmtId="0" fontId="29" fillId="4" borderId="80" xfId="0" applyFont="1" applyFill="1" applyBorder="1" applyAlignment="1">
      <alignment horizontal="center" vertical="center"/>
    </xf>
    <xf numFmtId="0" fontId="29" fillId="3" borderId="45" xfId="0" applyFont="1" applyFill="1" applyBorder="1" applyAlignment="1">
      <alignment horizontal="center" vertical="center"/>
    </xf>
    <xf numFmtId="0" fontId="29" fillId="3" borderId="60" xfId="0" applyFont="1" applyFill="1" applyBorder="1" applyAlignment="1">
      <alignment horizontal="center" vertical="center"/>
    </xf>
    <xf numFmtId="0" fontId="29" fillId="3" borderId="61" xfId="0" applyFont="1" applyFill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29" fillId="3" borderId="145" xfId="0" applyFont="1" applyFill="1" applyBorder="1" applyAlignment="1">
      <alignment horizontal="center" vertical="center"/>
    </xf>
    <xf numFmtId="0" fontId="29" fillId="3" borderId="47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4" borderId="49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29" fillId="4" borderId="60" xfId="0" applyFont="1" applyFill="1" applyBorder="1" applyAlignment="1">
      <alignment horizontal="center" vertical="center"/>
    </xf>
    <xf numFmtId="0" fontId="25" fillId="9" borderId="41" xfId="0" applyFont="1" applyFill="1" applyBorder="1" applyAlignment="1">
      <alignment horizontal="center" vertical="center"/>
    </xf>
    <xf numFmtId="0" fontId="25" fillId="9" borderId="42" xfId="0" applyFont="1" applyFill="1" applyBorder="1" applyAlignment="1">
      <alignment horizontal="center" vertical="center"/>
    </xf>
    <xf numFmtId="0" fontId="25" fillId="9" borderId="44" xfId="0" applyFont="1" applyFill="1" applyBorder="1" applyAlignment="1">
      <alignment horizontal="center" vertical="center" wrapText="1"/>
    </xf>
    <xf numFmtId="0" fontId="25" fillId="9" borderId="45" xfId="0" applyFont="1" applyFill="1" applyBorder="1" applyAlignment="1">
      <alignment horizontal="center" vertical="center" wrapText="1"/>
    </xf>
    <xf numFmtId="0" fontId="25" fillId="9" borderId="43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25" fillId="9" borderId="39" xfId="0" applyFont="1" applyFill="1" applyBorder="1" applyAlignment="1">
      <alignment horizontal="center" vertical="center"/>
    </xf>
    <xf numFmtId="0" fontId="25" fillId="9" borderId="38" xfId="0" applyFont="1" applyFill="1" applyBorder="1" applyAlignment="1">
      <alignment horizontal="center" vertical="center"/>
    </xf>
    <xf numFmtId="0" fontId="25" fillId="9" borderId="43" xfId="0" applyFont="1" applyFill="1" applyBorder="1" applyAlignment="1">
      <alignment horizontal="center" vertical="center" wrapText="1"/>
    </xf>
    <xf numFmtId="0" fontId="30" fillId="9" borderId="40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190" fontId="25" fillId="9" borderId="46" xfId="0" applyNumberFormat="1" applyFont="1" applyFill="1" applyBorder="1" applyAlignment="1">
      <alignment horizontal="center" vertical="center"/>
    </xf>
    <xf numFmtId="190" fontId="25" fillId="9" borderId="47" xfId="0" applyNumberFormat="1" applyFont="1" applyFill="1" applyBorder="1" applyAlignment="1">
      <alignment horizontal="center" vertical="center"/>
    </xf>
    <xf numFmtId="0" fontId="24" fillId="9" borderId="37" xfId="0" applyFont="1" applyFill="1" applyBorder="1" applyAlignment="1">
      <alignment horizontal="center" vertical="center" shrinkToFit="1"/>
    </xf>
    <xf numFmtId="0" fontId="24" fillId="9" borderId="38" xfId="0" applyFont="1" applyFill="1" applyBorder="1" applyAlignment="1">
      <alignment horizontal="center" vertical="center" shrinkToFit="1"/>
    </xf>
    <xf numFmtId="0" fontId="25" fillId="9" borderId="21" xfId="0" applyFont="1" applyFill="1" applyBorder="1" applyAlignment="1">
      <alignment horizontal="center" vertical="center" wrapText="1"/>
    </xf>
    <xf numFmtId="0" fontId="25" fillId="9" borderId="37" xfId="0" applyFont="1" applyFill="1" applyBorder="1" applyAlignment="1">
      <alignment horizontal="center" vertical="center" wrapText="1" shrinkToFit="1"/>
    </xf>
    <xf numFmtId="0" fontId="25" fillId="9" borderId="40" xfId="0" applyFont="1" applyFill="1" applyBorder="1" applyAlignment="1">
      <alignment horizontal="center" vertical="center" wrapText="1" shrinkToFit="1"/>
    </xf>
    <xf numFmtId="0" fontId="25" fillId="9" borderId="38" xfId="0" applyFont="1" applyFill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3" fillId="9" borderId="4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9" borderId="156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9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 shrinkToFit="1"/>
    </xf>
    <xf numFmtId="0" fontId="5" fillId="9" borderId="38" xfId="0" applyFont="1" applyFill="1" applyBorder="1" applyAlignment="1">
      <alignment horizontal="center" vertical="center" shrinkToFit="1"/>
    </xf>
    <xf numFmtId="0" fontId="3" fillId="9" borderId="43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shrinkToFit="1"/>
    </xf>
    <xf numFmtId="0" fontId="5" fillId="9" borderId="70" xfId="0" applyFont="1" applyFill="1" applyBorder="1" applyAlignment="1">
      <alignment horizontal="center" vertical="center" shrinkToFit="1"/>
    </xf>
    <xf numFmtId="190" fontId="3" fillId="9" borderId="46" xfId="0" applyNumberFormat="1" applyFont="1" applyFill="1" applyBorder="1" applyAlignment="1">
      <alignment horizontal="center" vertical="center"/>
    </xf>
    <xf numFmtId="190" fontId="3" fillId="9" borderId="47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3" fillId="9" borderId="39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 wrapText="1" shrinkToFit="1"/>
    </xf>
    <xf numFmtId="0" fontId="0" fillId="9" borderId="40" xfId="0" applyFont="1" applyFill="1" applyBorder="1" applyAlignment="1">
      <alignment horizontal="center" vertical="center" wrapText="1" shrinkToFit="1"/>
    </xf>
    <xf numFmtId="0" fontId="0" fillId="9" borderId="38" xfId="0" applyFont="1" applyFill="1" applyBorder="1" applyAlignment="1">
      <alignment horizontal="center" vertical="center" wrapText="1" shrinkToFit="1"/>
    </xf>
    <xf numFmtId="0" fontId="5" fillId="9" borderId="37" xfId="0" applyFont="1" applyFill="1" applyBorder="1" applyAlignment="1">
      <alignment horizontal="center" vertical="center" wrapText="1" shrinkToFit="1"/>
    </xf>
    <xf numFmtId="0" fontId="5" fillId="9" borderId="40" xfId="0" applyFont="1" applyFill="1" applyBorder="1" applyAlignment="1">
      <alignment horizontal="center" vertical="center" wrapText="1" shrinkToFit="1"/>
    </xf>
    <xf numFmtId="0" fontId="5" fillId="9" borderId="38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0" xfId="0" applyBorder="1" applyAlignment="1" applyProtection="1">
      <alignment horizontal="left" vertical="top"/>
      <protection locked="0"/>
    </xf>
    <xf numFmtId="0" fontId="0" fillId="0" borderId="191" xfId="0" applyBorder="1" applyAlignment="1" applyProtection="1">
      <alignment horizontal="left" vertical="top"/>
      <protection locked="0"/>
    </xf>
    <xf numFmtId="0" fontId="0" fillId="0" borderId="192" xfId="0" applyBorder="1" applyAlignment="1" applyProtection="1">
      <alignment horizontal="left" vertical="top"/>
      <protection locked="0"/>
    </xf>
    <xf numFmtId="0" fontId="0" fillId="0" borderId="19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94" xfId="0" applyBorder="1" applyAlignment="1" applyProtection="1">
      <alignment horizontal="left" vertical="top"/>
      <protection locked="0"/>
    </xf>
    <xf numFmtId="0" fontId="0" fillId="0" borderId="195" xfId="0" applyBorder="1" applyAlignment="1" applyProtection="1">
      <alignment horizontal="left" vertical="top"/>
      <protection locked="0"/>
    </xf>
    <xf numFmtId="0" fontId="0" fillId="0" borderId="189" xfId="0" applyBorder="1" applyAlignment="1" applyProtection="1">
      <alignment horizontal="left" vertical="top"/>
      <protection locked="0"/>
    </xf>
    <xf numFmtId="0" fontId="0" fillId="0" borderId="196" xfId="0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center"/>
    </xf>
    <xf numFmtId="0" fontId="2" fillId="9" borderId="49" xfId="0" applyFont="1" applyFill="1" applyBorder="1" applyAlignment="1" applyProtection="1">
      <alignment horizontal="center" vertical="center"/>
    </xf>
    <xf numFmtId="0" fontId="2" fillId="9" borderId="102" xfId="0" applyFont="1" applyFill="1" applyBorder="1" applyAlignment="1" applyProtection="1">
      <alignment horizontal="center" vertical="center"/>
    </xf>
    <xf numFmtId="0" fontId="5" fillId="9" borderId="147" xfId="0" applyFont="1" applyFill="1" applyBorder="1" applyAlignment="1" applyProtection="1">
      <alignment horizontal="center" vertical="center" shrinkToFit="1"/>
    </xf>
    <xf numFmtId="0" fontId="5" fillId="9" borderId="101" xfId="0" applyFont="1" applyFill="1" applyBorder="1" applyAlignment="1" applyProtection="1">
      <alignment horizontal="center" vertical="center" shrinkToFit="1"/>
    </xf>
    <xf numFmtId="0" fontId="5" fillId="9" borderId="151" xfId="0" applyFont="1" applyFill="1" applyBorder="1" applyAlignment="1" applyProtection="1">
      <alignment horizontal="center" vertical="center" shrinkToFit="1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178" fontId="2" fillId="0" borderId="51" xfId="0" applyNumberFormat="1" applyFont="1" applyBorder="1" applyAlignment="1" applyProtection="1">
      <alignment horizontal="center" vertical="center"/>
    </xf>
    <xf numFmtId="178" fontId="2" fillId="0" borderId="52" xfId="0" applyNumberFormat="1" applyFont="1" applyBorder="1" applyAlignment="1" applyProtection="1">
      <alignment horizontal="center" vertical="center"/>
    </xf>
    <xf numFmtId="179" fontId="2" fillId="0" borderId="51" xfId="0" applyNumberFormat="1" applyFont="1" applyBorder="1" applyAlignment="1" applyProtection="1">
      <alignment horizontal="center" vertical="center"/>
    </xf>
    <xf numFmtId="179" fontId="2" fillId="0" borderId="103" xfId="0" applyNumberFormat="1" applyFont="1" applyBorder="1" applyAlignment="1" applyProtection="1">
      <alignment horizontal="center" vertical="center"/>
    </xf>
    <xf numFmtId="0" fontId="2" fillId="0" borderId="99" xfId="0" applyFont="1" applyBorder="1" applyAlignment="1" applyProtection="1">
      <alignment horizontal="center" vertical="center"/>
    </xf>
    <xf numFmtId="0" fontId="2" fillId="0" borderId="108" xfId="0" applyFont="1" applyBorder="1" applyAlignment="1" applyProtection="1">
      <alignment horizontal="center" vertical="center"/>
    </xf>
    <xf numFmtId="0" fontId="2" fillId="0" borderId="109" xfId="0" applyFont="1" applyBorder="1" applyAlignment="1" applyProtection="1">
      <alignment horizontal="center" vertical="center"/>
    </xf>
    <xf numFmtId="0" fontId="2" fillId="0" borderId="14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147" xfId="0" applyFont="1" applyBorder="1" applyAlignment="1" applyProtection="1">
      <alignment horizontal="center" vertical="center"/>
    </xf>
    <xf numFmtId="0" fontId="2" fillId="0" borderId="10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 shrinkToFit="1"/>
    </xf>
    <xf numFmtId="0" fontId="2" fillId="0" borderId="99" xfId="0" applyFont="1" applyBorder="1" applyAlignment="1" applyProtection="1">
      <alignment horizontal="center" vertical="center" shrinkToFit="1"/>
    </xf>
    <xf numFmtId="0" fontId="2" fillId="0" borderId="52" xfId="0" applyFont="1" applyBorder="1" applyAlignment="1" applyProtection="1">
      <alignment horizontal="center" vertical="center" shrinkToFit="1"/>
    </xf>
    <xf numFmtId="0" fontId="4" fillId="0" borderId="5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9" xfId="0" applyFont="1" applyBorder="1" applyAlignment="1" applyProtection="1">
      <alignment horizontal="center"/>
    </xf>
    <xf numFmtId="0" fontId="2" fillId="9" borderId="98" xfId="0" applyFont="1" applyFill="1" applyBorder="1" applyAlignment="1" applyProtection="1">
      <alignment horizontal="center" vertical="center"/>
    </xf>
    <xf numFmtId="0" fontId="2" fillId="9" borderId="50" xfId="0" applyFont="1" applyFill="1" applyBorder="1" applyAlignment="1" applyProtection="1">
      <alignment horizontal="center" vertical="center"/>
    </xf>
    <xf numFmtId="0" fontId="2" fillId="2" borderId="100" xfId="0" applyFont="1" applyFill="1" applyBorder="1" applyAlignment="1" applyProtection="1">
      <alignment horizontal="center" vertical="center"/>
      <protection locked="0"/>
    </xf>
    <xf numFmtId="0" fontId="2" fillId="2" borderId="101" xfId="0" applyFont="1" applyFill="1" applyBorder="1" applyAlignment="1" applyProtection="1">
      <alignment horizontal="center" vertical="center"/>
      <protection locked="0"/>
    </xf>
    <xf numFmtId="188" fontId="2" fillId="0" borderId="150" xfId="0" applyNumberFormat="1" applyFont="1" applyBorder="1" applyAlignment="1" applyProtection="1">
      <alignment horizontal="center" vertical="center"/>
    </xf>
    <xf numFmtId="188" fontId="2" fillId="0" borderId="152" xfId="0" applyNumberFormat="1" applyFont="1" applyBorder="1" applyAlignment="1" applyProtection="1">
      <alignment horizontal="center" vertical="center"/>
    </xf>
    <xf numFmtId="182" fontId="2" fillId="0" borderId="104" xfId="0" applyNumberFormat="1" applyFont="1" applyBorder="1" applyAlignment="1" applyProtection="1">
      <alignment horizontal="center" vertical="center"/>
    </xf>
    <xf numFmtId="182" fontId="2" fillId="0" borderId="103" xfId="0" applyNumberFormat="1" applyFont="1" applyBorder="1" applyAlignment="1" applyProtection="1">
      <alignment horizontal="center" vertical="center"/>
    </xf>
    <xf numFmtId="0" fontId="2" fillId="0" borderId="103" xfId="0" applyFont="1" applyBorder="1" applyAlignment="1" applyProtection="1">
      <alignment horizontal="center" vertical="center"/>
    </xf>
    <xf numFmtId="0" fontId="0" fillId="9" borderId="151" xfId="0" applyFont="1" applyFill="1" applyBorder="1" applyAlignment="1" applyProtection="1">
      <alignment horizontal="center" vertical="center" wrapText="1" shrinkToFit="1"/>
    </xf>
    <xf numFmtId="0" fontId="0" fillId="9" borderId="151" xfId="0" applyFont="1" applyFill="1" applyBorder="1" applyAlignment="1" applyProtection="1">
      <alignment horizontal="center" vertical="center" shrinkToFit="1"/>
    </xf>
    <xf numFmtId="0" fontId="2" fillId="0" borderId="104" xfId="0" applyFont="1" applyBorder="1" applyAlignment="1" applyProtection="1">
      <alignment horizontal="center" vertical="center"/>
    </xf>
    <xf numFmtId="0" fontId="2" fillId="0" borderId="99" xfId="0" applyNumberFormat="1" applyFont="1" applyBorder="1" applyAlignment="1" applyProtection="1">
      <alignment horizontal="center" vertical="center"/>
    </xf>
    <xf numFmtId="0" fontId="2" fillId="0" borderId="103" xfId="0" applyNumberFormat="1" applyFont="1" applyBorder="1" applyAlignment="1" applyProtection="1">
      <alignment horizontal="center" vertical="center"/>
    </xf>
    <xf numFmtId="0" fontId="34" fillId="9" borderId="151" xfId="0" applyFont="1" applyFill="1" applyBorder="1" applyAlignment="1" applyProtection="1">
      <alignment horizontal="center" vertical="center" wrapText="1" shrinkToFit="1"/>
    </xf>
    <xf numFmtId="0" fontId="34" fillId="9" borderId="101" xfId="0" applyFont="1" applyFill="1" applyBorder="1" applyAlignment="1" applyProtection="1">
      <alignment horizontal="center" vertical="center" wrapText="1" shrinkToFit="1"/>
    </xf>
    <xf numFmtId="0" fontId="15" fillId="7" borderId="0" xfId="0" applyFont="1" applyFill="1" applyBorder="1" applyAlignment="1" applyProtection="1">
      <alignment horizontal="center"/>
    </xf>
    <xf numFmtId="0" fontId="35" fillId="9" borderId="151" xfId="0" applyFont="1" applyFill="1" applyBorder="1" applyAlignment="1" applyProtection="1">
      <alignment horizontal="center" vertical="center" wrapText="1" shrinkToFit="1"/>
    </xf>
    <xf numFmtId="0" fontId="35" fillId="9" borderId="101" xfId="0" applyFont="1" applyFill="1" applyBorder="1" applyAlignment="1" applyProtection="1">
      <alignment horizontal="center" vertical="center" shrinkToFit="1"/>
    </xf>
    <xf numFmtId="0" fontId="9" fillId="0" borderId="148" xfId="0" applyFont="1" applyBorder="1" applyAlignment="1" applyProtection="1">
      <alignment horizontal="center" vertical="center"/>
    </xf>
    <xf numFmtId="0" fontId="9" fillId="0" borderId="10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04" xfId="0" applyFont="1" applyBorder="1" applyAlignment="1" applyProtection="1">
      <alignment horizontal="center" vertical="center"/>
    </xf>
    <xf numFmtId="0" fontId="9" fillId="0" borderId="103" xfId="0" applyFont="1" applyBorder="1" applyAlignment="1" applyProtection="1">
      <alignment horizontal="center" vertical="center"/>
    </xf>
    <xf numFmtId="0" fontId="9" fillId="0" borderId="99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9" borderId="49" xfId="0" applyFont="1" applyFill="1" applyBorder="1" applyAlignment="1" applyProtection="1">
      <alignment horizontal="center" vertical="center"/>
    </xf>
    <xf numFmtId="0" fontId="9" fillId="9" borderId="98" xfId="0" applyFont="1" applyFill="1" applyBorder="1" applyAlignment="1" applyProtection="1">
      <alignment horizontal="center" vertical="center"/>
    </xf>
    <xf numFmtId="0" fontId="9" fillId="9" borderId="50" xfId="0" applyFont="1" applyFill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99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9" fillId="0" borderId="5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9" borderId="147" xfId="0" applyFont="1" applyFill="1" applyBorder="1" applyAlignment="1" applyProtection="1">
      <alignment horizontal="center" vertical="center" shrinkToFit="1"/>
    </xf>
    <xf numFmtId="0" fontId="9" fillId="9" borderId="101" xfId="0" applyFont="1" applyFill="1" applyBorder="1" applyAlignment="1" applyProtection="1">
      <alignment horizontal="center" vertical="center" shrinkToFit="1"/>
    </xf>
    <xf numFmtId="0" fontId="9" fillId="9" borderId="151" xfId="0" applyFont="1" applyFill="1" applyBorder="1" applyAlignment="1" applyProtection="1">
      <alignment horizontal="center" vertical="center" shrinkToFit="1"/>
    </xf>
    <xf numFmtId="0" fontId="9" fillId="9" borderId="151" xfId="0" applyFont="1" applyFill="1" applyBorder="1" applyAlignment="1" applyProtection="1">
      <alignment horizontal="center" vertical="center"/>
    </xf>
    <xf numFmtId="0" fontId="9" fillId="9" borderId="101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145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 shrinkToFit="1"/>
    </xf>
    <xf numFmtId="0" fontId="9" fillId="9" borderId="38" xfId="0" applyFont="1" applyFill="1" applyBorder="1" applyAlignment="1">
      <alignment horizontal="center" vertical="center" shrinkToFit="1"/>
    </xf>
    <xf numFmtId="31" fontId="0" fillId="0" borderId="30" xfId="0" applyNumberFormat="1" applyFill="1" applyBorder="1" applyAlignment="1">
      <alignment horizontal="center" vertical="center"/>
    </xf>
    <xf numFmtId="31" fontId="0" fillId="0" borderId="32" xfId="0" applyNumberFormat="1" applyFill="1" applyBorder="1" applyAlignment="1">
      <alignment horizontal="center" vertical="center"/>
    </xf>
    <xf numFmtId="31" fontId="0" fillId="0" borderId="31" xfId="0" applyNumberForma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6A6A6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走動作の</a:t>
            </a:r>
            <a:r>
              <a:rPr lang="ja-JP" altLang="en-US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特徴</a:t>
            </a:r>
            <a:endParaRPr lang="ja-JP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32898570374573"/>
          <c:y val="0.16053613381303872"/>
          <c:w val="0.71011477595379424"/>
          <c:h val="0.64056040310822293"/>
        </c:manualLayout>
      </c:layout>
      <c:scatterChart>
        <c:scatterStyle val="lineMarker"/>
        <c:varyColors val="0"/>
        <c:ser>
          <c:idx val="1"/>
          <c:order val="0"/>
          <c:tx>
            <c:strRef>
              <c:f>'男個人票（小学生以上用）'!$Y$16</c:f>
              <c:strCache>
                <c:ptCount val="1"/>
                <c:pt idx="0">
                  <c:v>走動作の特徴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'男個人票（小学生以上用）'!$Y$18</c:f>
            </c:numRef>
          </c:xVal>
          <c:yVal>
            <c:numRef>
              <c:f>'男個人票（小学生以上用）'!$Y$20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3A-40CB-9199-4CA2ECBF6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53312"/>
        <c:axId val="223055232"/>
      </c:scatterChart>
      <c:valAx>
        <c:axId val="223053312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50m</a:t>
                </a:r>
                <a:r>
                  <a:rPr lang="ja-JP"/>
                  <a:t>走　得点</a:t>
                </a:r>
              </a:p>
            </c:rich>
          </c:tx>
          <c:layout>
            <c:manualLayout>
              <c:xMode val="edge"/>
              <c:yMode val="edge"/>
              <c:x val="0.45611549528112832"/>
              <c:y val="0.880773398269797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5232"/>
        <c:crosses val="autoZero"/>
        <c:crossBetween val="midCat"/>
        <c:majorUnit val="1"/>
      </c:valAx>
      <c:valAx>
        <c:axId val="223055232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5m</a:t>
                </a:r>
                <a:r>
                  <a:rPr lang="ja-JP"/>
                  <a:t>時間往復走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3312"/>
        <c:crosses val="autoZero"/>
        <c:crossBetween val="midCat"/>
        <c:majorUnit val="1"/>
      </c:valAx>
      <c:spPr>
        <a:gradFill>
          <a:gsLst>
            <a:gs pos="33000">
              <a:schemeClr val="bg1"/>
            </a:gs>
            <a:gs pos="84000">
              <a:schemeClr val="accent6">
                <a:lumMod val="40000"/>
                <a:lumOff val="60000"/>
              </a:schemeClr>
            </a:gs>
          </a:gsLst>
          <a:lin ang="180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走動作の記録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2547213119487231"/>
          <c:y val="6.58268524966845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24148220630401"/>
          <c:y val="0.31437347570185287"/>
          <c:w val="0.6951371236119348"/>
          <c:h val="0.4499737532808398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  <a:miter lim="800000"/>
                </a:ln>
                <a:effectLst>
                  <a:glow>
                    <a:schemeClr val="accent1"/>
                  </a:glow>
                  <a:outerShdw dir="5400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0" cap="rnd">
                <a:solidFill>
                  <a:srgbClr val="FF0000"/>
                </a:solidFill>
                <a:round/>
              </a:ln>
              <a:effectLst>
                <a:glow>
                  <a:schemeClr val="accent1"/>
                </a:glow>
                <a:outerShdw dir="5400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B76-4732-AD06-9FF42881B5F3}"/>
              </c:ext>
            </c:extLst>
          </c:dPt>
          <c:xVal>
            <c:numRef>
              <c:f>'女個人票（小学生以上用）'!$Y$15</c:f>
            </c:numRef>
          </c:xVal>
          <c:yVal>
            <c:numRef>
              <c:f>'女個人票（小学生以上用）'!$X$15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76-4732-AD06-9FF42881B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90688"/>
        <c:axId val="222762496"/>
      </c:scatterChart>
      <c:valAx>
        <c:axId val="222690688"/>
        <c:scaling>
          <c:orientation val="maxMin"/>
          <c:max val="13"/>
          <c:min val="6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50m</a:t>
                </a:r>
                <a:r>
                  <a:rPr lang="ja-JP" altLang="en-US" sz="900"/>
                  <a:t>走の記録（秒）</a:t>
                </a:r>
              </a:p>
            </c:rich>
          </c:tx>
          <c:layout>
            <c:manualLayout>
              <c:xMode val="edge"/>
              <c:yMode val="edge"/>
              <c:x val="0.31929901960784313"/>
              <c:y val="0.879711904761904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762496"/>
        <c:crosses val="autoZero"/>
        <c:crossBetween val="midCat"/>
        <c:majorUnit val="0.5"/>
      </c:valAx>
      <c:valAx>
        <c:axId val="222762496"/>
        <c:scaling>
          <c:orientation val="minMax"/>
          <c:max val="3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走動作の質的評価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69068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跳動作の記録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19890096922353412"/>
          <c:y val="7.01369407494606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35706113684"/>
          <c:y val="0.28411189025265232"/>
          <c:w val="0.64484667488879266"/>
          <c:h val="0.504543309321317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4445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69-49C8-A401-6B5316880BC4}"/>
              </c:ext>
            </c:extLst>
          </c:dPt>
          <c:xVal>
            <c:numRef>
              <c:f>'女個人票（小学生以上用）'!$AC$15</c:f>
            </c:numRef>
          </c:xVal>
          <c:yVal>
            <c:numRef>
              <c:f>'女個人票（小学生以上用）'!$AB$15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69-49C8-A401-6B5316880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86976"/>
        <c:axId val="222288896"/>
      </c:scatterChart>
      <c:valAx>
        <c:axId val="222286976"/>
        <c:scaling>
          <c:orientation val="minMax"/>
          <c:max val="2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立ち幅とびの記録（</a:t>
                </a:r>
                <a:r>
                  <a:rPr lang="en-US" altLang="ja-JP" sz="900"/>
                  <a:t>cm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943970588235294"/>
              <c:y val="0.884751587301587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88896"/>
        <c:crosses val="autoZero"/>
        <c:crossBetween val="midCat"/>
        <c:majorUnit val="25"/>
      </c:valAx>
      <c:valAx>
        <c:axId val="222288896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跳動作の質的評価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28697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投動作の記録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6357409166300455"/>
          <c:y val="7.504669023757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6934920611588"/>
          <c:y val="0.28908091247521378"/>
          <c:w val="0.66342747392723511"/>
          <c:h val="0.50961323006284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44450">
                <a:solidFill>
                  <a:schemeClr val="tx1"/>
                </a:solidFill>
                <a:miter lim="800000"/>
              </a:ln>
              <a:effectLst/>
            </c:spPr>
          </c:marker>
          <c:xVal>
            <c:numRef>
              <c:f>'女個人票（小学生以上用）'!$AA$15</c:f>
            </c:numRef>
          </c:xVal>
          <c:yVal>
            <c:numRef>
              <c:f>'女個人票（小学生以上用）'!$Z$15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EE-462C-A332-B77D15F2D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7568"/>
        <c:axId val="222399872"/>
      </c:scatterChart>
      <c:valAx>
        <c:axId val="222397568"/>
        <c:scaling>
          <c:orientation val="minMax"/>
          <c:max val="4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ボール投げの記録（</a:t>
                </a:r>
                <a:r>
                  <a:rPr lang="en-US" altLang="ja-JP" sz="900"/>
                  <a:t>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8609640522875812"/>
              <c:y val="0.88979126984126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399872"/>
        <c:crosses val="autoZero"/>
        <c:crossBetween val="midCat"/>
        <c:majorUnit val="5"/>
      </c:valAx>
      <c:valAx>
        <c:axId val="222399872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投動作の質的評価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crossAx val="22239756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ＭＳ Ｐゴシック"/>
              </a:defRPr>
            </a:pPr>
            <a:r>
              <a:rPr lang="ja-JP" altLang="en-US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体力データ</a:t>
            </a:r>
          </a:p>
        </c:rich>
      </c:tx>
      <c:layout>
        <c:manualLayout>
          <c:xMode val="edge"/>
          <c:yMode val="edge"/>
          <c:x val="0.37753637339820578"/>
          <c:y val="3.16863247927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2359086603647"/>
          <c:y val="0.20695955674786445"/>
          <c:w val="0.55416067860317053"/>
          <c:h val="0.68951829578932933"/>
        </c:manualLayout>
      </c:layout>
      <c:radarChart>
        <c:radarStyle val="filled"/>
        <c:varyColors val="0"/>
        <c:ser>
          <c:idx val="1"/>
          <c:order val="0"/>
          <c:tx>
            <c:strRef>
              <c:f>'個人票（幼児用）'!$C$10</c:f>
              <c:strCache>
                <c:ptCount val="1"/>
                <c:pt idx="0">
                  <c:v>得点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70C0"/>
              </a:solidFill>
              <a:prstDash val="solid"/>
            </a:ln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'個人票（幼児用）'!$D$8:$K$8</c15:sqref>
                  </c15:fullRef>
                </c:ext>
              </c:extLst>
              <c:f>('個人票（幼児用）'!$D$8,'個人票（幼児用）'!$F$8,'個人票（幼児用）'!$H$8,'個人票（幼児用）'!$J$8)</c:f>
              <c:strCache>
                <c:ptCount val="4"/>
                <c:pt idx="0">
                  <c:v>25m走</c:v>
                </c:pt>
                <c:pt idx="1">
                  <c:v>立ち幅とび</c:v>
                </c:pt>
                <c:pt idx="2">
                  <c:v>ボール投げ</c:v>
                </c:pt>
                <c:pt idx="3">
                  <c:v>5m時間往復走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'個人票（幼児用）'!$D$10:$K$10</c15:sqref>
                  </c15:fullRef>
                </c:ext>
              </c:extLst>
              <c:f>('個人票（幼児用）'!$D$10,'個人票（幼児用）'!$F$10,'個人票（幼児用）'!$H$10,'個人票（幼児用）'!$J$10)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0-4310-9F89-5013F911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6208"/>
        <c:axId val="222273536"/>
      </c:radarChart>
      <c:catAx>
        <c:axId val="22220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3536"/>
        <c:crosses val="autoZero"/>
        <c:auto val="0"/>
        <c:lblAlgn val="ctr"/>
        <c:lblOffset val="100"/>
        <c:noMultiLvlLbl val="0"/>
      </c:catAx>
      <c:valAx>
        <c:axId val="222273536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跳動作の記録</a:t>
            </a:r>
            <a:r>
              <a:rPr lang="en-US" alt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×</a:t>
            </a: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7649428672291421"/>
          <c:y val="0.1198767289648895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35706113684"/>
          <c:y val="0.28411189025265232"/>
          <c:w val="0.80105538427806311"/>
          <c:h val="0.5045433093213177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88900">
                <a:solidFill>
                  <a:schemeClr val="accent6">
                    <a:lumMod val="50000"/>
                  </a:schemeClr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63500">
                  <a:solidFill>
                    <a:schemeClr val="tx1"/>
                  </a:solidFill>
                  <a:miter lim="800000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A82-4F26-8EA3-039E3468FA18}"/>
              </c:ext>
            </c:extLst>
          </c:dPt>
          <c:xVal>
            <c:numRef>
              <c:f>'個人票（幼児用）'!$W$15</c:f>
              <c:numCache>
                <c:formatCode>#,##0"cm"</c:formatCode>
                <c:ptCount val="1"/>
                <c:pt idx="0">
                  <c:v>120</c:v>
                </c:pt>
              </c:numCache>
            </c:numRef>
          </c:xVal>
          <c:yVal>
            <c:numRef>
              <c:f>'個人票（幼児用）'!$V$15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82-4F26-8EA3-039E3468F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86976"/>
        <c:axId val="222288896"/>
      </c:scatterChart>
      <c:valAx>
        <c:axId val="222286976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立ち幅とびの記録（</a:t>
                </a:r>
                <a:r>
                  <a:rPr lang="en-US" altLang="ja-JP" sz="900"/>
                  <a:t>cm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3589180907357743"/>
              <c:y val="0.8948343460237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88896"/>
        <c:crosses val="autoZero"/>
        <c:crossBetween val="midCat"/>
        <c:majorUnit val="15"/>
      </c:valAx>
      <c:valAx>
        <c:axId val="222288896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跳動作の質的評価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28697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投動作の記録</a:t>
            </a:r>
            <a:r>
              <a:rPr lang="en-US" alt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×</a:t>
            </a: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7281961683592376"/>
          <c:y val="0.129824202315162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6934920611588"/>
          <c:y val="0.28908091247521378"/>
          <c:w val="0.82243816254416957"/>
          <c:h val="0.509613230062844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  <a:miter lim="800000"/>
              </a:ln>
              <a:effectLst/>
            </c:spPr>
          </c:marker>
          <c:xVal>
            <c:numRef>
              <c:f>'個人票（幼児用）'!$U$15</c:f>
              <c:numCache>
                <c:formatCode>#,##0"m"</c:formatCode>
                <c:ptCount val="1"/>
                <c:pt idx="0">
                  <c:v>20</c:v>
                </c:pt>
              </c:numCache>
            </c:numRef>
          </c:xVal>
          <c:yVal>
            <c:numRef>
              <c:f>'個人票（幼児用）'!$T$15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07-4882-AB86-68E31F41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7568"/>
        <c:axId val="222399872"/>
      </c:scatterChart>
      <c:valAx>
        <c:axId val="222397568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ボール投げの記録（</a:t>
                </a:r>
                <a:r>
                  <a:rPr lang="en-US" altLang="ja-JP" sz="900"/>
                  <a:t>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37443560279346705"/>
              <c:y val="0.889791145536052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399872"/>
        <c:crosses val="autoZero"/>
        <c:crossBetween val="midCat"/>
        <c:majorUnit val="3"/>
      </c:valAx>
      <c:valAx>
        <c:axId val="222399872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投動作の質的評価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crossAx val="22239756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走動作の記録</a:t>
            </a:r>
            <a:r>
              <a:rPr lang="en-US" alt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×</a:t>
            </a:r>
            <a:r>
              <a:rPr lang="ja-JP" altLang="en-US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8355549084555748"/>
          <c:y val="0.1209164470129665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73013673259551"/>
          <c:y val="0.31437339640795381"/>
          <c:w val="0.81485549929452683"/>
          <c:h val="0.4499737532808398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31750">
                <a:solidFill>
                  <a:schemeClr val="accent6">
                    <a:lumMod val="50000"/>
                  </a:schemeClr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50800">
                  <a:solidFill>
                    <a:schemeClr val="tx1"/>
                  </a:solidFill>
                  <a:miter lim="800000"/>
                </a:ln>
                <a:effectLst>
                  <a:glow>
                    <a:schemeClr val="accent1"/>
                  </a:glow>
                  <a:outerShdw dir="5400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0" cap="rnd">
                <a:solidFill>
                  <a:srgbClr val="FF0000"/>
                </a:solidFill>
                <a:round/>
              </a:ln>
              <a:effectLst>
                <a:glow>
                  <a:schemeClr val="accent1"/>
                </a:glow>
                <a:outerShdw dir="5400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A48-476F-A1C9-AEAC98397DF8}"/>
              </c:ext>
            </c:extLst>
          </c:dPt>
          <c:xVal>
            <c:numRef>
              <c:f>'個人票（幼児用）'!$S$15</c:f>
              <c:numCache>
                <c:formatCode>0.0"秒"</c:formatCode>
                <c:ptCount val="1"/>
                <c:pt idx="0">
                  <c:v>5</c:v>
                </c:pt>
              </c:numCache>
            </c:numRef>
          </c:xVal>
          <c:yVal>
            <c:numRef>
              <c:f>'個人票（幼児用）'!$R$15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48-476F-A1C9-AEAC98397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90688"/>
        <c:axId val="222762496"/>
      </c:scatterChart>
      <c:valAx>
        <c:axId val="222690688"/>
        <c:scaling>
          <c:orientation val="maxMin"/>
          <c:max val="10"/>
          <c:min val="5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25m</a:t>
                </a:r>
                <a:r>
                  <a:rPr lang="ja-JP" altLang="en-US" sz="900"/>
                  <a:t>走の記録（秒）</a:t>
                </a:r>
              </a:p>
            </c:rich>
          </c:tx>
          <c:layout>
            <c:manualLayout>
              <c:xMode val="edge"/>
              <c:yMode val="edge"/>
              <c:x val="0.3932425954426626"/>
              <c:y val="0.879711740402285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762496"/>
        <c:crosses val="autoZero"/>
        <c:crossBetween val="midCat"/>
        <c:majorUnit val="0.5"/>
      </c:valAx>
      <c:valAx>
        <c:axId val="222762496"/>
        <c:scaling>
          <c:orientation val="minMax"/>
          <c:max val="3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走動作の質的評価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69068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走動作の</a:t>
            </a:r>
            <a:r>
              <a:rPr lang="ja-JP" altLang="en-US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特徴</a:t>
            </a:r>
            <a:endParaRPr lang="ja-JP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32898570374573"/>
          <c:y val="0.16053613381303872"/>
          <c:w val="0.71011477595379424"/>
          <c:h val="0.651467877478461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'個人票（幼児用）'!$S$16</c:f>
              <c:strCache>
                <c:ptCount val="1"/>
                <c:pt idx="0">
                  <c:v>走動作の特徴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8"/>
            </c:marker>
            <c:bubble3D val="0"/>
            <c:extLst>
              <c:ext xmlns:c16="http://schemas.microsoft.com/office/drawing/2014/chart" uri="{C3380CC4-5D6E-409C-BE32-E72D297353CC}">
                <c16:uniqueId val="{00000002-CC42-48E0-BA0B-916CFC996257}"/>
              </c:ext>
            </c:extLst>
          </c:dPt>
          <c:xVal>
            <c:numRef>
              <c:f>'個人票（幼児用）'!$S$18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'個人票（幼児用）'!$S$20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42-48E0-BA0B-916CFC99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53312"/>
        <c:axId val="223055232"/>
      </c:scatterChart>
      <c:valAx>
        <c:axId val="223053312"/>
        <c:scaling>
          <c:orientation val="minMax"/>
          <c:max val="5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50m</a:t>
                </a:r>
                <a:r>
                  <a:rPr lang="ja-JP"/>
                  <a:t>走　得点</a:t>
                </a:r>
              </a:p>
            </c:rich>
          </c:tx>
          <c:layout>
            <c:manualLayout>
              <c:xMode val="edge"/>
              <c:yMode val="edge"/>
              <c:x val="0.45611549528112832"/>
              <c:y val="0.880773398269797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5232"/>
        <c:crosses val="autoZero"/>
        <c:crossBetween val="midCat"/>
        <c:majorUnit val="1"/>
      </c:valAx>
      <c:valAx>
        <c:axId val="22305523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5m</a:t>
                </a:r>
                <a:r>
                  <a:rPr lang="ja-JP"/>
                  <a:t>時間往復走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3312"/>
        <c:crosses val="autoZero"/>
        <c:crossBetween val="midCat"/>
        <c:majorUnit val="1"/>
      </c:valAx>
      <c:spPr>
        <a:gradFill>
          <a:gsLst>
            <a:gs pos="33000">
              <a:schemeClr val="bg1"/>
            </a:gs>
            <a:gs pos="84000">
              <a:schemeClr val="accent6">
                <a:lumMod val="40000"/>
                <a:lumOff val="60000"/>
              </a:schemeClr>
            </a:gs>
          </a:gsLst>
          <a:lin ang="180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ＭＳ Ｐゴシック"/>
              </a:defRPr>
            </a:pPr>
            <a:r>
              <a:rPr lang="ja-JP" altLang="en-US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</a:rPr>
              <a:t>体力データ</a:t>
            </a:r>
          </a:p>
        </c:rich>
      </c:tx>
      <c:layout>
        <c:manualLayout>
          <c:xMode val="edge"/>
          <c:yMode val="edge"/>
          <c:x val="0.37753637339820578"/>
          <c:y val="3.16863247927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2359086603647"/>
          <c:y val="0.20695955674786445"/>
          <c:w val="0.55416067860317053"/>
          <c:h val="0.68951829578932933"/>
        </c:manualLayout>
      </c:layout>
      <c:radarChart>
        <c:radarStyle val="filled"/>
        <c:varyColors val="0"/>
        <c:ser>
          <c:idx val="1"/>
          <c:order val="0"/>
          <c:tx>
            <c:strRef>
              <c:f>'男個人票（小学生以上用）'!$C$10</c:f>
              <c:strCache>
                <c:ptCount val="1"/>
                <c:pt idx="0">
                  <c:v>得点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70C0"/>
              </a:solidFill>
              <a:prstDash val="solid"/>
            </a:ln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'男個人票（小学生以上用）'!$D$8:$P$8</c15:sqref>
                  </c15:fullRef>
                </c:ext>
              </c:extLst>
              <c:f>('男個人票（小学生以上用）'!$D$8,'男個人票（小学生以上用）'!$F$8,'男個人票（小学生以上用）'!$H$8,'男個人票（小学生以上用）'!$J$8,'男個人票（小学生以上用）'!$L$8,'男個人票（小学生以上用）'!$N$8,'男個人票（小学生以上用）'!$P$8)</c:f>
              <c:strCache>
                <c:ptCount val="7"/>
                <c:pt idx="0">
                  <c:v>50m走</c:v>
                </c:pt>
                <c:pt idx="1">
                  <c:v>立ち幅とび</c:v>
                </c:pt>
                <c:pt idx="2">
                  <c:v>ボール投げ</c:v>
                </c:pt>
                <c:pt idx="3">
                  <c:v>5m時間往復走</c:v>
                </c:pt>
                <c:pt idx="4">
                  <c:v>腕立て伏せ
(膝つき含む)</c:v>
                </c:pt>
                <c:pt idx="5">
                  <c:v>立ち3段とび</c:v>
                </c:pt>
                <c:pt idx="6">
                  <c:v>20m
シャトルラン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'男個人票（小学生以上用）'!$D$10:$P$10</c15:sqref>
                  </c15:fullRef>
                </c:ext>
              </c:extLst>
              <c:f>('男個人票（小学生以上用）'!$D$10,'男個人票（小学生以上用）'!$F$10,'男個人票（小学生以上用）'!$H$10,'男個人票（小学生以上用）'!$J$10,'男個人票（小学生以上用）'!$L$10,'男個人票（小学生以上用）'!$N$10,'男個人票（小学生以上用）'!$P$10)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9-4C7F-A1DB-752AE549C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6208"/>
        <c:axId val="222273536"/>
      </c:radarChart>
      <c:catAx>
        <c:axId val="22220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3536"/>
        <c:crosses val="autoZero"/>
        <c:auto val="0"/>
        <c:lblAlgn val="ctr"/>
        <c:lblOffset val="100"/>
        <c:noMultiLvlLbl val="0"/>
      </c:catAx>
      <c:valAx>
        <c:axId val="2222735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跳動作の記録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17716010636476723"/>
          <c:y val="6.52149059320276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3635706113684"/>
          <c:y val="0.28411189025265232"/>
          <c:w val="0.64484667488879266"/>
          <c:h val="0.49962155783305529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4445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3D-41C2-B5C0-4AB0AA6F7332}"/>
              </c:ext>
            </c:extLst>
          </c:dPt>
          <c:xVal>
            <c:numRef>
              <c:f>'男個人票（小学生以上用）'!$AC$15</c:f>
            </c:numRef>
          </c:xVal>
          <c:yVal>
            <c:numRef>
              <c:f>'男個人票（小学生以上用）'!$AB$15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3D-41C2-B5C0-4AB0AA6F7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86976"/>
        <c:axId val="222288896"/>
      </c:scatterChart>
      <c:valAx>
        <c:axId val="222286976"/>
        <c:scaling>
          <c:orientation val="minMax"/>
          <c:max val="25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立ち幅とびの記録（</a:t>
                </a:r>
                <a:r>
                  <a:rPr lang="en-US" altLang="ja-JP" sz="900"/>
                  <a:t>cm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943970588235294"/>
              <c:y val="0.8847515873015873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288896"/>
        <c:crosses val="autoZero"/>
        <c:crossBetween val="midCat"/>
        <c:majorUnit val="25"/>
      </c:valAx>
      <c:valAx>
        <c:axId val="222288896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跳動作の質的評価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286976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投動作の記録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1903685911813639"/>
          <c:y val="7.0094279768007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696934920611588"/>
          <c:y val="0.28908091247521378"/>
          <c:w val="0.66342747392723511"/>
          <c:h val="0.4898036140382757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63500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4BB-4F31-A9A5-C587DFC9B5B3}"/>
              </c:ext>
            </c:extLst>
          </c:dPt>
          <c:xVal>
            <c:numRef>
              <c:f>'男個人票（小学生以上用）'!$AA$15</c:f>
            </c:numRef>
          </c:xVal>
          <c:yVal>
            <c:numRef>
              <c:f>'男個人票（小学生以上用）'!$Z$15</c:f>
              <c:numCache>
                <c:formatCode>General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61-4198-B428-FC511FFC0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97568"/>
        <c:axId val="222399872"/>
      </c:scatterChart>
      <c:valAx>
        <c:axId val="222397568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ボール投げの記録（</a:t>
                </a:r>
                <a:r>
                  <a:rPr lang="en-US" altLang="ja-JP" sz="900"/>
                  <a:t>m</a:t>
                </a:r>
                <a:r>
                  <a:rPr lang="ja-JP" altLang="en-US" sz="900"/>
                  <a:t>）</a:t>
                </a:r>
              </a:p>
            </c:rich>
          </c:tx>
          <c:layout>
            <c:manualLayout>
              <c:xMode val="edge"/>
              <c:yMode val="edge"/>
              <c:x val="0.28609640522875812"/>
              <c:y val="0.88979126984126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399872"/>
        <c:crosses val="autoZero"/>
        <c:crossBetween val="midCat"/>
        <c:majorUnit val="5"/>
      </c:valAx>
      <c:valAx>
        <c:axId val="222399872"/>
        <c:scaling>
          <c:orientation val="minMax"/>
          <c:max val="3"/>
          <c:min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投動作の質的評価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crossAx val="22239756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altLang="en-US" sz="1400">
                <a:latin typeface="+mj-ea"/>
                <a:ea typeface="+mj-ea"/>
              </a:rPr>
              <a:t>走動作の記録</a:t>
            </a:r>
            <a:r>
              <a:rPr lang="en-US" altLang="ja-JP" sz="1400">
                <a:latin typeface="+mj-ea"/>
                <a:ea typeface="+mj-ea"/>
              </a:rPr>
              <a:t>×</a:t>
            </a:r>
            <a:r>
              <a:rPr lang="ja-JP" altLang="en-US" sz="1400">
                <a:latin typeface="+mj-ea"/>
                <a:ea typeface="+mj-ea"/>
              </a:rPr>
              <a:t>フォーム</a:t>
            </a:r>
          </a:p>
        </c:rich>
      </c:tx>
      <c:layout>
        <c:manualLayout>
          <c:xMode val="edge"/>
          <c:yMode val="edge"/>
          <c:x val="0.23403540305010898"/>
          <c:y val="6.574654435103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524148220630401"/>
          <c:y val="0.31437347570185287"/>
          <c:w val="0.6951371236119348"/>
          <c:h val="0.4449989012276089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  <a:miter lim="800000"/>
              </a:ln>
              <a:effectLst/>
            </c:spPr>
          </c:marker>
          <c:dPt>
            <c:idx val="0"/>
            <c:marker>
              <c:spPr>
                <a:solidFill>
                  <a:schemeClr val="tx1"/>
                </a:solidFill>
                <a:ln w="38100">
                  <a:solidFill>
                    <a:schemeClr val="tx1"/>
                  </a:solidFill>
                  <a:miter lim="800000"/>
                </a:ln>
                <a:effectLst>
                  <a:glow>
                    <a:schemeClr val="accent1"/>
                  </a:glow>
                  <a:outerShdw dir="5400000" algn="ctr" rotWithShape="0">
                    <a:srgbClr val="000000">
                      <a:alpha val="43137"/>
                    </a:srgbClr>
                  </a:outerShdw>
                </a:effectLst>
              </c:spPr>
            </c:marker>
            <c:bubble3D val="0"/>
            <c:spPr>
              <a:ln w="0" cap="rnd">
                <a:solidFill>
                  <a:schemeClr val="tx1"/>
                </a:solidFill>
                <a:round/>
              </a:ln>
              <a:effectLst>
                <a:glow>
                  <a:schemeClr val="accent1"/>
                </a:glow>
                <a:outerShdw dir="5400000" algn="ctr" rotWithShape="0">
                  <a:srgbClr val="000000">
                    <a:alpha val="43137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389-4B0A-A254-48A65794E545}"/>
              </c:ext>
            </c:extLst>
          </c:dPt>
          <c:xVal>
            <c:numRef>
              <c:f>'男個人票（小学生以上用）'!$Y$15</c:f>
            </c:numRef>
          </c:xVal>
          <c:yVal>
            <c:numRef>
              <c:f>'男個人票（小学生以上用）'!$X$15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89-4B0A-A254-48A65794E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690688"/>
        <c:axId val="222762496"/>
      </c:scatterChart>
      <c:valAx>
        <c:axId val="222690688"/>
        <c:scaling>
          <c:orientation val="maxMin"/>
          <c:max val="13"/>
          <c:min val="6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/>
                  <a:t>50m</a:t>
                </a:r>
                <a:r>
                  <a:rPr lang="ja-JP" altLang="en-US" sz="900"/>
                  <a:t>走の記録（秒）</a:t>
                </a:r>
              </a:p>
            </c:rich>
          </c:tx>
          <c:layout>
            <c:manualLayout>
              <c:xMode val="edge"/>
              <c:yMode val="edge"/>
              <c:x val="0.31929901960784313"/>
              <c:y val="0.879711904761904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2762496"/>
        <c:crosses val="autoZero"/>
        <c:crossBetween val="midCat"/>
        <c:majorUnit val="0.5"/>
      </c:valAx>
      <c:valAx>
        <c:axId val="222762496"/>
        <c:scaling>
          <c:orientation val="minMax"/>
          <c:max val="3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走動作の質的評価</a:t>
                </a:r>
              </a:p>
            </c:rich>
          </c:tx>
          <c:layout>
            <c:manualLayout>
              <c:xMode val="edge"/>
              <c:yMode val="edge"/>
              <c:x val="5.1404799294074485E-3"/>
              <c:y val="0.3094233473980309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crossAx val="222690688"/>
        <c:crosses val="max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ja-JP" sz="1400">
                <a:solidFill>
                  <a:schemeClr val="tx1">
                    <a:lumMod val="50000"/>
                    <a:lumOff val="50000"/>
                  </a:schemeClr>
                </a:solidFill>
                <a:latin typeface="+mj-ea"/>
                <a:ea typeface="+mj-ea"/>
              </a:rPr>
              <a:t>跳動作の特徴</a:t>
            </a: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32895531470564"/>
          <c:y val="0.15318905634711114"/>
          <c:w val="0.71011477595379424"/>
          <c:h val="0.64416571197762218"/>
        </c:manualLayout>
      </c:layout>
      <c:scatterChart>
        <c:scatterStyle val="lineMarker"/>
        <c:varyColors val="0"/>
        <c:ser>
          <c:idx val="1"/>
          <c:order val="0"/>
          <c:tx>
            <c:strRef>
              <c:f>'男個人票（小学生以上用）'!$X$16:$X$17</c:f>
              <c:strCache>
                <c:ptCount val="2"/>
                <c:pt idx="0">
                  <c:v>跳動作の特徴</c:v>
                </c:pt>
                <c:pt idx="1">
                  <c:v>立幅跳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6675">
                <a:solidFill>
                  <a:schemeClr val="tx1"/>
                </a:solidFill>
              </a:ln>
              <a:effectLst/>
            </c:spPr>
          </c:marker>
          <c:xVal>
            <c:numRef>
              <c:f>'男個人票（小学生以上用）'!$X$18</c:f>
            </c:numRef>
          </c:xVal>
          <c:yVal>
            <c:numRef>
              <c:f>'男個人票（小学生以上用）'!$X$20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8A-4BBD-8F6B-62E902938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163520"/>
        <c:axId val="223165824"/>
      </c:scatterChart>
      <c:valAx>
        <c:axId val="223163520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立ち幅とび　得点</a:t>
                </a:r>
              </a:p>
            </c:rich>
          </c:tx>
          <c:layout>
            <c:manualLayout>
              <c:xMode val="edge"/>
              <c:yMode val="edge"/>
              <c:x val="0.36296924625814569"/>
              <c:y val="0.89165026569853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5824"/>
        <c:crosses val="autoZero"/>
        <c:crossBetween val="midCat"/>
        <c:majorUnit val="1"/>
      </c:valAx>
      <c:valAx>
        <c:axId val="22316582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</a:t>
                </a:r>
                <a:r>
                  <a:rPr lang="en-US"/>
                  <a:t>3</a:t>
                </a:r>
                <a:r>
                  <a:rPr lang="ja-JP"/>
                  <a:t>段</a:t>
                </a:r>
                <a:r>
                  <a:rPr lang="ja-JP" altLang="en-US"/>
                  <a:t>と</a:t>
                </a:r>
                <a:r>
                  <a:rPr lang="ja-JP"/>
                  <a:t>び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3520"/>
        <c:crosses val="autoZero"/>
        <c:crossBetween val="midCat"/>
        <c:majorUnit val="1"/>
      </c:valAx>
      <c:spPr>
        <a:gradFill flip="none" rotWithShape="1">
          <a:gsLst>
            <a:gs pos="33000">
              <a:schemeClr val="bg1"/>
            </a:gs>
            <a:gs pos="100000">
              <a:schemeClr val="accent5">
                <a:lumMod val="60000"/>
                <a:lumOff val="40000"/>
              </a:schemeClr>
            </a:gs>
          </a:gsLst>
          <a:path path="circle">
            <a:fillToRect t="100000" r="100000"/>
          </a:path>
          <a:tileRect l="-100000" b="-10000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体力データ</a:t>
            </a:r>
          </a:p>
        </c:rich>
      </c:tx>
      <c:layout>
        <c:manualLayout>
          <c:xMode val="edge"/>
          <c:yMode val="edge"/>
          <c:x val="0.37753637339820578"/>
          <c:y val="3.168632479278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82359086603647"/>
          <c:y val="0.20695955674786445"/>
          <c:w val="0.55416067860317053"/>
          <c:h val="0.68951829578932933"/>
        </c:manualLayout>
      </c:layout>
      <c:radarChart>
        <c:radarStyle val="filled"/>
        <c:varyColors val="0"/>
        <c:ser>
          <c:idx val="1"/>
          <c:order val="0"/>
          <c:tx>
            <c:strRef>
              <c:f>'女個人票（小学生以上用）'!$C$10</c:f>
              <c:strCache>
                <c:ptCount val="1"/>
                <c:pt idx="0">
                  <c:v>得点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70C0"/>
              </a:solidFill>
              <a:prstDash val="solid"/>
            </a:ln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'女個人票（小学生以上用）'!$D$8:$P$8</c15:sqref>
                  </c15:fullRef>
                </c:ext>
              </c:extLst>
              <c:f>('女個人票（小学生以上用）'!$D$8,'女個人票（小学生以上用）'!$F$8,'女個人票（小学生以上用）'!$H$8,'女個人票（小学生以上用）'!$J$8,'女個人票（小学生以上用）'!$L$8,'女個人票（小学生以上用）'!$N$8,'女個人票（小学生以上用）'!$P$8)</c:f>
              <c:strCache>
                <c:ptCount val="7"/>
                <c:pt idx="0">
                  <c:v>50m走</c:v>
                </c:pt>
                <c:pt idx="1">
                  <c:v>立ち幅とび</c:v>
                </c:pt>
                <c:pt idx="2">
                  <c:v>ボール投げ</c:v>
                </c:pt>
                <c:pt idx="3">
                  <c:v>5m時間往復走</c:v>
                </c:pt>
                <c:pt idx="4">
                  <c:v>腕立て伏せ
(膝つき含む)</c:v>
                </c:pt>
                <c:pt idx="5">
                  <c:v>立ち3段とび</c:v>
                </c:pt>
                <c:pt idx="6">
                  <c:v>20m
シャトルラン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'女個人票（小学生以上用）'!$D$10:$P$10</c15:sqref>
                  </c15:fullRef>
                </c:ext>
              </c:extLst>
              <c:f>('女個人票（小学生以上用）'!$D$10,'女個人票（小学生以上用）'!$F$10,'女個人票（小学生以上用）'!$H$10,'女個人票（小学生以上用）'!$J$10,'女個人票（小学生以上用）'!$L$10,'女個人票（小学生以上用）'!$N$10,'女個人票（小学生以上用）'!$P$10)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D-4E16-BAD7-51595C353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6208"/>
        <c:axId val="222273536"/>
      </c:radarChart>
      <c:catAx>
        <c:axId val="222206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3536"/>
        <c:crosses val="autoZero"/>
        <c:auto val="0"/>
        <c:lblAlgn val="ctr"/>
        <c:lblOffset val="100"/>
        <c:noMultiLvlLbl val="0"/>
      </c:catAx>
      <c:valAx>
        <c:axId val="222273536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0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3175">
      <a:noFill/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000000000000011" l="0.70000000000000007" r="0.70000000000000007" t="0.75000000000000011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400"/>
              <a:t>跳動作の特徴</a:t>
            </a:r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32895531470564"/>
          <c:y val="0.15318905634711114"/>
          <c:w val="0.71011477595379424"/>
          <c:h val="0.64416571197762218"/>
        </c:manualLayout>
      </c:layout>
      <c:scatterChart>
        <c:scatterStyle val="lineMarker"/>
        <c:varyColors val="0"/>
        <c:ser>
          <c:idx val="1"/>
          <c:order val="0"/>
          <c:tx>
            <c:strRef>
              <c:f>'女個人票（小学生以上用）'!$Y$16</c:f>
              <c:strCache>
                <c:ptCount val="1"/>
                <c:pt idx="0">
                  <c:v>走動作の特徴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6667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666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10B-47A2-BF9F-218C5AC03766}"/>
              </c:ext>
            </c:extLst>
          </c:dPt>
          <c:xVal>
            <c:numRef>
              <c:f>'女個人票（小学生以上用）'!$X$18</c:f>
            </c:numRef>
          </c:xVal>
          <c:yVal>
            <c:numRef>
              <c:f>'女個人票（小学生以上用）'!$X$20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50-47E2-BEC8-6EB331973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163520"/>
        <c:axId val="223165824"/>
      </c:scatterChart>
      <c:valAx>
        <c:axId val="223163520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立ち幅とび　得点</a:t>
                </a:r>
              </a:p>
            </c:rich>
          </c:tx>
          <c:layout>
            <c:manualLayout>
              <c:xMode val="edge"/>
              <c:yMode val="edge"/>
              <c:x val="0.36296924625814569"/>
              <c:y val="0.89165026569853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5824"/>
        <c:crosses val="autoZero"/>
        <c:crossBetween val="midCat"/>
        <c:majorUnit val="1"/>
      </c:valAx>
      <c:valAx>
        <c:axId val="22316582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立ち</a:t>
                </a:r>
                <a:r>
                  <a:rPr lang="en-US"/>
                  <a:t>3</a:t>
                </a:r>
                <a:r>
                  <a:rPr lang="ja-JP"/>
                  <a:t>段</a:t>
                </a:r>
                <a:r>
                  <a:rPr lang="ja-JP" altLang="en-US"/>
                  <a:t>と</a:t>
                </a:r>
                <a:r>
                  <a:rPr lang="ja-JP"/>
                  <a:t>び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163520"/>
        <c:crosses val="autoZero"/>
        <c:crossBetween val="midCat"/>
        <c:majorUnit val="1"/>
      </c:valAx>
      <c:spPr>
        <a:gradFill flip="none" rotWithShape="1">
          <a:gsLst>
            <a:gs pos="33000">
              <a:schemeClr val="bg1"/>
            </a:gs>
            <a:gs pos="100000">
              <a:schemeClr val="accent5">
                <a:lumMod val="60000"/>
                <a:lumOff val="40000"/>
              </a:schemeClr>
            </a:gs>
          </a:gsLst>
          <a:path path="circle">
            <a:fillToRect t="100000" r="100000"/>
          </a:path>
          <a:tileRect l="-100000" b="-10000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走動作の</a:t>
            </a:r>
            <a:r>
              <a:rPr lang="ja-JP" altLang="en-US"/>
              <a:t>特徴</a:t>
            </a:r>
            <a:endParaRPr lang="ja-JP"/>
          </a:p>
        </c:rich>
      </c:tx>
      <c:layout>
        <c:manualLayout>
          <c:xMode val="edge"/>
          <c:yMode val="edge"/>
          <c:x val="0.39614345579184657"/>
          <c:y val="5.05740275409502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32898570374573"/>
          <c:y val="0.16053613381303872"/>
          <c:w val="0.71011477595379424"/>
          <c:h val="0.64056040310822293"/>
        </c:manualLayout>
      </c:layout>
      <c:scatterChart>
        <c:scatterStyle val="lineMarker"/>
        <c:varyColors val="0"/>
        <c:ser>
          <c:idx val="1"/>
          <c:order val="0"/>
          <c:tx>
            <c:strRef>
              <c:f>'女個人票（小学生以上用）'!$X$16</c:f>
              <c:strCache>
                <c:ptCount val="1"/>
                <c:pt idx="0">
                  <c:v>跳動作の特徴</c:v>
                </c:pt>
              </c:strCache>
            </c:strRef>
          </c:tx>
          <c:spPr>
            <a:ln w="25400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'女個人票（小学生以上用）'!$Y$18</c:f>
            </c:numRef>
          </c:xVal>
          <c:yVal>
            <c:numRef>
              <c:f>'女個人票（小学生以上用）'!$Y$20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5-4B23-87BA-D75C67682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053312"/>
        <c:axId val="223055232"/>
      </c:scatterChart>
      <c:valAx>
        <c:axId val="223053312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st="50800" dir="21540000">
                <a:schemeClr val="tx1">
                  <a:alpha val="5000"/>
                </a:schemeClr>
              </a:inn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50m</a:t>
                </a:r>
                <a:r>
                  <a:rPr lang="ja-JP"/>
                  <a:t>走　得点</a:t>
                </a:r>
              </a:p>
            </c:rich>
          </c:tx>
          <c:layout>
            <c:manualLayout>
              <c:xMode val="edge"/>
              <c:yMode val="edge"/>
              <c:x val="0.45611549528112832"/>
              <c:y val="0.880773398269797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9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5232"/>
        <c:crosses val="autoZero"/>
        <c:crossBetween val="midCat"/>
        <c:majorUnit val="1"/>
      </c:valAx>
      <c:valAx>
        <c:axId val="223055232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innerShdw dir="21540000">
                <a:schemeClr val="tx1">
                  <a:alpha val="0"/>
                </a:schemeClr>
              </a:innerShdw>
            </a:effectLst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5m</a:t>
                </a:r>
                <a:r>
                  <a:rPr lang="ja-JP"/>
                  <a:t>時間往復走　得点</a:t>
                </a:r>
              </a:p>
            </c:rich>
          </c:tx>
          <c:layout>
            <c:manualLayout>
              <c:xMode val="edge"/>
              <c:yMode val="edge"/>
              <c:x val="5.1913389613841475E-2"/>
              <c:y val="0.294566863704612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53312"/>
        <c:crosses val="autoZero"/>
        <c:crossBetween val="midCat"/>
        <c:majorUnit val="1"/>
      </c:valAx>
      <c:spPr>
        <a:gradFill>
          <a:gsLst>
            <a:gs pos="33000">
              <a:schemeClr val="bg1"/>
            </a:gs>
            <a:gs pos="84000">
              <a:schemeClr val="accent6">
                <a:lumMod val="40000"/>
                <a:lumOff val="60000"/>
              </a:schemeClr>
            </a:gs>
          </a:gsLst>
          <a:lin ang="18000000" scaled="0"/>
        </a:gradFill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248226</xdr:colOff>
      <xdr:row>5</xdr:row>
      <xdr:rowOff>57728</xdr:rowOff>
    </xdr:from>
    <xdr:to>
      <xdr:col>24</xdr:col>
      <xdr:colOff>1004454</xdr:colOff>
      <xdr:row>8</xdr:row>
      <xdr:rowOff>92363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547E84B-7ED0-4C5F-857E-34D0257CE157}"/>
            </a:ext>
          </a:extLst>
        </xdr:cNvPr>
        <xdr:cNvSpPr/>
      </xdr:nvSpPr>
      <xdr:spPr bwMode="auto">
        <a:xfrm>
          <a:off x="5945908" y="1339273"/>
          <a:ext cx="6690591" cy="744681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網掛け（グレー色）部分は、数式が入っており、自動入力になっています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※2</a:t>
          </a:r>
          <a:r>
            <a:rPr kumimoji="1" lang="ja-JP" altLang="en-US" sz="1200" b="1"/>
            <a:t>回実施する種目は、「良い方」の記録を入力してください</a:t>
          </a:r>
        </a:p>
      </xdr:txBody>
    </xdr:sp>
    <xdr:clientData/>
  </xdr:twoCellAnchor>
  <xdr:twoCellAnchor>
    <xdr:from>
      <xdr:col>39</xdr:col>
      <xdr:colOff>228599</xdr:colOff>
      <xdr:row>0</xdr:row>
      <xdr:rowOff>209550</xdr:rowOff>
    </xdr:from>
    <xdr:to>
      <xdr:col>46</xdr:col>
      <xdr:colOff>409575</xdr:colOff>
      <xdr:row>7</xdr:row>
      <xdr:rowOff>85725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CBF44C9-FD9B-482A-8AA1-1C585260BE83}"/>
            </a:ext>
          </a:extLst>
        </xdr:cNvPr>
        <xdr:cNvSpPr/>
      </xdr:nvSpPr>
      <xdr:spPr bwMode="auto">
        <a:xfrm>
          <a:off x="21412199" y="209550"/>
          <a:ext cx="4981576" cy="1543050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200" b="1"/>
            <a:t>【</a:t>
          </a:r>
          <a:r>
            <a:rPr kumimoji="1" lang="ja-JP" altLang="en-US" sz="1200" b="1"/>
            <a:t>お願い</a:t>
          </a:r>
          <a:r>
            <a:rPr kumimoji="1" lang="en-US" altLang="ja-JP" sz="1200" b="1"/>
            <a:t>】</a:t>
          </a:r>
        </a:p>
        <a:p>
          <a:pPr algn="l"/>
          <a:r>
            <a:rPr kumimoji="1" lang="ja-JP" altLang="en-US" sz="1200" b="1"/>
            <a:t>測定において、ご不明点や困った点がございましたら</a:t>
          </a:r>
          <a:endParaRPr kumimoji="1" lang="en-US" altLang="ja-JP" sz="1200" b="1"/>
        </a:p>
        <a:p>
          <a:pPr algn="l"/>
          <a:r>
            <a:rPr kumimoji="1" lang="ja-JP" altLang="en-US" sz="1200" b="1"/>
            <a:t>記録送付時のメール本文にご記入ください。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0.61803</cdr:x>
      <cdr:y>0.15463</cdr:y>
    </cdr:from>
    <cdr:to>
      <cdr:x>0.89501</cdr:x>
      <cdr:y>0.37138</cdr:y>
    </cdr:to>
    <cdr:sp macro="" textlink="">
      <cdr:nvSpPr>
        <cdr:cNvPr id="6" name="正方形/長方形 5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90908" y="541644"/>
          <a:ext cx="981873" cy="759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0.18394</cdr:x>
      <cdr:y>0.15096</cdr:y>
    </cdr:from>
    <cdr:to>
      <cdr:x>0.4234</cdr:x>
      <cdr:y>0.37138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8979" y="521890"/>
          <a:ext cx="831839" cy="76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0.18273</cdr:x>
      <cdr:y>0.58628</cdr:y>
    </cdr:from>
    <cdr:to>
      <cdr:x>0.41791</cdr:x>
      <cdr:y>0.80029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4777" y="2026840"/>
          <a:ext cx="816992" cy="739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0.65555</cdr:x>
      <cdr:y>0.58077</cdr:y>
    </cdr:from>
    <cdr:to>
      <cdr:x>0.89135</cdr:x>
      <cdr:y>0.80029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77268" y="2007790"/>
          <a:ext cx="819150" cy="758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0.41792</cdr:x>
      <cdr:y>0.4375</cdr:y>
    </cdr:from>
    <cdr:to>
      <cdr:x>0.65372</cdr:x>
      <cdr:y>0.58628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1451783" y="1512491"/>
          <a:ext cx="819133" cy="51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7620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平均（</a:t>
          </a:r>
          <a:r>
            <a:rPr lang="en-US" altLang="ja-JP" sz="1050" b="1">
              <a:solidFill>
                <a:schemeClr val="bg2">
                  <a:lumMod val="25000"/>
                </a:schemeClr>
              </a:solidFill>
            </a:rPr>
            <a:t>M</a:t>
          </a:r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50" b="1">
            <a:solidFill>
              <a:schemeClr val="bg2">
                <a:lumMod val="25000"/>
              </a:schemeClr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0.60722</cdr:x>
      <cdr:y>0.1823</cdr:y>
    </cdr:from>
    <cdr:to>
      <cdr:x>0.88233</cdr:x>
      <cdr:y>0.3972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09390" y="630249"/>
          <a:ext cx="955704" cy="74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0.19039</cdr:x>
      <cdr:y>0.16176</cdr:y>
    </cdr:from>
    <cdr:to>
      <cdr:x>0.41894</cdr:x>
      <cdr:y>0.38435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61386" y="559224"/>
          <a:ext cx="793954" cy="769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0.18314</cdr:x>
      <cdr:y>0.59558</cdr:y>
    </cdr:from>
    <cdr:to>
      <cdr:x>0.41711</cdr:x>
      <cdr:y>0.81048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6189" y="2058986"/>
          <a:ext cx="812801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0.66023</cdr:x>
      <cdr:y>0.59925</cdr:y>
    </cdr:from>
    <cdr:to>
      <cdr:x>0.89421</cdr:x>
      <cdr:y>0.81048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93540" y="2071686"/>
          <a:ext cx="812800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0.39518</cdr:x>
      <cdr:y>0.41006</cdr:y>
    </cdr:from>
    <cdr:to>
      <cdr:x>0.67668</cdr:x>
      <cdr:y>0.63231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B24CBC22-AD21-4C2D-9541-565F14708031}"/>
            </a:ext>
          </a:extLst>
        </cdr:cNvPr>
        <cdr:cNvSpPr/>
      </cdr:nvSpPr>
      <cdr:spPr bwMode="auto">
        <a:xfrm xmlns:a="http://schemas.openxmlformats.org/drawingml/2006/main">
          <a:off x="1372790" y="1417637"/>
          <a:ext cx="977900" cy="768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/>
            <a:t>平均（</a:t>
          </a:r>
          <a:r>
            <a:rPr lang="en-US" altLang="ja-JP"/>
            <a:t>M</a:t>
          </a:r>
          <a:r>
            <a:rPr lang="ja-JP" altLang="en-US"/>
            <a:t>）</a:t>
          </a:r>
          <a:endParaRPr lang="ja-JP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0.23324</cdr:x>
      <cdr:y>0.33489</cdr:y>
    </cdr:from>
    <cdr:to>
      <cdr:x>0.23479</cdr:x>
      <cdr:y>0.76847</cdr:y>
    </cdr:to>
    <cdr:cxnSp macro="">
      <cdr:nvCxnSpPr>
        <cdr:cNvPr id="17" name="直線コネクタ 16">
          <a:extLst xmlns:a="http://schemas.openxmlformats.org/drawingml/2006/main">
            <a:ext uri="{FF2B5EF4-FFF2-40B4-BE49-F238E27FC236}">
              <a16:creationId xmlns:a16="http://schemas.microsoft.com/office/drawing/2014/main" id="{7B270A04-063A-44AA-AA5F-A5A45EFE0C8F}"/>
            </a:ext>
          </a:extLst>
        </cdr:cNvPr>
        <cdr:cNvCxnSpPr/>
      </cdr:nvCxnSpPr>
      <cdr:spPr bwMode="auto">
        <a:xfrm xmlns:a="http://schemas.openxmlformats.org/drawingml/2006/main">
          <a:off x="861904" y="843011"/>
          <a:ext cx="5736" cy="109143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0.31455</cdr:x>
      <cdr:y>0.31665</cdr:y>
    </cdr:from>
    <cdr:to>
      <cdr:x>0.31588</cdr:x>
      <cdr:y>0.77206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162381" y="797097"/>
          <a:ext cx="4915" cy="1146382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0.37328</cdr:x>
      <cdr:y>0.31035</cdr:y>
    </cdr:from>
    <cdr:to>
      <cdr:x>0.37354</cdr:x>
      <cdr:y>0.77083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379401" y="781239"/>
          <a:ext cx="961" cy="1159143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0.42372</cdr:x>
      <cdr:y>0.3171</cdr:y>
    </cdr:from>
    <cdr:to>
      <cdr:x>0.42499</cdr:x>
      <cdr:y>0.77036</cdr:y>
    </cdr:to>
    <cdr:cxnSp macro="">
      <cdr:nvCxnSpPr>
        <cdr:cNvPr id="23" name="直線コネクタ 22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flipH="1">
          <a:off x="1452272" y="809513"/>
          <a:ext cx="4353" cy="115710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0.45289</cdr:x>
      <cdr:y>0.31829</cdr:y>
    </cdr:from>
    <cdr:to>
      <cdr:x>0.45355</cdr:x>
      <cdr:y>0.77604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flipH="1">
          <a:off x="1673609" y="801226"/>
          <a:ext cx="2439" cy="115227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0.48967</cdr:x>
      <cdr:y>0.31812</cdr:y>
    </cdr:from>
    <cdr:to>
      <cdr:x>0.49127</cdr:x>
      <cdr:y>0.76705</cdr:y>
    </cdr:to>
    <cdr:cxnSp macro="">
      <cdr:nvCxnSpPr>
        <cdr:cNvPr id="27" name="直線コネクタ 26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678334" y="812108"/>
          <a:ext cx="5479" cy="114606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0.51232</cdr:x>
      <cdr:y>0.31364</cdr:y>
    </cdr:from>
    <cdr:to>
      <cdr:x>0.51297</cdr:x>
      <cdr:y>0.76482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DC80FBC0-7ED2-41B7-8AF7-65209BC47C16}"/>
            </a:ext>
          </a:extLst>
        </cdr:cNvPr>
        <cdr:cNvCxnSpPr/>
      </cdr:nvCxnSpPr>
      <cdr:spPr bwMode="auto">
        <a:xfrm xmlns:a="http://schemas.openxmlformats.org/drawingml/2006/main" flipH="1">
          <a:off x="1893217" y="789520"/>
          <a:ext cx="2402" cy="1135734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0.13074</cdr:x>
      <cdr:y>0.20411</cdr:y>
    </cdr:from>
    <cdr:to>
      <cdr:x>0.88558</cdr:x>
      <cdr:y>0.27403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16B31FD-5DEA-48AF-9698-BC5CCB8D549A}"/>
            </a:ext>
          </a:extLst>
        </cdr:cNvPr>
        <cdr:cNvSpPr txBox="1"/>
      </cdr:nvSpPr>
      <cdr:spPr>
        <a:xfrm xmlns:a="http://schemas.openxmlformats.org/drawingml/2006/main">
          <a:off x="400050" y="514350"/>
          <a:ext cx="2309812" cy="17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0.13602</cdr:x>
      <cdr:y>0.20019</cdr:y>
    </cdr:from>
    <cdr:to>
      <cdr:x>0.75494</cdr:x>
      <cdr:y>0.2982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CB5E308-5D9E-49CE-A15C-BA3B6A068C06}"/>
            </a:ext>
          </a:extLst>
        </cdr:cNvPr>
        <cdr:cNvSpPr txBox="1"/>
      </cdr:nvSpPr>
      <cdr:spPr>
        <a:xfrm xmlns:a="http://schemas.openxmlformats.org/drawingml/2006/main">
          <a:off x="466203" y="511055"/>
          <a:ext cx="2121335" cy="250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n-ea"/>
              <a:ea typeface="+mn-ea"/>
            </a:rPr>
            <a:t>各年齢における</a:t>
          </a:r>
          <a:r>
            <a:rPr lang="en-US" altLang="ja-JP" sz="900">
              <a:latin typeface="+mn-ea"/>
              <a:ea typeface="+mn-ea"/>
            </a:rPr>
            <a:t>50m</a:t>
          </a:r>
          <a:r>
            <a:rPr lang="ja-JP" altLang="en-US" sz="900">
              <a:latin typeface="+mn-ea"/>
              <a:ea typeface="+mn-ea"/>
            </a:rPr>
            <a:t>走の平均記録（秒）</a:t>
          </a:r>
        </a:p>
      </cdr:txBody>
    </cdr:sp>
  </cdr:relSizeAnchor>
  <cdr:relSizeAnchor xmlns:cdr="http://schemas.openxmlformats.org/drawingml/2006/chartDrawing">
    <cdr:from>
      <cdr:x>0.74365</cdr:x>
      <cdr:y>0.27698</cdr:y>
    </cdr:from>
    <cdr:to>
      <cdr:x>0.96746</cdr:x>
      <cdr:y>0.6723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9500C43-BDF7-4C7F-8585-29251AB742E4}"/>
            </a:ext>
          </a:extLst>
        </cdr:cNvPr>
        <cdr:cNvSpPr txBox="1"/>
      </cdr:nvSpPr>
      <cdr:spPr>
        <a:xfrm xmlns:a="http://schemas.openxmlformats.org/drawingml/2006/main">
          <a:off x="4462464" y="1014413"/>
          <a:ext cx="13430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0.78908</cdr:x>
      <cdr:y>0.32147</cdr:y>
    </cdr:from>
    <cdr:to>
      <cdr:x>0.97855</cdr:x>
      <cdr:y>0.82732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7219DECB-CCC9-403F-B7CC-6EA2285416D9}"/>
            </a:ext>
          </a:extLst>
        </cdr:cNvPr>
        <cdr:cNvSpPr txBox="1"/>
      </cdr:nvSpPr>
      <cdr:spPr>
        <a:xfrm xmlns:a="http://schemas.openxmlformats.org/drawingml/2006/main">
          <a:off x="2807441" y="807401"/>
          <a:ext cx="674109" cy="127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11.7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10.9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10.3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9.8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9.5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9.1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8.9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0.94335</cdr:x>
      <cdr:y>0.37205</cdr:y>
    </cdr:from>
    <cdr:to>
      <cdr:x>0.98918</cdr:x>
      <cdr:y>0.37205</cdr:y>
    </cdr:to>
    <cdr:cxnSp macro="">
      <cdr:nvCxnSpPr>
        <cdr:cNvPr id="47" name="直線コネクタ 46">
          <a:extLst xmlns:a="http://schemas.openxmlformats.org/drawingml/2006/main">
            <a:ext uri="{FF2B5EF4-FFF2-40B4-BE49-F238E27FC236}">
              <a16:creationId xmlns:a16="http://schemas.microsoft.com/office/drawing/2014/main" id="{532BDF94-B21D-4090-9CB6-4B60DCEB4D79}"/>
            </a:ext>
          </a:extLst>
        </cdr:cNvPr>
        <cdr:cNvCxnSpPr/>
      </cdr:nvCxnSpPr>
      <cdr:spPr bwMode="auto">
        <a:xfrm xmlns:a="http://schemas.openxmlformats.org/drawingml/2006/main">
          <a:off x="3617214" y="930536"/>
          <a:ext cx="17573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0.94352</cdr:x>
      <cdr:y>0.43662</cdr:y>
    </cdr:from>
    <cdr:to>
      <cdr:x>0.98936</cdr:x>
      <cdr:y>0.43662</cdr:y>
    </cdr:to>
    <cdr:cxnSp macro="">
      <cdr:nvCxnSpPr>
        <cdr:cNvPr id="48" name="直線コネクタ 47">
          <a:extLst xmlns:a="http://schemas.openxmlformats.org/drawingml/2006/main">
            <a:ext uri="{FF2B5EF4-FFF2-40B4-BE49-F238E27FC236}">
              <a16:creationId xmlns:a16="http://schemas.microsoft.com/office/drawing/2014/main" id="{B1F4C7D9-EB45-45B3-BBFA-83CA3C76DB17}"/>
            </a:ext>
          </a:extLst>
        </cdr:cNvPr>
        <cdr:cNvCxnSpPr/>
      </cdr:nvCxnSpPr>
      <cdr:spPr bwMode="auto">
        <a:xfrm xmlns:a="http://schemas.openxmlformats.org/drawingml/2006/main">
          <a:off x="3579765" y="1102121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0.94306</cdr:x>
      <cdr:y>0.48815</cdr:y>
    </cdr:from>
    <cdr:to>
      <cdr:x>0.9889</cdr:x>
      <cdr:y>0.48815</cdr:y>
    </cdr:to>
    <cdr:cxnSp macro="">
      <cdr:nvCxnSpPr>
        <cdr:cNvPr id="49" name="直線コネクタ 48">
          <a:extLst xmlns:a="http://schemas.openxmlformats.org/drawingml/2006/main">
            <a:ext uri="{FF2B5EF4-FFF2-40B4-BE49-F238E27FC236}">
              <a16:creationId xmlns:a16="http://schemas.microsoft.com/office/drawing/2014/main" id="{248872C6-A8D9-49E8-BDD6-DC01807D9724}"/>
            </a:ext>
          </a:extLst>
        </cdr:cNvPr>
        <cdr:cNvCxnSpPr/>
      </cdr:nvCxnSpPr>
      <cdr:spPr bwMode="auto">
        <a:xfrm xmlns:a="http://schemas.openxmlformats.org/drawingml/2006/main">
          <a:off x="3578014" y="1232177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0.94237</cdr:x>
      <cdr:y>0.54556</cdr:y>
    </cdr:from>
    <cdr:to>
      <cdr:x>0.98821</cdr:x>
      <cdr:y>0.54556</cdr:y>
    </cdr:to>
    <cdr:cxnSp macro="">
      <cdr:nvCxnSpPr>
        <cdr:cNvPr id="50" name="直線コネクタ 49">
          <a:extLst xmlns:a="http://schemas.openxmlformats.org/drawingml/2006/main">
            <a:ext uri="{FF2B5EF4-FFF2-40B4-BE49-F238E27FC236}">
              <a16:creationId xmlns:a16="http://schemas.microsoft.com/office/drawing/2014/main" id="{C14233C9-0E67-49EC-AB62-0539FD089770}"/>
            </a:ext>
          </a:extLst>
        </cdr:cNvPr>
        <cdr:cNvCxnSpPr/>
      </cdr:nvCxnSpPr>
      <cdr:spPr bwMode="auto">
        <a:xfrm xmlns:a="http://schemas.openxmlformats.org/drawingml/2006/main">
          <a:off x="3575405" y="1377104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0.94059</cdr:x>
      <cdr:y>0.59645</cdr:y>
    </cdr:from>
    <cdr:to>
      <cdr:x>0.98643</cdr:x>
      <cdr:y>0.59645</cdr:y>
    </cdr:to>
    <cdr:cxnSp macro="">
      <cdr:nvCxnSpPr>
        <cdr:cNvPr id="51" name="直線コネクタ 50">
          <a:extLst xmlns:a="http://schemas.openxmlformats.org/drawingml/2006/main">
            <a:ext uri="{FF2B5EF4-FFF2-40B4-BE49-F238E27FC236}">
              <a16:creationId xmlns:a16="http://schemas.microsoft.com/office/drawing/2014/main" id="{265B3892-4EE7-46C9-A4E4-993428EB101B}"/>
            </a:ext>
          </a:extLst>
        </cdr:cNvPr>
        <cdr:cNvCxnSpPr/>
      </cdr:nvCxnSpPr>
      <cdr:spPr bwMode="auto">
        <a:xfrm xmlns:a="http://schemas.openxmlformats.org/drawingml/2006/main">
          <a:off x="3568654" y="1505556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0.94145</cdr:x>
      <cdr:y>0.65319</cdr:y>
    </cdr:from>
    <cdr:to>
      <cdr:x>0.98729</cdr:x>
      <cdr:y>0.65319</cdr:y>
    </cdr:to>
    <cdr:cxnSp macro="">
      <cdr:nvCxnSpPr>
        <cdr:cNvPr id="52" name="直線コネクタ 51">
          <a:extLst xmlns:a="http://schemas.openxmlformats.org/drawingml/2006/main">
            <a:ext uri="{FF2B5EF4-FFF2-40B4-BE49-F238E27FC236}">
              <a16:creationId xmlns:a16="http://schemas.microsoft.com/office/drawing/2014/main" id="{95F77734-C670-49CB-84F1-9DDDF757A0BF}"/>
            </a:ext>
          </a:extLst>
        </cdr:cNvPr>
        <cdr:cNvCxnSpPr/>
      </cdr:nvCxnSpPr>
      <cdr:spPr bwMode="auto">
        <a:xfrm xmlns:a="http://schemas.openxmlformats.org/drawingml/2006/main">
          <a:off x="3571905" y="1648792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0.94076</cdr:x>
      <cdr:y>0.70278</cdr:y>
    </cdr:from>
    <cdr:to>
      <cdr:x>0.9866</cdr:x>
      <cdr:y>0.70278</cdr:y>
    </cdr:to>
    <cdr:cxnSp macro="">
      <cdr:nvCxnSpPr>
        <cdr:cNvPr id="53" name="直線コネクタ 52">
          <a:extLst xmlns:a="http://schemas.openxmlformats.org/drawingml/2006/main">
            <a:ext uri="{FF2B5EF4-FFF2-40B4-BE49-F238E27FC236}">
              <a16:creationId xmlns:a16="http://schemas.microsoft.com/office/drawing/2014/main" id="{BC6F5D55-058C-4821-982C-AA9C8BE7A045}"/>
            </a:ext>
          </a:extLst>
        </cdr:cNvPr>
        <cdr:cNvCxnSpPr/>
      </cdr:nvCxnSpPr>
      <cdr:spPr bwMode="auto">
        <a:xfrm xmlns:a="http://schemas.openxmlformats.org/drawingml/2006/main">
          <a:off x="3569297" y="1773948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0.29476</cdr:x>
      <cdr:y>0.28662</cdr:y>
    </cdr:from>
    <cdr:to>
      <cdr:x>0.29479</cdr:x>
      <cdr:y>0.78937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8F0BE793-8F9A-4AD7-8D1B-E2B3F57F44CD}"/>
            </a:ext>
          </a:extLst>
        </cdr:cNvPr>
        <cdr:cNvCxnSpPr/>
      </cdr:nvCxnSpPr>
      <cdr:spPr bwMode="auto">
        <a:xfrm xmlns:a="http://schemas.openxmlformats.org/drawingml/2006/main">
          <a:off x="1087198" y="721765"/>
          <a:ext cx="111" cy="1266012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0.32127</cdr:x>
      <cdr:y>0.28153</cdr:y>
    </cdr:from>
    <cdr:to>
      <cdr:x>0.32332</cdr:x>
      <cdr:y>0.78691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4923EB5-30A4-4CF7-A3EE-A832E5AAEBD4}"/>
            </a:ext>
          </a:extLst>
        </cdr:cNvPr>
        <cdr:cNvCxnSpPr/>
      </cdr:nvCxnSpPr>
      <cdr:spPr bwMode="auto">
        <a:xfrm xmlns:a="http://schemas.openxmlformats.org/drawingml/2006/main" flipH="1">
          <a:off x="1101156" y="721906"/>
          <a:ext cx="7026" cy="129590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0.36039</cdr:x>
      <cdr:y>0.28884</cdr:y>
    </cdr:from>
    <cdr:to>
      <cdr:x>0.36095</cdr:x>
      <cdr:y>0.79029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05A078E1-94D9-4210-94BF-3685B665BE0B}"/>
            </a:ext>
          </a:extLst>
        </cdr:cNvPr>
        <cdr:cNvCxnSpPr/>
      </cdr:nvCxnSpPr>
      <cdr:spPr bwMode="auto">
        <a:xfrm xmlns:a="http://schemas.openxmlformats.org/drawingml/2006/main">
          <a:off x="1235246" y="740642"/>
          <a:ext cx="1920" cy="128583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0.39513</cdr:x>
      <cdr:y>0.28153</cdr:y>
    </cdr:from>
    <cdr:to>
      <cdr:x>0.39585</cdr:x>
      <cdr:y>0.78691</cdr:y>
    </cdr:to>
    <cdr:cxnSp macro="">
      <cdr:nvCxnSpPr>
        <cdr:cNvPr id="31" name="直線コネクタ 30">
          <a:extLst xmlns:a="http://schemas.openxmlformats.org/drawingml/2006/main">
            <a:ext uri="{FF2B5EF4-FFF2-40B4-BE49-F238E27FC236}">
              <a16:creationId xmlns:a16="http://schemas.microsoft.com/office/drawing/2014/main" id="{91B5DE2C-3C06-4022-88B4-3454A4A7A585}"/>
            </a:ext>
          </a:extLst>
        </cdr:cNvPr>
        <cdr:cNvCxnSpPr/>
      </cdr:nvCxnSpPr>
      <cdr:spPr bwMode="auto">
        <a:xfrm xmlns:a="http://schemas.openxmlformats.org/drawingml/2006/main" flipH="1">
          <a:off x="1354320" y="721906"/>
          <a:ext cx="2468" cy="129590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0.41712</cdr:x>
      <cdr:y>0.28415</cdr:y>
    </cdr:from>
    <cdr:to>
      <cdr:x>0.41809</cdr:x>
      <cdr:y>0.79216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D1DA4C36-17D4-46B4-A534-A9D4190571BE}"/>
            </a:ext>
          </a:extLst>
        </cdr:cNvPr>
        <cdr:cNvCxnSpPr/>
      </cdr:nvCxnSpPr>
      <cdr:spPr bwMode="auto">
        <a:xfrm xmlns:a="http://schemas.openxmlformats.org/drawingml/2006/main" flipH="1">
          <a:off x="1558395" y="715539"/>
          <a:ext cx="3624" cy="127925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0.44685</cdr:x>
      <cdr:y>0.28546</cdr:y>
    </cdr:from>
    <cdr:to>
      <cdr:x>0.44741</cdr:x>
      <cdr:y>0.78822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64409B43-BD48-44A2-AD92-19B86829B8E2}"/>
            </a:ext>
          </a:extLst>
        </cdr:cNvPr>
        <cdr:cNvCxnSpPr/>
      </cdr:nvCxnSpPr>
      <cdr:spPr bwMode="auto">
        <a:xfrm xmlns:a="http://schemas.openxmlformats.org/drawingml/2006/main">
          <a:off x="1531577" y="731983"/>
          <a:ext cx="1920" cy="128919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0.48219</cdr:x>
      <cdr:y>0.28491</cdr:y>
    </cdr:from>
    <cdr:to>
      <cdr:x>0.48316</cdr:x>
      <cdr:y>0.7916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A78234B3-BE43-40A2-B665-671BCE569BF8}"/>
            </a:ext>
          </a:extLst>
        </cdr:cNvPr>
        <cdr:cNvCxnSpPr/>
      </cdr:nvCxnSpPr>
      <cdr:spPr bwMode="auto">
        <a:xfrm xmlns:a="http://schemas.openxmlformats.org/drawingml/2006/main" flipH="1">
          <a:off x="1801491" y="717453"/>
          <a:ext cx="3624" cy="1275933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0.74256</cdr:x>
      <cdr:y>0.3264</cdr:y>
    </cdr:from>
    <cdr:to>
      <cdr:x>0.9754</cdr:x>
      <cdr:y>0.75665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12E7D6-BA9D-4866-B83E-47A4BEA2AFDE}"/>
            </a:ext>
          </a:extLst>
        </cdr:cNvPr>
        <cdr:cNvSpPr txBox="1"/>
      </cdr:nvSpPr>
      <cdr:spPr>
        <a:xfrm xmlns:a="http://schemas.openxmlformats.org/drawingml/2006/main">
          <a:off x="2799899" y="813488"/>
          <a:ext cx="877973" cy="1072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109.0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118.6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129.4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141.0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148.0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158.5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168.3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0.2602</cdr:x>
      <cdr:y>0.18535</cdr:y>
    </cdr:from>
    <cdr:to>
      <cdr:x>0.73923</cdr:x>
      <cdr:y>0.25265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57087D3E-06E6-4BD9-81D6-7C9090EC1F1C}"/>
            </a:ext>
          </a:extLst>
        </cdr:cNvPr>
        <cdr:cNvSpPr txBox="1"/>
      </cdr:nvSpPr>
      <cdr:spPr>
        <a:xfrm xmlns:a="http://schemas.openxmlformats.org/drawingml/2006/main">
          <a:off x="980643" y="464994"/>
          <a:ext cx="1805420" cy="16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0.10661</cdr:x>
      <cdr:y>0.17486</cdr:y>
    </cdr:from>
    <cdr:to>
      <cdr:x>0.86707</cdr:x>
      <cdr:y>0.26506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E7891DEE-15DF-4071-B845-4A4B25A4D7FE}"/>
            </a:ext>
          </a:extLst>
        </cdr:cNvPr>
        <cdr:cNvSpPr txBox="1"/>
      </cdr:nvSpPr>
      <cdr:spPr>
        <a:xfrm xmlns:a="http://schemas.openxmlformats.org/drawingml/2006/main">
          <a:off x="368481" y="454942"/>
          <a:ext cx="2628439" cy="234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各年齢における立ち幅とびの平均記録（</a:t>
          </a:r>
          <a:r>
            <a:rPr lang="en-US" altLang="ja-JP" sz="900"/>
            <a:t>cm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0.91073</cdr:x>
      <cdr:y>0.3805</cdr:y>
    </cdr:from>
    <cdr:to>
      <cdr:x>0.95699</cdr:x>
      <cdr:y>0.3805</cdr:y>
    </cdr:to>
    <cdr:cxnSp macro="">
      <cdr:nvCxnSpPr>
        <cdr:cNvPr id="40" name="直線コネクタ 39">
          <a:extLst xmlns:a="http://schemas.openxmlformats.org/drawingml/2006/main">
            <a:ext uri="{FF2B5EF4-FFF2-40B4-BE49-F238E27FC236}">
              <a16:creationId xmlns:a16="http://schemas.microsoft.com/office/drawing/2014/main" id="{FCAD23DE-B1EA-41B6-8457-2766DFAD2F8A}"/>
            </a:ext>
          </a:extLst>
        </cdr:cNvPr>
        <cdr:cNvCxnSpPr/>
      </cdr:nvCxnSpPr>
      <cdr:spPr bwMode="auto">
        <a:xfrm xmlns:a="http://schemas.openxmlformats.org/drawingml/2006/main">
          <a:off x="3434027" y="948306"/>
          <a:ext cx="17442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0.91359</cdr:x>
      <cdr:y>0.43769</cdr:y>
    </cdr:from>
    <cdr:to>
      <cdr:x>0.95985</cdr:x>
      <cdr:y>0.43769</cdr:y>
    </cdr:to>
    <cdr:cxnSp macro="">
      <cdr:nvCxnSpPr>
        <cdr:cNvPr id="41" name="直線コネクタ 40">
          <a:extLst xmlns:a="http://schemas.openxmlformats.org/drawingml/2006/main">
            <a:ext uri="{FF2B5EF4-FFF2-40B4-BE49-F238E27FC236}">
              <a16:creationId xmlns:a16="http://schemas.microsoft.com/office/drawing/2014/main" id="{B3CC4F24-2F7F-42ED-BFFC-EF032F5FCE24}"/>
            </a:ext>
          </a:extLst>
        </cdr:cNvPr>
        <cdr:cNvCxnSpPr/>
      </cdr:nvCxnSpPr>
      <cdr:spPr bwMode="auto">
        <a:xfrm xmlns:a="http://schemas.openxmlformats.org/drawingml/2006/main">
          <a:off x="3437852" y="1095155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0.49344</cdr:y>
    </cdr:from>
    <cdr:to>
      <cdr:x>0.9616</cdr:x>
      <cdr:y>0.49344</cdr:y>
    </cdr:to>
    <cdr:cxnSp macro="">
      <cdr:nvCxnSpPr>
        <cdr:cNvPr id="42" name="直線コネクタ 41">
          <a:extLst xmlns:a="http://schemas.openxmlformats.org/drawingml/2006/main">
            <a:ext uri="{FF2B5EF4-FFF2-40B4-BE49-F238E27FC236}">
              <a16:creationId xmlns:a16="http://schemas.microsoft.com/office/drawing/2014/main" id="{B14C359E-FBC1-4610-B321-007DCD7D027F}"/>
            </a:ext>
          </a:extLst>
        </cdr:cNvPr>
        <cdr:cNvCxnSpPr/>
      </cdr:nvCxnSpPr>
      <cdr:spPr bwMode="auto">
        <a:xfrm xmlns:a="http://schemas.openxmlformats.org/drawingml/2006/main">
          <a:off x="3444422" y="123463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0.54262</cdr:y>
    </cdr:from>
    <cdr:to>
      <cdr:x>0.9616</cdr:x>
      <cdr:y>0.54262</cdr:y>
    </cdr:to>
    <cdr:cxnSp macro="">
      <cdr:nvCxnSpPr>
        <cdr:cNvPr id="43" name="直線コネクタ 42">
          <a:extLst xmlns:a="http://schemas.openxmlformats.org/drawingml/2006/main">
            <a:ext uri="{FF2B5EF4-FFF2-40B4-BE49-F238E27FC236}">
              <a16:creationId xmlns:a16="http://schemas.microsoft.com/office/drawing/2014/main" id="{A59FBDAD-125A-4085-B206-E8AC45267EF2}"/>
            </a:ext>
          </a:extLst>
        </cdr:cNvPr>
        <cdr:cNvCxnSpPr/>
      </cdr:nvCxnSpPr>
      <cdr:spPr bwMode="auto">
        <a:xfrm xmlns:a="http://schemas.openxmlformats.org/drawingml/2006/main">
          <a:off x="3444422" y="135769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0.91708</cdr:x>
      <cdr:y>0.59836</cdr:y>
    </cdr:from>
    <cdr:to>
      <cdr:x>0.96334</cdr:x>
      <cdr:y>0.59836</cdr:y>
    </cdr:to>
    <cdr:cxnSp macro="">
      <cdr:nvCxnSpPr>
        <cdr:cNvPr id="44" name="直線コネクタ 43">
          <a:extLst xmlns:a="http://schemas.openxmlformats.org/drawingml/2006/main">
            <a:ext uri="{FF2B5EF4-FFF2-40B4-BE49-F238E27FC236}">
              <a16:creationId xmlns:a16="http://schemas.microsoft.com/office/drawing/2014/main" id="{42BA2686-FA86-42B7-BA3B-2F796B7D0EB6}"/>
            </a:ext>
          </a:extLst>
        </cdr:cNvPr>
        <cdr:cNvCxnSpPr/>
      </cdr:nvCxnSpPr>
      <cdr:spPr bwMode="auto">
        <a:xfrm xmlns:a="http://schemas.openxmlformats.org/drawingml/2006/main">
          <a:off x="3450991" y="149717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0.91883</cdr:x>
      <cdr:y>0.65017</cdr:y>
    </cdr:from>
    <cdr:to>
      <cdr:x>0.96509</cdr:x>
      <cdr:y>0.65017</cdr:y>
    </cdr:to>
    <cdr:cxnSp macro="">
      <cdr:nvCxnSpPr>
        <cdr:cNvPr id="45" name="直線コネクタ 44">
          <a:extLst xmlns:a="http://schemas.openxmlformats.org/drawingml/2006/main">
            <a:ext uri="{FF2B5EF4-FFF2-40B4-BE49-F238E27FC236}">
              <a16:creationId xmlns:a16="http://schemas.microsoft.com/office/drawing/2014/main" id="{05995D0E-5EB0-4EE2-B42B-0D1A14ED08E2}"/>
            </a:ext>
          </a:extLst>
        </cdr:cNvPr>
        <cdr:cNvCxnSpPr/>
      </cdr:nvCxnSpPr>
      <cdr:spPr bwMode="auto">
        <a:xfrm xmlns:a="http://schemas.openxmlformats.org/drawingml/2006/main">
          <a:off x="3457559" y="1626804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0.91795</cdr:x>
      <cdr:y>0.7046</cdr:y>
    </cdr:from>
    <cdr:to>
      <cdr:x>0.96421</cdr:x>
      <cdr:y>0.7046</cdr:y>
    </cdr:to>
    <cdr:cxnSp macro="">
      <cdr:nvCxnSpPr>
        <cdr:cNvPr id="46" name="直線コネクタ 45">
          <a:extLst xmlns:a="http://schemas.openxmlformats.org/drawingml/2006/main">
            <a:ext uri="{FF2B5EF4-FFF2-40B4-BE49-F238E27FC236}">
              <a16:creationId xmlns:a16="http://schemas.microsoft.com/office/drawing/2014/main" id="{E5780358-2647-48B2-A049-57235BD98E8D}"/>
            </a:ext>
          </a:extLst>
        </cdr:cNvPr>
        <cdr:cNvCxnSpPr/>
      </cdr:nvCxnSpPr>
      <cdr:spPr bwMode="auto">
        <a:xfrm xmlns:a="http://schemas.openxmlformats.org/drawingml/2006/main">
          <a:off x="3454275" y="1763001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0.31082</cdr:x>
      <cdr:y>0.29513</cdr:y>
    </cdr:from>
    <cdr:to>
      <cdr:x>0.31126</cdr:x>
      <cdr:y>0.80174</cdr:y>
    </cdr:to>
    <cdr:cxnSp macro="">
      <cdr:nvCxnSpPr>
        <cdr:cNvPr id="24" name="直線コネクタ 23">
          <a:extLst xmlns:a="http://schemas.openxmlformats.org/drawingml/2006/main">
            <a:ext uri="{FF2B5EF4-FFF2-40B4-BE49-F238E27FC236}">
              <a16:creationId xmlns:a16="http://schemas.microsoft.com/office/drawing/2014/main" id="{FDBC548B-E8D7-4B02-BCC4-7C246644E3D7}"/>
            </a:ext>
          </a:extLst>
        </cdr:cNvPr>
        <cdr:cNvCxnSpPr/>
      </cdr:nvCxnSpPr>
      <cdr:spPr bwMode="auto">
        <a:xfrm xmlns:a="http://schemas.openxmlformats.org/drawingml/2006/main">
          <a:off x="1148616" y="741072"/>
          <a:ext cx="1590" cy="1272084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0.2047</cdr:x>
      <cdr:y>0.28948</cdr:y>
    </cdr:from>
    <cdr:to>
      <cdr:x>0.20535</cdr:x>
      <cdr:y>0.7961</cdr:y>
    </cdr:to>
    <cdr:cxnSp macro="">
      <cdr:nvCxnSpPr>
        <cdr:cNvPr id="18" name="直線コネクタ 17">
          <a:extLst xmlns:a="http://schemas.openxmlformats.org/drawingml/2006/main">
            <a:ext uri="{FF2B5EF4-FFF2-40B4-BE49-F238E27FC236}">
              <a16:creationId xmlns:a16="http://schemas.microsoft.com/office/drawing/2014/main" id="{E84B114D-22B8-45D3-B4F0-1588509C680D}"/>
            </a:ext>
          </a:extLst>
        </cdr:cNvPr>
        <cdr:cNvCxnSpPr/>
      </cdr:nvCxnSpPr>
      <cdr:spPr bwMode="auto">
        <a:xfrm xmlns:a="http://schemas.openxmlformats.org/drawingml/2006/main" flipH="1">
          <a:off x="756445" y="726868"/>
          <a:ext cx="2402" cy="127210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0.23256</cdr:x>
      <cdr:y>0.29327</cdr:y>
    </cdr:from>
    <cdr:to>
      <cdr:x>0.2333</cdr:x>
      <cdr:y>0.79989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F8EDD3E4-4BED-4D9F-882E-0A8F2A2C7EF0}"/>
            </a:ext>
          </a:extLst>
        </cdr:cNvPr>
        <cdr:cNvCxnSpPr/>
      </cdr:nvCxnSpPr>
      <cdr:spPr bwMode="auto">
        <a:xfrm xmlns:a="http://schemas.openxmlformats.org/drawingml/2006/main">
          <a:off x="859379" y="736393"/>
          <a:ext cx="2735" cy="127210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0.26945</cdr:x>
      <cdr:y>0.28989</cdr:y>
    </cdr:from>
    <cdr:to>
      <cdr:x>0.27115</cdr:x>
      <cdr:y>0.79506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F6629B35-F74D-4B77-A0DD-6D17261756FF}"/>
            </a:ext>
          </a:extLst>
        </cdr:cNvPr>
        <cdr:cNvCxnSpPr/>
      </cdr:nvCxnSpPr>
      <cdr:spPr bwMode="auto">
        <a:xfrm xmlns:a="http://schemas.openxmlformats.org/drawingml/2006/main">
          <a:off x="995702" y="727906"/>
          <a:ext cx="6282" cy="126846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0.34072</cdr:x>
      <cdr:y>0.29039</cdr:y>
    </cdr:from>
    <cdr:to>
      <cdr:x>0.34159</cdr:x>
      <cdr:y>0.79989</cdr:y>
    </cdr:to>
    <cdr:cxnSp macro="">
      <cdr:nvCxnSpPr>
        <cdr:cNvPr id="26" name="直線コネクタ 25">
          <a:extLst xmlns:a="http://schemas.openxmlformats.org/drawingml/2006/main">
            <a:ext uri="{FF2B5EF4-FFF2-40B4-BE49-F238E27FC236}">
              <a16:creationId xmlns:a16="http://schemas.microsoft.com/office/drawing/2014/main" id="{B5241A16-A9CC-4CA5-9371-968A7D2B1851}"/>
            </a:ext>
          </a:extLst>
        </cdr:cNvPr>
        <cdr:cNvCxnSpPr/>
      </cdr:nvCxnSpPr>
      <cdr:spPr bwMode="auto">
        <a:xfrm xmlns:a="http://schemas.openxmlformats.org/drawingml/2006/main" flipH="1">
          <a:off x="1165915" y="744664"/>
          <a:ext cx="2977" cy="130655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0.38552</cdr:x>
      <cdr:y>0.28796</cdr:y>
    </cdr:from>
    <cdr:to>
      <cdr:x>0.38626</cdr:x>
      <cdr:y>0.79168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96EC65C-9C77-4BAE-8C8C-0D3232CF88F8}"/>
            </a:ext>
          </a:extLst>
        </cdr:cNvPr>
        <cdr:cNvCxnSpPr/>
      </cdr:nvCxnSpPr>
      <cdr:spPr bwMode="auto">
        <a:xfrm xmlns:a="http://schemas.openxmlformats.org/drawingml/2006/main">
          <a:off x="1424643" y="723060"/>
          <a:ext cx="2735" cy="126482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0.30473</cdr:x>
      <cdr:y>0.29368</cdr:y>
    </cdr:from>
    <cdr:to>
      <cdr:x>0.3056</cdr:x>
      <cdr:y>0.80174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C536ACAC-DC16-4481-8951-41FD579FE54B}"/>
            </a:ext>
          </a:extLst>
        </cdr:cNvPr>
        <cdr:cNvCxnSpPr/>
      </cdr:nvCxnSpPr>
      <cdr:spPr bwMode="auto">
        <a:xfrm xmlns:a="http://schemas.openxmlformats.org/drawingml/2006/main" flipH="1">
          <a:off x="1126075" y="737431"/>
          <a:ext cx="3215" cy="127572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0.87379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3538539" y="7486652"/>
          <a:ext cx="5434011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0.1192</cdr:x>
      <cdr:y>0.19166</cdr:y>
    </cdr:from>
    <cdr:to>
      <cdr:x>0.88982</cdr:x>
      <cdr:y>0.28498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85DEB98-DD64-4290-B8C2-6DE5D2D8537C}"/>
            </a:ext>
          </a:extLst>
        </cdr:cNvPr>
        <cdr:cNvSpPr txBox="1"/>
      </cdr:nvSpPr>
      <cdr:spPr>
        <a:xfrm xmlns:a="http://schemas.openxmlformats.org/drawingml/2006/main">
          <a:off x="412187" y="498683"/>
          <a:ext cx="2664760" cy="242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各年齢におけるボール投げの平均記録（</a:t>
          </a:r>
          <a:r>
            <a:rPr lang="en-US" altLang="ja-JP" sz="900"/>
            <a:t>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0.76095</cdr:x>
      <cdr:y>0.31986</cdr:y>
    </cdr:from>
    <cdr:to>
      <cdr:x>0.96795</cdr:x>
      <cdr:y>0.82703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5922C96-2300-4A1A-B7E4-C484BD616BBF}"/>
            </a:ext>
          </a:extLst>
        </cdr:cNvPr>
        <cdr:cNvSpPr txBox="1"/>
      </cdr:nvSpPr>
      <cdr:spPr>
        <a:xfrm xmlns:a="http://schemas.openxmlformats.org/drawingml/2006/main">
          <a:off x="2917238" y="797239"/>
          <a:ext cx="793571" cy="126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5.8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7.5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9.9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12.3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14.7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16.8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12.0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0.91966</cdr:x>
      <cdr:y>0.37495</cdr:y>
    </cdr:from>
    <cdr:to>
      <cdr:x>0.96533</cdr:x>
      <cdr:y>0.37495</cdr:y>
    </cdr:to>
    <cdr:cxnSp macro="">
      <cdr:nvCxnSpPr>
        <cdr:cNvPr id="32" name="直線コネクタ 31">
          <a:extLst xmlns:a="http://schemas.openxmlformats.org/drawingml/2006/main">
            <a:ext uri="{FF2B5EF4-FFF2-40B4-BE49-F238E27FC236}">
              <a16:creationId xmlns:a16="http://schemas.microsoft.com/office/drawing/2014/main" id="{4E8E3BF1-29AA-4B8A-AD7C-ED176F9DE953}"/>
            </a:ext>
          </a:extLst>
        </cdr:cNvPr>
        <cdr:cNvCxnSpPr/>
      </cdr:nvCxnSpPr>
      <cdr:spPr bwMode="auto">
        <a:xfrm xmlns:a="http://schemas.openxmlformats.org/drawingml/2006/main">
          <a:off x="3525681" y="934545"/>
          <a:ext cx="1750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0.92201</cdr:x>
      <cdr:y>0.43276</cdr:y>
    </cdr:from>
    <cdr:to>
      <cdr:x>0.96769</cdr:x>
      <cdr:y>0.43276</cdr:y>
    </cdr:to>
    <cdr:cxnSp macro="">
      <cdr:nvCxnSpPr>
        <cdr:cNvPr id="33" name="直線コネクタ 32">
          <a:extLst xmlns:a="http://schemas.openxmlformats.org/drawingml/2006/main">
            <a:ext uri="{FF2B5EF4-FFF2-40B4-BE49-F238E27FC236}">
              <a16:creationId xmlns:a16="http://schemas.microsoft.com/office/drawing/2014/main" id="{A0DF0E4E-91A4-4C71-8D22-345A3227B56C}"/>
            </a:ext>
          </a:extLst>
        </cdr:cNvPr>
        <cdr:cNvCxnSpPr/>
      </cdr:nvCxnSpPr>
      <cdr:spPr bwMode="auto">
        <a:xfrm xmlns:a="http://schemas.openxmlformats.org/drawingml/2006/main">
          <a:off x="3510467" y="1094943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0.92264</cdr:x>
      <cdr:y>0.48416</cdr:y>
    </cdr:from>
    <cdr:to>
      <cdr:x>0.96832</cdr:x>
      <cdr:y>0.48416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F538D2D6-BFD5-4EF2-A7CF-B9CDB3A96D42}"/>
            </a:ext>
          </a:extLst>
        </cdr:cNvPr>
        <cdr:cNvCxnSpPr/>
      </cdr:nvCxnSpPr>
      <cdr:spPr bwMode="auto">
        <a:xfrm xmlns:a="http://schemas.openxmlformats.org/drawingml/2006/main">
          <a:off x="3512858" y="1224998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0.91869</cdr:x>
      <cdr:y>0.54308</cdr:y>
    </cdr:from>
    <cdr:to>
      <cdr:x>0.96437</cdr:x>
      <cdr:y>0.54308</cdr:y>
    </cdr:to>
    <cdr:cxnSp macro="">
      <cdr:nvCxnSpPr>
        <cdr:cNvPr id="35" name="直線コネクタ 34">
          <a:extLst xmlns:a="http://schemas.openxmlformats.org/drawingml/2006/main">
            <a:ext uri="{FF2B5EF4-FFF2-40B4-BE49-F238E27FC236}">
              <a16:creationId xmlns:a16="http://schemas.microsoft.com/office/drawing/2014/main" id="{6BA7A737-EB31-4E41-B187-E583E3DF7B70}"/>
            </a:ext>
          </a:extLst>
        </cdr:cNvPr>
        <cdr:cNvCxnSpPr/>
      </cdr:nvCxnSpPr>
      <cdr:spPr bwMode="auto">
        <a:xfrm xmlns:a="http://schemas.openxmlformats.org/drawingml/2006/main">
          <a:off x="3497824" y="1374067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0.92127</cdr:x>
      <cdr:y>0.58894</cdr:y>
    </cdr:from>
    <cdr:to>
      <cdr:x>0.96695</cdr:x>
      <cdr:y>0.58894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576D0864-A561-42BB-B5AB-F9F444B7A53F}"/>
            </a:ext>
          </a:extLst>
        </cdr:cNvPr>
        <cdr:cNvCxnSpPr/>
      </cdr:nvCxnSpPr>
      <cdr:spPr bwMode="auto">
        <a:xfrm xmlns:a="http://schemas.openxmlformats.org/drawingml/2006/main">
          <a:off x="3507638" y="149009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0.91995</cdr:x>
      <cdr:y>0.639</cdr:y>
    </cdr:from>
    <cdr:to>
      <cdr:x>0.96563</cdr:x>
      <cdr:y>0.639</cdr:y>
    </cdr:to>
    <cdr:cxnSp macro="">
      <cdr:nvCxnSpPr>
        <cdr:cNvPr id="37" name="直線コネクタ 36">
          <a:extLst xmlns:a="http://schemas.openxmlformats.org/drawingml/2006/main">
            <a:ext uri="{FF2B5EF4-FFF2-40B4-BE49-F238E27FC236}">
              <a16:creationId xmlns:a16="http://schemas.microsoft.com/office/drawing/2014/main" id="{8E801136-333D-417A-86F6-E40F88327150}"/>
            </a:ext>
          </a:extLst>
        </cdr:cNvPr>
        <cdr:cNvCxnSpPr/>
      </cdr:nvCxnSpPr>
      <cdr:spPr bwMode="auto">
        <a:xfrm xmlns:a="http://schemas.openxmlformats.org/drawingml/2006/main">
          <a:off x="3502608" y="161676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0.92253</cdr:x>
      <cdr:y>0.69666</cdr:y>
    </cdr:from>
    <cdr:to>
      <cdr:x>0.9682</cdr:x>
      <cdr:y>0.69666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3A93BE0C-3DFD-4C18-BC70-D0CE20AD1A70}"/>
            </a:ext>
          </a:extLst>
        </cdr:cNvPr>
        <cdr:cNvCxnSpPr/>
      </cdr:nvCxnSpPr>
      <cdr:spPr bwMode="auto">
        <a:xfrm xmlns:a="http://schemas.openxmlformats.org/drawingml/2006/main">
          <a:off x="3512422" y="1762628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51131</xdr:colOff>
      <xdr:row>11</xdr:row>
      <xdr:rowOff>239701</xdr:rowOff>
    </xdr:from>
    <xdr:to>
      <xdr:col>7</xdr:col>
      <xdr:colOff>371606</xdr:colOff>
      <xdr:row>23</xdr:row>
      <xdr:rowOff>3174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3EF3355D-C50F-4750-9F2E-EA0169682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11420</xdr:rowOff>
    </xdr:from>
    <xdr:to>
      <xdr:col>14</xdr:col>
      <xdr:colOff>5953</xdr:colOff>
      <xdr:row>49</xdr:row>
      <xdr:rowOff>150812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EA68EE-50C2-45FA-B935-3787BC19327F}"/>
            </a:ext>
          </a:extLst>
        </xdr:cNvPr>
        <xdr:cNvSpPr/>
      </xdr:nvSpPr>
      <xdr:spPr bwMode="auto">
        <a:xfrm>
          <a:off x="178594" y="11679545"/>
          <a:ext cx="8673703" cy="294173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指導者からのコメント</a:t>
          </a:r>
        </a:p>
      </xdr:txBody>
    </xdr:sp>
    <xdr:clientData/>
  </xdr:twoCellAnchor>
  <xdr:twoCellAnchor>
    <xdr:from>
      <xdr:col>1</xdr:col>
      <xdr:colOff>38381</xdr:colOff>
      <xdr:row>23</xdr:row>
      <xdr:rowOff>87961</xdr:rowOff>
    </xdr:from>
    <xdr:to>
      <xdr:col>7</xdr:col>
      <xdr:colOff>358856</xdr:colOff>
      <xdr:row>37</xdr:row>
      <xdr:rowOff>244958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34D0B7B-B02E-43D7-83D4-2CA9826E6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23</xdr:row>
      <xdr:rowOff>77666</xdr:rowOff>
    </xdr:from>
    <xdr:to>
      <xdr:col>13</xdr:col>
      <xdr:colOff>76000</xdr:colOff>
      <xdr:row>37</xdr:row>
      <xdr:rowOff>234828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C21332D-7D9C-45B3-9AC7-9B5747E29C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428626</xdr:colOff>
      <xdr:row>11</xdr:row>
      <xdr:rowOff>245168</xdr:rowOff>
    </xdr:from>
    <xdr:to>
      <xdr:col>13</xdr:col>
      <xdr:colOff>72826</xdr:colOff>
      <xdr:row>23</xdr:row>
      <xdr:rowOff>1130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EBEEC798-1734-4CAC-8691-5D7E5C937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14369</xdr:colOff>
      <xdr:row>41</xdr:row>
      <xdr:rowOff>9090</xdr:rowOff>
    </xdr:from>
    <xdr:to>
      <xdr:col>9</xdr:col>
      <xdr:colOff>456841</xdr:colOff>
      <xdr:row>42</xdr:row>
      <xdr:rowOff>153028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5CAEE0D-1155-4F21-AA63-1CB6945257B9}"/>
            </a:ext>
          </a:extLst>
        </xdr:cNvPr>
        <xdr:cNvSpPr txBox="1"/>
      </xdr:nvSpPr>
      <xdr:spPr>
        <a:xfrm rot="19412420">
          <a:off x="1919369" y="9305490"/>
          <a:ext cx="1985522" cy="524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800">
              <a:solidFill>
                <a:schemeClr val="dk1">
                  <a:alpha val="30000"/>
                </a:schemeClr>
              </a:solidFill>
            </a:rPr>
            <a:t>力強さ優位</a:t>
          </a:r>
        </a:p>
      </xdr:txBody>
    </xdr:sp>
    <xdr:clientData/>
  </xdr:twoCellAnchor>
  <xdr:twoCellAnchor>
    <xdr:from>
      <xdr:col>3</xdr:col>
      <xdr:colOff>624862</xdr:colOff>
      <xdr:row>37</xdr:row>
      <xdr:rowOff>147205</xdr:rowOff>
    </xdr:from>
    <xdr:to>
      <xdr:col>11</xdr:col>
      <xdr:colOff>102262</xdr:colOff>
      <xdr:row>47</xdr:row>
      <xdr:rowOff>72139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64AB43D1-A510-4D5B-9E86-5CC34AF140F3}"/>
            </a:ext>
          </a:extLst>
        </xdr:cNvPr>
        <xdr:cNvGrpSpPr/>
      </xdr:nvGrpSpPr>
      <xdr:grpSpPr>
        <a:xfrm>
          <a:off x="2077425" y="8100580"/>
          <a:ext cx="5001900" cy="3508715"/>
          <a:chOff x="2240657" y="8079783"/>
          <a:chExt cx="3766740" cy="3457122"/>
        </a:xfrm>
      </xdr:grpSpPr>
      <xdr:graphicFrame macro="">
        <xdr:nvGraphicFramePr>
          <xdr:cNvPr id="15" name="グラフ 14">
            <a:extLst>
              <a:ext uri="{FF2B5EF4-FFF2-40B4-BE49-F238E27FC236}">
                <a16:creationId xmlns:a16="http://schemas.microsoft.com/office/drawing/2014/main" id="{FA5592AB-2BB7-4C60-BE4B-C52AD6221684}"/>
              </a:ext>
            </a:extLst>
          </xdr:cNvPr>
          <xdr:cNvGraphicFramePr>
            <a:graphicFrameLocks/>
          </xdr:cNvGraphicFramePr>
        </xdr:nvGraphicFramePr>
        <xdr:xfrm>
          <a:off x="2240657" y="8079783"/>
          <a:ext cx="3766740" cy="34571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AE80CD5A-4B65-4B4B-A550-43EAEF70482B}"/>
              </a:ext>
            </a:extLst>
          </xdr:cNvPr>
          <xdr:cNvCxnSpPr/>
        </xdr:nvCxnSpPr>
        <xdr:spPr bwMode="auto">
          <a:xfrm flipV="1">
            <a:off x="2922692" y="9290400"/>
            <a:ext cx="1941408" cy="1596039"/>
          </a:xfrm>
          <a:prstGeom prst="straightConnector1">
            <a:avLst/>
          </a:prstGeom>
          <a:ln w="9525" cap="flat" cmpd="sng" algn="ctr">
            <a:solidFill>
              <a:schemeClr val="dk1">
                <a:alpha val="40000"/>
              </a:schemeClr>
            </a:solidFill>
            <a:prstDash val="dash"/>
            <a:round/>
            <a:headEnd type="none" w="med" len="med"/>
            <a:tailEnd type="triangl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4F8F3D48-4CE2-4496-8181-0EC6C040F427}"/>
              </a:ext>
            </a:extLst>
          </xdr:cNvPr>
          <xdr:cNvCxnSpPr/>
        </xdr:nvCxnSpPr>
        <xdr:spPr bwMode="auto">
          <a:xfrm flipV="1">
            <a:off x="2922692" y="9189720"/>
            <a:ext cx="696802" cy="1686560"/>
          </a:xfrm>
          <a:prstGeom prst="straightConnector1">
            <a:avLst/>
          </a:prstGeom>
          <a:ln w="9525" cap="flat" cmpd="sng" algn="ctr">
            <a:solidFill>
              <a:schemeClr val="dk1">
                <a:alpha val="40000"/>
              </a:schemeClr>
            </a:solidFill>
            <a:prstDash val="dash"/>
            <a:round/>
            <a:headEnd type="none" w="med" len="med"/>
            <a:tailEnd type="triangl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E8C2764A-F61F-45B4-82D0-1BDF70A1E9B6}"/>
              </a:ext>
            </a:extLst>
          </xdr:cNvPr>
          <xdr:cNvCxnSpPr/>
        </xdr:nvCxnSpPr>
        <xdr:spPr bwMode="auto">
          <a:xfrm flipV="1">
            <a:off x="2922692" y="10350500"/>
            <a:ext cx="2017608" cy="525780"/>
          </a:xfrm>
          <a:prstGeom prst="straightConnector1">
            <a:avLst/>
          </a:prstGeom>
          <a:ln w="9525" cap="flat" cmpd="sng" algn="ctr">
            <a:solidFill>
              <a:schemeClr val="dk1">
                <a:alpha val="40000"/>
              </a:schemeClr>
            </a:solidFill>
            <a:prstDash val="dash"/>
            <a:round/>
            <a:headEnd type="none" w="med" len="med"/>
            <a:tailEnd type="triangl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3</xdr:row>
      <xdr:rowOff>13415</xdr:rowOff>
    </xdr:from>
    <xdr:to>
      <xdr:col>20</xdr:col>
      <xdr:colOff>156156</xdr:colOff>
      <xdr:row>7</xdr:row>
      <xdr:rowOff>123825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98874CB3-012D-4669-8CFB-83ECF507DF29}"/>
            </a:ext>
          </a:extLst>
        </xdr:cNvPr>
        <xdr:cNvSpPr txBox="1"/>
      </xdr:nvSpPr>
      <xdr:spPr>
        <a:xfrm>
          <a:off x="8813979" y="630528"/>
          <a:ext cx="270510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「入力番号」に測定結果表の「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」の数字を入力すると記録等が自動的に入力されます。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「入力番号」および「指導者からのコメント」以外は操作できません。</a:t>
          </a:r>
          <a:endParaRPr lang="ja-JP" altLang="ja-JP">
            <a:effectLst/>
          </a:endParaRP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0.2602</cdr:x>
      <cdr:y>0.18535</cdr:y>
    </cdr:from>
    <cdr:to>
      <cdr:x>0.73923</cdr:x>
      <cdr:y>0.25265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57087D3E-06E6-4BD9-81D6-7C9090EC1F1C}"/>
            </a:ext>
          </a:extLst>
        </cdr:cNvPr>
        <cdr:cNvSpPr txBox="1"/>
      </cdr:nvSpPr>
      <cdr:spPr>
        <a:xfrm xmlns:a="http://schemas.openxmlformats.org/drawingml/2006/main">
          <a:off x="980643" y="464994"/>
          <a:ext cx="1805420" cy="16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0.87379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3538539" y="7486652"/>
          <a:ext cx="5434011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0.13074</cdr:x>
      <cdr:y>0.20411</cdr:y>
    </cdr:from>
    <cdr:to>
      <cdr:x>0.88558</cdr:x>
      <cdr:y>0.27403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16B31FD-5DEA-48AF-9698-BC5CCB8D549A}"/>
            </a:ext>
          </a:extLst>
        </cdr:cNvPr>
        <cdr:cNvSpPr txBox="1"/>
      </cdr:nvSpPr>
      <cdr:spPr>
        <a:xfrm xmlns:a="http://schemas.openxmlformats.org/drawingml/2006/main">
          <a:off x="400050" y="514350"/>
          <a:ext cx="2309812" cy="17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0.74365</cdr:x>
      <cdr:y>0.27698</cdr:y>
    </cdr:from>
    <cdr:to>
      <cdr:x>0.96746</cdr:x>
      <cdr:y>0.6723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9500C43-BDF7-4C7F-8585-29251AB742E4}"/>
            </a:ext>
          </a:extLst>
        </cdr:cNvPr>
        <cdr:cNvSpPr txBox="1"/>
      </cdr:nvSpPr>
      <cdr:spPr>
        <a:xfrm xmlns:a="http://schemas.openxmlformats.org/drawingml/2006/main">
          <a:off x="4462464" y="1014413"/>
          <a:ext cx="13430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0.60722</cdr:x>
      <cdr:y>0.1823</cdr:y>
    </cdr:from>
    <cdr:to>
      <cdr:x>0.88233</cdr:x>
      <cdr:y>0.3972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09390" y="630249"/>
          <a:ext cx="955704" cy="74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0.24096</cdr:x>
      <cdr:y>0.16176</cdr:y>
    </cdr:from>
    <cdr:to>
      <cdr:x>0.46951</cdr:x>
      <cdr:y>0.38435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907650" y="559224"/>
          <a:ext cx="860888" cy="769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0.18314</cdr:x>
      <cdr:y>0.59558</cdr:y>
    </cdr:from>
    <cdr:to>
      <cdr:x>0.41711</cdr:x>
      <cdr:y>0.81048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6189" y="2058986"/>
          <a:ext cx="812801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0.69057</cdr:x>
      <cdr:y>0.54047</cdr:y>
    </cdr:from>
    <cdr:to>
      <cdr:x>0.92455</cdr:x>
      <cdr:y>0.7517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601215" y="1868480"/>
          <a:ext cx="881342" cy="7302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0.39855</cdr:x>
      <cdr:y>0.38434</cdr:y>
    </cdr:from>
    <cdr:to>
      <cdr:x>0.68005</cdr:x>
      <cdr:y>0.6066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B24CBC22-AD21-4C2D-9541-565F14708031}"/>
            </a:ext>
          </a:extLst>
        </cdr:cNvPr>
        <cdr:cNvSpPr/>
      </cdr:nvSpPr>
      <cdr:spPr bwMode="auto">
        <a:xfrm xmlns:a="http://schemas.openxmlformats.org/drawingml/2006/main">
          <a:off x="1501240" y="1328727"/>
          <a:ext cx="1060338" cy="76834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/>
            <a:t>平均（</a:t>
          </a:r>
          <a:r>
            <a:rPr lang="en-US" altLang="ja-JP"/>
            <a:t>M</a:t>
          </a:r>
          <a:r>
            <a:rPr lang="ja-JP" altLang="en-US"/>
            <a:t>）</a:t>
          </a:r>
          <a:endParaRPr lang="ja-JP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211667</xdr:colOff>
      <xdr:row>5</xdr:row>
      <xdr:rowOff>0</xdr:rowOff>
    </xdr:from>
    <xdr:to>
      <xdr:col>29</xdr:col>
      <xdr:colOff>211667</xdr:colOff>
      <xdr:row>8</xdr:row>
      <xdr:rowOff>32070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4052CCC-0818-4301-A99C-9C8074F11AC6}"/>
            </a:ext>
          </a:extLst>
        </xdr:cNvPr>
        <xdr:cNvSpPr/>
      </xdr:nvSpPr>
      <xdr:spPr bwMode="auto">
        <a:xfrm>
          <a:off x="6970889" y="1284111"/>
          <a:ext cx="6723945" cy="744681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網掛け（グレー色）部分は、数式が入っており、自動入力になっています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※2</a:t>
          </a:r>
          <a:r>
            <a:rPr kumimoji="1" lang="ja-JP" altLang="en-US" sz="1200" b="1"/>
            <a:t>回実施する種目は、「良い方」の記録を入力してください</a:t>
          </a:r>
        </a:p>
      </xdr:txBody>
    </xdr:sp>
    <xdr:clientData/>
  </xdr:twoCellAnchor>
  <xdr:twoCellAnchor>
    <xdr:from>
      <xdr:col>49</xdr:col>
      <xdr:colOff>200025</xdr:colOff>
      <xdr:row>1</xdr:row>
      <xdr:rowOff>123825</xdr:rowOff>
    </xdr:from>
    <xdr:to>
      <xdr:col>57</xdr:col>
      <xdr:colOff>457201</xdr:colOff>
      <xdr:row>8</xdr:row>
      <xdr:rowOff>47625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F5F6C05-DD6A-4673-AA01-AFA0A98FDB7B}"/>
            </a:ext>
          </a:extLst>
        </xdr:cNvPr>
        <xdr:cNvSpPr/>
      </xdr:nvSpPr>
      <xdr:spPr bwMode="auto">
        <a:xfrm>
          <a:off x="17259300" y="504825"/>
          <a:ext cx="4981576" cy="1543050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200" b="1"/>
            <a:t>【</a:t>
          </a:r>
          <a:r>
            <a:rPr kumimoji="1" lang="ja-JP" altLang="en-US" sz="1200" b="1"/>
            <a:t>お願い</a:t>
          </a:r>
          <a:r>
            <a:rPr kumimoji="1" lang="en-US" altLang="ja-JP" sz="1200" b="1"/>
            <a:t>】</a:t>
          </a:r>
        </a:p>
        <a:p>
          <a:pPr algn="l"/>
          <a:r>
            <a:rPr kumimoji="1" lang="ja-JP" altLang="en-US" sz="1200" b="1"/>
            <a:t>測定において、ご不明点や困った点がございましたら</a:t>
          </a:r>
          <a:endParaRPr kumimoji="1" lang="en-US" altLang="ja-JP" sz="1200" b="1"/>
        </a:p>
        <a:p>
          <a:pPr algn="l"/>
          <a:r>
            <a:rPr kumimoji="1" lang="ja-JP" altLang="en-US" sz="1200" b="1"/>
            <a:t>記録送付時のメール本文にご記入ください。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248226</xdr:colOff>
      <xdr:row>5</xdr:row>
      <xdr:rowOff>57728</xdr:rowOff>
    </xdr:from>
    <xdr:to>
      <xdr:col>23</xdr:col>
      <xdr:colOff>1004454</xdr:colOff>
      <xdr:row>8</xdr:row>
      <xdr:rowOff>92363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3E0DE7A-99B9-46FC-A726-A0A7CCC32CC6}"/>
            </a:ext>
          </a:extLst>
        </xdr:cNvPr>
        <xdr:cNvSpPr/>
      </xdr:nvSpPr>
      <xdr:spPr bwMode="auto">
        <a:xfrm>
          <a:off x="6220401" y="1343603"/>
          <a:ext cx="7147503" cy="749010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200" b="1"/>
            <a:t>※</a:t>
          </a:r>
          <a:r>
            <a:rPr kumimoji="1" lang="ja-JP" altLang="en-US" sz="1200" b="1"/>
            <a:t>網掛け（グレー色）部分は、数式が入っており、自動入力になっています</a:t>
          </a:r>
          <a:endParaRPr kumimoji="1" lang="en-US" altLang="ja-JP" sz="1200" b="1"/>
        </a:p>
        <a:p>
          <a:pPr algn="l"/>
          <a:r>
            <a:rPr kumimoji="1" lang="en-US" altLang="ja-JP" sz="1200" b="1"/>
            <a:t>※2</a:t>
          </a:r>
          <a:r>
            <a:rPr kumimoji="1" lang="ja-JP" altLang="en-US" sz="1200" b="1"/>
            <a:t>回実施する種目は、「良い方」の記録を入力してください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25977</xdr:colOff>
      <xdr:row>37</xdr:row>
      <xdr:rowOff>173182</xdr:rowOff>
    </xdr:from>
    <xdr:to>
      <xdr:col>9</xdr:col>
      <xdr:colOff>364770</xdr:colOff>
      <xdr:row>47</xdr:row>
      <xdr:rowOff>81375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B19EF171-7837-4238-8748-DCE87A974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62201</xdr:colOff>
      <xdr:row>12</xdr:row>
      <xdr:rowOff>50799</xdr:rowOff>
    </xdr:from>
    <xdr:to>
      <xdr:col>9</xdr:col>
      <xdr:colOff>323850</xdr:colOff>
      <xdr:row>23</xdr:row>
      <xdr:rowOff>24016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30A4EB98-C5F9-47B6-918C-A229E401A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5291</xdr:colOff>
      <xdr:row>47</xdr:row>
      <xdr:rowOff>137587</xdr:rowOff>
    </xdr:from>
    <xdr:to>
      <xdr:col>19</xdr:col>
      <xdr:colOff>116416</xdr:colOff>
      <xdr:row>49</xdr:row>
      <xdr:rowOff>156638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00B1868-B388-4422-B090-EFF36138966F}"/>
            </a:ext>
          </a:extLst>
        </xdr:cNvPr>
        <xdr:cNvSpPr/>
      </xdr:nvSpPr>
      <xdr:spPr bwMode="auto">
        <a:xfrm>
          <a:off x="121708" y="11620504"/>
          <a:ext cx="7747000" cy="325967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指導者からのコメント</a:t>
          </a:r>
        </a:p>
      </xdr:txBody>
    </xdr:sp>
    <xdr:clientData/>
  </xdr:twoCellAnchor>
  <xdr:twoCellAnchor>
    <xdr:from>
      <xdr:col>2</xdr:col>
      <xdr:colOff>10671</xdr:colOff>
      <xdr:row>23</xdr:row>
      <xdr:rowOff>0</xdr:rowOff>
    </xdr:from>
    <xdr:to>
      <xdr:col>9</xdr:col>
      <xdr:colOff>374899</xdr:colOff>
      <xdr:row>37</xdr:row>
      <xdr:rowOff>173088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C14DA904-19FA-4C0D-8D10-F6DADAC04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396795</xdr:colOff>
      <xdr:row>23</xdr:row>
      <xdr:rowOff>11856</xdr:rowOff>
    </xdr:from>
    <xdr:to>
      <xdr:col>18</xdr:col>
      <xdr:colOff>405999</xdr:colOff>
      <xdr:row>37</xdr:row>
      <xdr:rowOff>169018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741186F-A30D-46EC-9863-3BDA40496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391189</xdr:colOff>
      <xdr:row>12</xdr:row>
      <xdr:rowOff>1847</xdr:rowOff>
    </xdr:from>
    <xdr:to>
      <xdr:col>18</xdr:col>
      <xdr:colOff>400393</xdr:colOff>
      <xdr:row>23</xdr:row>
      <xdr:rowOff>8923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4171CDC-8AF7-4870-8881-21B93746E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379053</xdr:colOff>
      <xdr:row>37</xdr:row>
      <xdr:rowOff>190500</xdr:rowOff>
    </xdr:from>
    <xdr:to>
      <xdr:col>18</xdr:col>
      <xdr:colOff>398318</xdr:colOff>
      <xdr:row>47</xdr:row>
      <xdr:rowOff>84081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8FB5008-80B9-4EEC-9161-FB9862B08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673155</xdr:colOff>
      <xdr:row>41</xdr:row>
      <xdr:rowOff>3280</xdr:rowOff>
    </xdr:from>
    <xdr:to>
      <xdr:col>6</xdr:col>
      <xdr:colOff>256314</xdr:colOff>
      <xdr:row>44</xdr:row>
      <xdr:rowOff>333395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103C85CC-3915-4F6F-8BFE-68225536DF3E}"/>
            </a:ext>
          </a:extLst>
        </xdr:cNvPr>
        <xdr:cNvCxnSpPr/>
      </xdr:nvCxnSpPr>
      <xdr:spPr bwMode="auto">
        <a:xfrm flipV="1">
          <a:off x="1106110" y="9251189"/>
          <a:ext cx="1669999" cy="1473115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40</xdr:row>
      <xdr:rowOff>143039</xdr:rowOff>
    </xdr:from>
    <xdr:to>
      <xdr:col>4</xdr:col>
      <xdr:colOff>79545</xdr:colOff>
      <xdr:row>44</xdr:row>
      <xdr:rowOff>323130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CB2CA00-F517-4887-ACB1-810E5DD2C32D}"/>
            </a:ext>
          </a:extLst>
        </xdr:cNvPr>
        <xdr:cNvCxnSpPr/>
      </xdr:nvCxnSpPr>
      <xdr:spPr bwMode="auto">
        <a:xfrm flipV="1">
          <a:off x="1106110" y="9009948"/>
          <a:ext cx="679276" cy="1704091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43</xdr:row>
      <xdr:rowOff>267841</xdr:rowOff>
    </xdr:from>
    <xdr:to>
      <xdr:col>6</xdr:col>
      <xdr:colOff>277793</xdr:colOff>
      <xdr:row>44</xdr:row>
      <xdr:rowOff>323129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9C4FF4F9-6EE3-49F0-9C17-5F637B642C31}"/>
            </a:ext>
          </a:extLst>
        </xdr:cNvPr>
        <xdr:cNvCxnSpPr/>
      </xdr:nvCxnSpPr>
      <xdr:spPr bwMode="auto">
        <a:xfrm flipV="1">
          <a:off x="1106110" y="10277750"/>
          <a:ext cx="1691478" cy="436288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41</xdr:row>
      <xdr:rowOff>25977</xdr:rowOff>
    </xdr:from>
    <xdr:to>
      <xdr:col>15</xdr:col>
      <xdr:colOff>251116</xdr:colOff>
      <xdr:row>44</xdr:row>
      <xdr:rowOff>304800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C1FDF759-F456-4DA8-8944-99857D47768D}"/>
            </a:ext>
          </a:extLst>
        </xdr:cNvPr>
        <xdr:cNvCxnSpPr/>
      </xdr:nvCxnSpPr>
      <xdr:spPr bwMode="auto">
        <a:xfrm flipV="1">
          <a:off x="4788711" y="9273886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40</xdr:row>
      <xdr:rowOff>132080</xdr:rowOff>
    </xdr:from>
    <xdr:to>
      <xdr:col>13</xdr:col>
      <xdr:colOff>101950</xdr:colOff>
      <xdr:row>44</xdr:row>
      <xdr:rowOff>294640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298BC568-5B5C-42DD-AB2E-D07359D01487}"/>
            </a:ext>
          </a:extLst>
        </xdr:cNvPr>
        <xdr:cNvCxnSpPr/>
      </xdr:nvCxnSpPr>
      <xdr:spPr bwMode="auto">
        <a:xfrm flipV="1">
          <a:off x="4788711" y="8998989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43</xdr:row>
      <xdr:rowOff>268432</xdr:rowOff>
    </xdr:from>
    <xdr:to>
      <xdr:col>15</xdr:col>
      <xdr:colOff>268435</xdr:colOff>
      <xdr:row>44</xdr:row>
      <xdr:rowOff>294640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2F70CC5-2197-4658-A8A3-D9D6BD008782}"/>
            </a:ext>
          </a:extLst>
        </xdr:cNvPr>
        <xdr:cNvCxnSpPr/>
      </xdr:nvCxnSpPr>
      <xdr:spPr bwMode="auto">
        <a:xfrm flipV="1">
          <a:off x="4788711" y="10278341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680838</xdr:colOff>
      <xdr:row>41</xdr:row>
      <xdr:rowOff>22515</xdr:rowOff>
    </xdr:from>
    <xdr:to>
      <xdr:col>6</xdr:col>
      <xdr:colOff>238994</xdr:colOff>
      <xdr:row>44</xdr:row>
      <xdr:rowOff>301338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409813B-202E-45E7-8644-FC4B62030FBD}"/>
            </a:ext>
          </a:extLst>
        </xdr:cNvPr>
        <xdr:cNvCxnSpPr/>
      </xdr:nvCxnSpPr>
      <xdr:spPr bwMode="auto">
        <a:xfrm flipV="1">
          <a:off x="1113793" y="9270424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680838</xdr:colOff>
      <xdr:row>40</xdr:row>
      <xdr:rowOff>128618</xdr:rowOff>
    </xdr:from>
    <xdr:to>
      <xdr:col>4</xdr:col>
      <xdr:colOff>89827</xdr:colOff>
      <xdr:row>44</xdr:row>
      <xdr:rowOff>291178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85A01AE-1A90-4132-9976-9C0F19FCABFB}"/>
            </a:ext>
          </a:extLst>
        </xdr:cNvPr>
        <xdr:cNvCxnSpPr/>
      </xdr:nvCxnSpPr>
      <xdr:spPr bwMode="auto">
        <a:xfrm flipV="1">
          <a:off x="1113793" y="8995527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680838</xdr:colOff>
      <xdr:row>43</xdr:row>
      <xdr:rowOff>264970</xdr:rowOff>
    </xdr:from>
    <xdr:to>
      <xdr:col>6</xdr:col>
      <xdr:colOff>256313</xdr:colOff>
      <xdr:row>44</xdr:row>
      <xdr:rowOff>291178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D86A19D-51AB-42C6-872C-EE142762D9C2}"/>
            </a:ext>
          </a:extLst>
        </xdr:cNvPr>
        <xdr:cNvCxnSpPr/>
      </xdr:nvCxnSpPr>
      <xdr:spPr bwMode="auto">
        <a:xfrm flipV="1">
          <a:off x="1113793" y="10274879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142875</xdr:colOff>
      <xdr:row>2</xdr:row>
      <xdr:rowOff>76199</xdr:rowOff>
    </xdr:from>
    <xdr:to>
      <xdr:col>26</xdr:col>
      <xdr:colOff>175846</xdr:colOff>
      <xdr:row>6</xdr:row>
      <xdr:rowOff>58615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006ECAD-90BC-4CFC-A7EA-4736EED0FE38}"/>
            </a:ext>
          </a:extLst>
        </xdr:cNvPr>
        <xdr:cNvSpPr txBox="1"/>
      </xdr:nvSpPr>
      <xdr:spPr>
        <a:xfrm>
          <a:off x="8363683" y="530468"/>
          <a:ext cx="2839182" cy="890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「入力番号」に測定結果表の「</a:t>
          </a:r>
          <a:r>
            <a:rPr kumimoji="1" lang="en-US" altLang="ja-JP" sz="1100"/>
            <a:t>No.</a:t>
          </a:r>
          <a:r>
            <a:rPr kumimoji="1" lang="ja-JP" altLang="en-US" sz="1100"/>
            <a:t>」の数字を入力すると記録等が自動的に入力されます。</a:t>
          </a:r>
          <a:endParaRPr kumimoji="1" lang="en-US" altLang="ja-JP" sz="1100"/>
        </a:p>
        <a:p>
          <a:r>
            <a:rPr kumimoji="1" lang="ja-JP" altLang="en-US" sz="1100"/>
            <a:t>「入力番号」および「指導者からのコメント」以外は操作できません。</a:t>
          </a:r>
          <a:endParaRPr kumimoji="1" lang="en-US" altLang="ja-JP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0.60722</cdr:x>
      <cdr:y>0.1823</cdr:y>
    </cdr:from>
    <cdr:to>
      <cdr:x>0.88233</cdr:x>
      <cdr:y>0.3972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09390" y="630249"/>
          <a:ext cx="955704" cy="742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0.19039</cdr:x>
      <cdr:y>0.16176</cdr:y>
    </cdr:from>
    <cdr:to>
      <cdr:x>0.41894</cdr:x>
      <cdr:y>0.38435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61386" y="559224"/>
          <a:ext cx="793954" cy="769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0.18314</cdr:x>
      <cdr:y>0.59558</cdr:y>
    </cdr:from>
    <cdr:to>
      <cdr:x>0.41711</cdr:x>
      <cdr:y>0.81048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6189" y="2058986"/>
          <a:ext cx="812801" cy="742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0.66023</cdr:x>
      <cdr:y>0.59925</cdr:y>
    </cdr:from>
    <cdr:to>
      <cdr:x>0.89421</cdr:x>
      <cdr:y>0.81048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93540" y="2071686"/>
          <a:ext cx="812800" cy="730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0.39518</cdr:x>
      <cdr:y>0.41006</cdr:y>
    </cdr:from>
    <cdr:to>
      <cdr:x>0.67668</cdr:x>
      <cdr:y>0.63231</cdr:y>
    </cdr:to>
    <cdr:sp macro="" textlink="">
      <cdr:nvSpPr>
        <cdr:cNvPr id="2" name="楕円 1">
          <a:extLst xmlns:a="http://schemas.openxmlformats.org/drawingml/2006/main">
            <a:ext uri="{FF2B5EF4-FFF2-40B4-BE49-F238E27FC236}">
              <a16:creationId xmlns:a16="http://schemas.microsoft.com/office/drawing/2014/main" id="{B24CBC22-AD21-4C2D-9541-565F14708031}"/>
            </a:ext>
          </a:extLst>
        </cdr:cNvPr>
        <cdr:cNvSpPr/>
      </cdr:nvSpPr>
      <cdr:spPr bwMode="auto">
        <a:xfrm xmlns:a="http://schemas.openxmlformats.org/drawingml/2006/main">
          <a:off x="1372790" y="1417637"/>
          <a:ext cx="977900" cy="768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/>
          <a:r>
            <a:rPr lang="ja-JP" altLang="en-US"/>
            <a:t>平均（</a:t>
          </a:r>
          <a:r>
            <a:rPr lang="en-US" altLang="ja-JP"/>
            <a:t>M</a:t>
          </a:r>
          <a:r>
            <a:rPr lang="ja-JP" altLang="en-US"/>
            <a:t>）</a:t>
          </a:r>
          <a:endParaRPr lang="ja-JP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0.30998</cdr:x>
      <cdr:y>0.28622</cdr:y>
    </cdr:from>
    <cdr:to>
      <cdr:x>0.31001</cdr:x>
      <cdr:y>0.78897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8F0BE793-8F9A-4AD7-8D1B-E2B3F57F44CD}"/>
            </a:ext>
          </a:extLst>
        </cdr:cNvPr>
        <cdr:cNvCxnSpPr/>
      </cdr:nvCxnSpPr>
      <cdr:spPr bwMode="auto">
        <a:xfrm xmlns:a="http://schemas.openxmlformats.org/drawingml/2006/main">
          <a:off x="1190599" y="719743"/>
          <a:ext cx="115" cy="126424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0.34975</cdr:x>
      <cdr:y>0.28175</cdr:y>
    </cdr:from>
    <cdr:to>
      <cdr:x>0.3518</cdr:x>
      <cdr:y>0.78713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4923EB5-30A4-4CF7-A3EE-A832E5AAEBD4}"/>
            </a:ext>
          </a:extLst>
        </cdr:cNvPr>
        <cdr:cNvCxnSpPr/>
      </cdr:nvCxnSpPr>
      <cdr:spPr bwMode="auto">
        <a:xfrm xmlns:a="http://schemas.openxmlformats.org/drawingml/2006/main" flipH="1">
          <a:off x="1343353" y="708511"/>
          <a:ext cx="7874" cy="127085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0.37831</cdr:x>
      <cdr:y>0.2823</cdr:y>
    </cdr:from>
    <cdr:to>
      <cdr:x>0.37887</cdr:x>
      <cdr:y>0.78375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05A078E1-94D9-4210-94BF-3685B665BE0B}"/>
            </a:ext>
          </a:extLst>
        </cdr:cNvPr>
        <cdr:cNvCxnSpPr/>
      </cdr:nvCxnSpPr>
      <cdr:spPr bwMode="auto">
        <a:xfrm xmlns:a="http://schemas.openxmlformats.org/drawingml/2006/main">
          <a:off x="1453035" y="709894"/>
          <a:ext cx="2151" cy="1260972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0.40984</cdr:x>
      <cdr:y>0.28153</cdr:y>
    </cdr:from>
    <cdr:to>
      <cdr:x>0.41056</cdr:x>
      <cdr:y>0.78691</cdr:y>
    </cdr:to>
    <cdr:cxnSp macro="">
      <cdr:nvCxnSpPr>
        <cdr:cNvPr id="31" name="直線コネクタ 30">
          <a:extLst xmlns:a="http://schemas.openxmlformats.org/drawingml/2006/main">
            <a:ext uri="{FF2B5EF4-FFF2-40B4-BE49-F238E27FC236}">
              <a16:creationId xmlns:a16="http://schemas.microsoft.com/office/drawing/2014/main" id="{91B5DE2C-3C06-4022-88B4-3454A4A7A585}"/>
            </a:ext>
          </a:extLst>
        </cdr:cNvPr>
        <cdr:cNvCxnSpPr/>
      </cdr:nvCxnSpPr>
      <cdr:spPr bwMode="auto">
        <a:xfrm xmlns:a="http://schemas.openxmlformats.org/drawingml/2006/main" flipH="1">
          <a:off x="1574123" y="707950"/>
          <a:ext cx="2765" cy="1270854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0.44218</cdr:x>
      <cdr:y>0.28077</cdr:y>
    </cdr:from>
    <cdr:to>
      <cdr:x>0.44315</cdr:x>
      <cdr:y>0.78878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D1DA4C36-17D4-46B4-A534-A9D4190571BE}"/>
            </a:ext>
          </a:extLst>
        </cdr:cNvPr>
        <cdr:cNvCxnSpPr/>
      </cdr:nvCxnSpPr>
      <cdr:spPr bwMode="auto">
        <a:xfrm xmlns:a="http://schemas.openxmlformats.org/drawingml/2006/main" flipH="1">
          <a:off x="1698336" y="706039"/>
          <a:ext cx="3726" cy="127746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0.47464</cdr:x>
      <cdr:y>0.28546</cdr:y>
    </cdr:from>
    <cdr:to>
      <cdr:x>0.4752</cdr:x>
      <cdr:y>0.78822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64409B43-BD48-44A2-AD92-19B86829B8E2}"/>
            </a:ext>
          </a:extLst>
        </cdr:cNvPr>
        <cdr:cNvCxnSpPr/>
      </cdr:nvCxnSpPr>
      <cdr:spPr bwMode="auto">
        <a:xfrm xmlns:a="http://schemas.openxmlformats.org/drawingml/2006/main">
          <a:off x="1626827" y="731983"/>
          <a:ext cx="1920" cy="128919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0.52435</cdr:x>
      <cdr:y>0.27837</cdr:y>
    </cdr:from>
    <cdr:to>
      <cdr:x>0.52532</cdr:x>
      <cdr:y>0.78506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A78234B3-BE43-40A2-B665-671BCE569BF8}"/>
            </a:ext>
          </a:extLst>
        </cdr:cNvPr>
        <cdr:cNvCxnSpPr/>
      </cdr:nvCxnSpPr>
      <cdr:spPr bwMode="auto">
        <a:xfrm xmlns:a="http://schemas.openxmlformats.org/drawingml/2006/main" flipH="1">
          <a:off x="2013965" y="700013"/>
          <a:ext cx="3726" cy="1274148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0.74256</cdr:x>
      <cdr:y>0.3264</cdr:y>
    </cdr:from>
    <cdr:to>
      <cdr:x>0.9754</cdr:x>
      <cdr:y>0.75665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712E7D6-BA9D-4866-B83E-47A4BEA2AFDE}"/>
            </a:ext>
          </a:extLst>
        </cdr:cNvPr>
        <cdr:cNvSpPr txBox="1"/>
      </cdr:nvSpPr>
      <cdr:spPr>
        <a:xfrm xmlns:a="http://schemas.openxmlformats.org/drawingml/2006/main">
          <a:off x="2799899" y="813488"/>
          <a:ext cx="877973" cy="10723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114.9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127.4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135.6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146.6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155.4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165.2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181.2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0.2602</cdr:x>
      <cdr:y>0.18535</cdr:y>
    </cdr:from>
    <cdr:to>
      <cdr:x>0.73923</cdr:x>
      <cdr:y>0.25265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57087D3E-06E6-4BD9-81D6-7C9090EC1F1C}"/>
            </a:ext>
          </a:extLst>
        </cdr:cNvPr>
        <cdr:cNvSpPr txBox="1"/>
      </cdr:nvSpPr>
      <cdr:spPr>
        <a:xfrm xmlns:a="http://schemas.openxmlformats.org/drawingml/2006/main">
          <a:off x="980643" y="464994"/>
          <a:ext cx="1805420" cy="168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0.10661</cdr:x>
      <cdr:y>0.17486</cdr:y>
    </cdr:from>
    <cdr:to>
      <cdr:x>0.86595</cdr:x>
      <cdr:y>0.26751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E7891DEE-15DF-4071-B845-4A4B25A4D7FE}"/>
            </a:ext>
          </a:extLst>
        </cdr:cNvPr>
        <cdr:cNvSpPr txBox="1"/>
      </cdr:nvSpPr>
      <cdr:spPr>
        <a:xfrm xmlns:a="http://schemas.openxmlformats.org/drawingml/2006/main">
          <a:off x="365404" y="448380"/>
          <a:ext cx="2602652" cy="237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/>
            <a:t>各年齢における立ち幅とびの平均記録（</a:t>
          </a:r>
          <a:r>
            <a:rPr lang="en-US" altLang="ja-JP" sz="900"/>
            <a:t>cm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0.91073</cdr:x>
      <cdr:y>0.3805</cdr:y>
    </cdr:from>
    <cdr:to>
      <cdr:x>0.95699</cdr:x>
      <cdr:y>0.3805</cdr:y>
    </cdr:to>
    <cdr:cxnSp macro="">
      <cdr:nvCxnSpPr>
        <cdr:cNvPr id="40" name="直線コネクタ 39">
          <a:extLst xmlns:a="http://schemas.openxmlformats.org/drawingml/2006/main">
            <a:ext uri="{FF2B5EF4-FFF2-40B4-BE49-F238E27FC236}">
              <a16:creationId xmlns:a16="http://schemas.microsoft.com/office/drawing/2014/main" id="{FCAD23DE-B1EA-41B6-8457-2766DFAD2F8A}"/>
            </a:ext>
          </a:extLst>
        </cdr:cNvPr>
        <cdr:cNvCxnSpPr/>
      </cdr:nvCxnSpPr>
      <cdr:spPr bwMode="auto">
        <a:xfrm xmlns:a="http://schemas.openxmlformats.org/drawingml/2006/main">
          <a:off x="3434027" y="948306"/>
          <a:ext cx="174429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0.91359</cdr:x>
      <cdr:y>0.43769</cdr:y>
    </cdr:from>
    <cdr:to>
      <cdr:x>0.95985</cdr:x>
      <cdr:y>0.43769</cdr:y>
    </cdr:to>
    <cdr:cxnSp macro="">
      <cdr:nvCxnSpPr>
        <cdr:cNvPr id="41" name="直線コネクタ 40">
          <a:extLst xmlns:a="http://schemas.openxmlformats.org/drawingml/2006/main">
            <a:ext uri="{FF2B5EF4-FFF2-40B4-BE49-F238E27FC236}">
              <a16:creationId xmlns:a16="http://schemas.microsoft.com/office/drawing/2014/main" id="{B3CC4F24-2F7F-42ED-BFFC-EF032F5FCE24}"/>
            </a:ext>
          </a:extLst>
        </cdr:cNvPr>
        <cdr:cNvCxnSpPr/>
      </cdr:nvCxnSpPr>
      <cdr:spPr bwMode="auto">
        <a:xfrm xmlns:a="http://schemas.openxmlformats.org/drawingml/2006/main">
          <a:off x="3437852" y="1095155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0.49344</cdr:y>
    </cdr:from>
    <cdr:to>
      <cdr:x>0.9616</cdr:x>
      <cdr:y>0.49344</cdr:y>
    </cdr:to>
    <cdr:cxnSp macro="">
      <cdr:nvCxnSpPr>
        <cdr:cNvPr id="42" name="直線コネクタ 41">
          <a:extLst xmlns:a="http://schemas.openxmlformats.org/drawingml/2006/main">
            <a:ext uri="{FF2B5EF4-FFF2-40B4-BE49-F238E27FC236}">
              <a16:creationId xmlns:a16="http://schemas.microsoft.com/office/drawing/2014/main" id="{B14C359E-FBC1-4610-B321-007DCD7D027F}"/>
            </a:ext>
          </a:extLst>
        </cdr:cNvPr>
        <cdr:cNvCxnSpPr/>
      </cdr:nvCxnSpPr>
      <cdr:spPr bwMode="auto">
        <a:xfrm xmlns:a="http://schemas.openxmlformats.org/drawingml/2006/main">
          <a:off x="3444422" y="123463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0.91534</cdr:x>
      <cdr:y>0.54262</cdr:y>
    </cdr:from>
    <cdr:to>
      <cdr:x>0.9616</cdr:x>
      <cdr:y>0.54262</cdr:y>
    </cdr:to>
    <cdr:cxnSp macro="">
      <cdr:nvCxnSpPr>
        <cdr:cNvPr id="43" name="直線コネクタ 42">
          <a:extLst xmlns:a="http://schemas.openxmlformats.org/drawingml/2006/main">
            <a:ext uri="{FF2B5EF4-FFF2-40B4-BE49-F238E27FC236}">
              <a16:creationId xmlns:a16="http://schemas.microsoft.com/office/drawing/2014/main" id="{A59FBDAD-125A-4085-B206-E8AC45267EF2}"/>
            </a:ext>
          </a:extLst>
        </cdr:cNvPr>
        <cdr:cNvCxnSpPr/>
      </cdr:nvCxnSpPr>
      <cdr:spPr bwMode="auto">
        <a:xfrm xmlns:a="http://schemas.openxmlformats.org/drawingml/2006/main">
          <a:off x="3444422" y="135769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0.91708</cdr:x>
      <cdr:y>0.59836</cdr:y>
    </cdr:from>
    <cdr:to>
      <cdr:x>0.96334</cdr:x>
      <cdr:y>0.59836</cdr:y>
    </cdr:to>
    <cdr:cxnSp macro="">
      <cdr:nvCxnSpPr>
        <cdr:cNvPr id="44" name="直線コネクタ 43">
          <a:extLst xmlns:a="http://schemas.openxmlformats.org/drawingml/2006/main">
            <a:ext uri="{FF2B5EF4-FFF2-40B4-BE49-F238E27FC236}">
              <a16:creationId xmlns:a16="http://schemas.microsoft.com/office/drawing/2014/main" id="{42BA2686-FA86-42B7-BA3B-2F796B7D0EB6}"/>
            </a:ext>
          </a:extLst>
        </cdr:cNvPr>
        <cdr:cNvCxnSpPr/>
      </cdr:nvCxnSpPr>
      <cdr:spPr bwMode="auto">
        <a:xfrm xmlns:a="http://schemas.openxmlformats.org/drawingml/2006/main">
          <a:off x="3450991" y="1497176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0.91883</cdr:x>
      <cdr:y>0.65017</cdr:y>
    </cdr:from>
    <cdr:to>
      <cdr:x>0.96509</cdr:x>
      <cdr:y>0.65017</cdr:y>
    </cdr:to>
    <cdr:cxnSp macro="">
      <cdr:nvCxnSpPr>
        <cdr:cNvPr id="45" name="直線コネクタ 44">
          <a:extLst xmlns:a="http://schemas.openxmlformats.org/drawingml/2006/main">
            <a:ext uri="{FF2B5EF4-FFF2-40B4-BE49-F238E27FC236}">
              <a16:creationId xmlns:a16="http://schemas.microsoft.com/office/drawing/2014/main" id="{05995D0E-5EB0-4EE2-B42B-0D1A14ED08E2}"/>
            </a:ext>
          </a:extLst>
        </cdr:cNvPr>
        <cdr:cNvCxnSpPr/>
      </cdr:nvCxnSpPr>
      <cdr:spPr bwMode="auto">
        <a:xfrm xmlns:a="http://schemas.openxmlformats.org/drawingml/2006/main">
          <a:off x="3457559" y="1626804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0.91795</cdr:x>
      <cdr:y>0.7046</cdr:y>
    </cdr:from>
    <cdr:to>
      <cdr:x>0.96421</cdr:x>
      <cdr:y>0.7046</cdr:y>
    </cdr:to>
    <cdr:cxnSp macro="">
      <cdr:nvCxnSpPr>
        <cdr:cNvPr id="46" name="直線コネクタ 45">
          <a:extLst xmlns:a="http://schemas.openxmlformats.org/drawingml/2006/main">
            <a:ext uri="{FF2B5EF4-FFF2-40B4-BE49-F238E27FC236}">
              <a16:creationId xmlns:a16="http://schemas.microsoft.com/office/drawing/2014/main" id="{E5780358-2647-48B2-A049-57235BD98E8D}"/>
            </a:ext>
          </a:extLst>
        </cdr:cNvPr>
        <cdr:cNvCxnSpPr/>
      </cdr:nvCxnSpPr>
      <cdr:spPr bwMode="auto">
        <a:xfrm xmlns:a="http://schemas.openxmlformats.org/drawingml/2006/main">
          <a:off x="3454275" y="1763001"/>
          <a:ext cx="174078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0.2201</cdr:x>
      <cdr:y>0.29307</cdr:y>
    </cdr:from>
    <cdr:to>
      <cdr:x>0.22075</cdr:x>
      <cdr:y>0.77038</cdr:y>
    </cdr:to>
    <cdr:cxnSp macro="">
      <cdr:nvCxnSpPr>
        <cdr:cNvPr id="18" name="直線コネクタ 17">
          <a:extLst xmlns:a="http://schemas.openxmlformats.org/drawingml/2006/main">
            <a:ext uri="{FF2B5EF4-FFF2-40B4-BE49-F238E27FC236}">
              <a16:creationId xmlns:a16="http://schemas.microsoft.com/office/drawing/2014/main" id="{E84B114D-22B8-45D3-B4F0-1588509C680D}"/>
            </a:ext>
          </a:extLst>
        </cdr:cNvPr>
        <cdr:cNvCxnSpPr/>
      </cdr:nvCxnSpPr>
      <cdr:spPr bwMode="auto">
        <a:xfrm xmlns:a="http://schemas.openxmlformats.org/drawingml/2006/main" flipH="1">
          <a:off x="819637" y="732293"/>
          <a:ext cx="2421" cy="1192667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0.26403</cdr:x>
      <cdr:y>0.29307</cdr:y>
    </cdr:from>
    <cdr:to>
      <cdr:x>0.26477</cdr:x>
      <cdr:y>0.78442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F8EDD3E4-4BED-4D9F-882E-0A8F2A2C7EF0}"/>
            </a:ext>
          </a:extLst>
        </cdr:cNvPr>
        <cdr:cNvCxnSpPr/>
      </cdr:nvCxnSpPr>
      <cdr:spPr bwMode="auto">
        <a:xfrm xmlns:a="http://schemas.openxmlformats.org/drawingml/2006/main">
          <a:off x="983220" y="732293"/>
          <a:ext cx="2755" cy="122774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0.3153</cdr:x>
      <cdr:y>0.28989</cdr:y>
    </cdr:from>
    <cdr:to>
      <cdr:x>0.31548</cdr:x>
      <cdr:y>0.78306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F6629B35-F74D-4B77-A0DD-6D17261756FF}"/>
            </a:ext>
          </a:extLst>
        </cdr:cNvPr>
        <cdr:cNvCxnSpPr/>
      </cdr:nvCxnSpPr>
      <cdr:spPr bwMode="auto">
        <a:xfrm xmlns:a="http://schemas.openxmlformats.org/drawingml/2006/main">
          <a:off x="1174158" y="724355"/>
          <a:ext cx="672" cy="123228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0.37146</cdr:x>
      <cdr:y>0.29134</cdr:y>
    </cdr:from>
    <cdr:to>
      <cdr:x>0.37189</cdr:x>
      <cdr:y>0.78269</cdr:y>
    </cdr:to>
    <cdr:cxnSp macro="">
      <cdr:nvCxnSpPr>
        <cdr:cNvPr id="24" name="直線コネクタ 23">
          <a:extLst xmlns:a="http://schemas.openxmlformats.org/drawingml/2006/main">
            <a:ext uri="{FF2B5EF4-FFF2-40B4-BE49-F238E27FC236}">
              <a16:creationId xmlns:a16="http://schemas.microsoft.com/office/drawing/2014/main" id="{FDBC548B-E8D7-4B02-BCC4-7C246644E3D7}"/>
            </a:ext>
          </a:extLst>
        </cdr:cNvPr>
        <cdr:cNvCxnSpPr/>
      </cdr:nvCxnSpPr>
      <cdr:spPr bwMode="auto">
        <a:xfrm xmlns:a="http://schemas.openxmlformats.org/drawingml/2006/main">
          <a:off x="1271087" y="747109"/>
          <a:ext cx="1471" cy="126000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0.41837</cdr:x>
      <cdr:y>0.28813</cdr:y>
    </cdr:from>
    <cdr:to>
      <cdr:x>0.41924</cdr:x>
      <cdr:y>0.77947</cdr:y>
    </cdr:to>
    <cdr:cxnSp macro="">
      <cdr:nvCxnSpPr>
        <cdr:cNvPr id="26" name="直線コネクタ 25">
          <a:extLst xmlns:a="http://schemas.openxmlformats.org/drawingml/2006/main">
            <a:ext uri="{FF2B5EF4-FFF2-40B4-BE49-F238E27FC236}">
              <a16:creationId xmlns:a16="http://schemas.microsoft.com/office/drawing/2014/main" id="{B5241A16-A9CC-4CA5-9371-968A7D2B1851}"/>
            </a:ext>
          </a:extLst>
        </cdr:cNvPr>
        <cdr:cNvCxnSpPr/>
      </cdr:nvCxnSpPr>
      <cdr:spPr bwMode="auto">
        <a:xfrm xmlns:a="http://schemas.openxmlformats.org/drawingml/2006/main" flipH="1">
          <a:off x="1558002" y="719952"/>
          <a:ext cx="3239" cy="1227723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0.46005</cdr:x>
      <cdr:y>0.2934</cdr:y>
    </cdr:from>
    <cdr:to>
      <cdr:x>0.46079</cdr:x>
      <cdr:y>0.77071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496EC65C-9C77-4BAE-8C8C-0D3232CF88F8}"/>
            </a:ext>
          </a:extLst>
        </cdr:cNvPr>
        <cdr:cNvCxnSpPr/>
      </cdr:nvCxnSpPr>
      <cdr:spPr bwMode="auto">
        <a:xfrm xmlns:a="http://schemas.openxmlformats.org/drawingml/2006/main">
          <a:off x="1713221" y="733123"/>
          <a:ext cx="2756" cy="119266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0.35271</cdr:x>
      <cdr:y>0.28989</cdr:y>
    </cdr:from>
    <cdr:to>
      <cdr:x>0.35358</cdr:x>
      <cdr:y>0.78124</cdr:y>
    </cdr:to>
    <cdr:cxnSp macro="">
      <cdr:nvCxnSpPr>
        <cdr:cNvPr id="30" name="直線コネクタ 29">
          <a:extLst xmlns:a="http://schemas.openxmlformats.org/drawingml/2006/main">
            <a:ext uri="{FF2B5EF4-FFF2-40B4-BE49-F238E27FC236}">
              <a16:creationId xmlns:a16="http://schemas.microsoft.com/office/drawing/2014/main" id="{C536ACAC-DC16-4481-8951-41FD579FE54B}"/>
            </a:ext>
          </a:extLst>
        </cdr:cNvPr>
        <cdr:cNvCxnSpPr/>
      </cdr:nvCxnSpPr>
      <cdr:spPr bwMode="auto">
        <a:xfrm xmlns:a="http://schemas.openxmlformats.org/drawingml/2006/main" flipH="1">
          <a:off x="1206927" y="743391"/>
          <a:ext cx="2977" cy="126000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0.87379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3538539" y="7486652"/>
          <a:ext cx="5434011" cy="309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0.1192</cdr:x>
      <cdr:y>0.19166</cdr:y>
    </cdr:from>
    <cdr:to>
      <cdr:x>0.8836</cdr:x>
      <cdr:y>0.28931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85DEB98-DD64-4290-B8C2-6DE5D2D8537C}"/>
            </a:ext>
          </a:extLst>
        </cdr:cNvPr>
        <cdr:cNvSpPr txBox="1"/>
      </cdr:nvSpPr>
      <cdr:spPr>
        <a:xfrm xmlns:a="http://schemas.openxmlformats.org/drawingml/2006/main">
          <a:off x="407887" y="491491"/>
          <a:ext cx="2615662" cy="25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各年齢におけるボール投げの平均記録（</a:t>
          </a:r>
          <a:r>
            <a:rPr lang="en-US" altLang="ja-JP" sz="900"/>
            <a:t>m</a:t>
          </a:r>
          <a:r>
            <a:rPr lang="ja-JP" altLang="en-US" sz="900"/>
            <a:t>）</a:t>
          </a:r>
        </a:p>
      </cdr:txBody>
    </cdr:sp>
  </cdr:relSizeAnchor>
  <cdr:relSizeAnchor xmlns:cdr="http://schemas.openxmlformats.org/drawingml/2006/chartDrawing">
    <cdr:from>
      <cdr:x>0.76095</cdr:x>
      <cdr:y>0.31986</cdr:y>
    </cdr:from>
    <cdr:to>
      <cdr:x>0.96795</cdr:x>
      <cdr:y>0.82703</cdr:y>
    </cdr:to>
    <cdr:sp macro="" textlink="">
      <cdr:nvSpPr>
        <cdr:cNvPr id="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5922C96-2300-4A1A-B7E4-C484BD616BBF}"/>
            </a:ext>
          </a:extLst>
        </cdr:cNvPr>
        <cdr:cNvSpPr txBox="1"/>
      </cdr:nvSpPr>
      <cdr:spPr>
        <a:xfrm xmlns:a="http://schemas.openxmlformats.org/drawingml/2006/main">
          <a:off x="2917238" y="797239"/>
          <a:ext cx="793571" cy="126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8.6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12.4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15.9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20.0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23.5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26.8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18.3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0.91966</cdr:x>
      <cdr:y>0.37495</cdr:y>
    </cdr:from>
    <cdr:to>
      <cdr:x>0.96533</cdr:x>
      <cdr:y>0.37495</cdr:y>
    </cdr:to>
    <cdr:cxnSp macro="">
      <cdr:nvCxnSpPr>
        <cdr:cNvPr id="32" name="直線コネクタ 31">
          <a:extLst xmlns:a="http://schemas.openxmlformats.org/drawingml/2006/main">
            <a:ext uri="{FF2B5EF4-FFF2-40B4-BE49-F238E27FC236}">
              <a16:creationId xmlns:a16="http://schemas.microsoft.com/office/drawing/2014/main" id="{4E8E3BF1-29AA-4B8A-AD7C-ED176F9DE953}"/>
            </a:ext>
          </a:extLst>
        </cdr:cNvPr>
        <cdr:cNvCxnSpPr/>
      </cdr:nvCxnSpPr>
      <cdr:spPr bwMode="auto">
        <a:xfrm xmlns:a="http://schemas.openxmlformats.org/drawingml/2006/main">
          <a:off x="3525681" y="934545"/>
          <a:ext cx="17508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0.92201</cdr:x>
      <cdr:y>0.43276</cdr:y>
    </cdr:from>
    <cdr:to>
      <cdr:x>0.96769</cdr:x>
      <cdr:y>0.43276</cdr:y>
    </cdr:to>
    <cdr:cxnSp macro="">
      <cdr:nvCxnSpPr>
        <cdr:cNvPr id="33" name="直線コネクタ 32">
          <a:extLst xmlns:a="http://schemas.openxmlformats.org/drawingml/2006/main">
            <a:ext uri="{FF2B5EF4-FFF2-40B4-BE49-F238E27FC236}">
              <a16:creationId xmlns:a16="http://schemas.microsoft.com/office/drawing/2014/main" id="{A0DF0E4E-91A4-4C71-8D22-345A3227B56C}"/>
            </a:ext>
          </a:extLst>
        </cdr:cNvPr>
        <cdr:cNvCxnSpPr/>
      </cdr:nvCxnSpPr>
      <cdr:spPr bwMode="auto">
        <a:xfrm xmlns:a="http://schemas.openxmlformats.org/drawingml/2006/main">
          <a:off x="3510467" y="1094943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0.92264</cdr:x>
      <cdr:y>0.48416</cdr:y>
    </cdr:from>
    <cdr:to>
      <cdr:x>0.96832</cdr:x>
      <cdr:y>0.48416</cdr:y>
    </cdr:to>
    <cdr:cxnSp macro="">
      <cdr:nvCxnSpPr>
        <cdr:cNvPr id="34" name="直線コネクタ 33">
          <a:extLst xmlns:a="http://schemas.openxmlformats.org/drawingml/2006/main">
            <a:ext uri="{FF2B5EF4-FFF2-40B4-BE49-F238E27FC236}">
              <a16:creationId xmlns:a16="http://schemas.microsoft.com/office/drawing/2014/main" id="{F538D2D6-BFD5-4EF2-A7CF-B9CDB3A96D42}"/>
            </a:ext>
          </a:extLst>
        </cdr:cNvPr>
        <cdr:cNvCxnSpPr/>
      </cdr:nvCxnSpPr>
      <cdr:spPr bwMode="auto">
        <a:xfrm xmlns:a="http://schemas.openxmlformats.org/drawingml/2006/main">
          <a:off x="3512858" y="1224998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0.91869</cdr:x>
      <cdr:y>0.54308</cdr:y>
    </cdr:from>
    <cdr:to>
      <cdr:x>0.96437</cdr:x>
      <cdr:y>0.54308</cdr:y>
    </cdr:to>
    <cdr:cxnSp macro="">
      <cdr:nvCxnSpPr>
        <cdr:cNvPr id="35" name="直線コネクタ 34">
          <a:extLst xmlns:a="http://schemas.openxmlformats.org/drawingml/2006/main">
            <a:ext uri="{FF2B5EF4-FFF2-40B4-BE49-F238E27FC236}">
              <a16:creationId xmlns:a16="http://schemas.microsoft.com/office/drawing/2014/main" id="{6BA7A737-EB31-4E41-B187-E583E3DF7B70}"/>
            </a:ext>
          </a:extLst>
        </cdr:cNvPr>
        <cdr:cNvCxnSpPr/>
      </cdr:nvCxnSpPr>
      <cdr:spPr bwMode="auto">
        <a:xfrm xmlns:a="http://schemas.openxmlformats.org/drawingml/2006/main">
          <a:off x="3497824" y="1374067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0.92127</cdr:x>
      <cdr:y>0.58894</cdr:y>
    </cdr:from>
    <cdr:to>
      <cdr:x>0.96695</cdr:x>
      <cdr:y>0.58894</cdr:y>
    </cdr:to>
    <cdr:cxnSp macro="">
      <cdr:nvCxnSpPr>
        <cdr:cNvPr id="36" name="直線コネクタ 35">
          <a:extLst xmlns:a="http://schemas.openxmlformats.org/drawingml/2006/main">
            <a:ext uri="{FF2B5EF4-FFF2-40B4-BE49-F238E27FC236}">
              <a16:creationId xmlns:a16="http://schemas.microsoft.com/office/drawing/2014/main" id="{576D0864-A561-42BB-B5AB-F9F444B7A53F}"/>
            </a:ext>
          </a:extLst>
        </cdr:cNvPr>
        <cdr:cNvCxnSpPr/>
      </cdr:nvCxnSpPr>
      <cdr:spPr bwMode="auto">
        <a:xfrm xmlns:a="http://schemas.openxmlformats.org/drawingml/2006/main">
          <a:off x="3507638" y="149009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0.91995</cdr:x>
      <cdr:y>0.639</cdr:y>
    </cdr:from>
    <cdr:to>
      <cdr:x>0.96563</cdr:x>
      <cdr:y>0.639</cdr:y>
    </cdr:to>
    <cdr:cxnSp macro="">
      <cdr:nvCxnSpPr>
        <cdr:cNvPr id="37" name="直線コネクタ 36">
          <a:extLst xmlns:a="http://schemas.openxmlformats.org/drawingml/2006/main">
            <a:ext uri="{FF2B5EF4-FFF2-40B4-BE49-F238E27FC236}">
              <a16:creationId xmlns:a16="http://schemas.microsoft.com/office/drawing/2014/main" id="{8E801136-333D-417A-86F6-E40F88327150}"/>
            </a:ext>
          </a:extLst>
        </cdr:cNvPr>
        <cdr:cNvCxnSpPr/>
      </cdr:nvCxnSpPr>
      <cdr:spPr bwMode="auto">
        <a:xfrm xmlns:a="http://schemas.openxmlformats.org/drawingml/2006/main">
          <a:off x="3502608" y="1616765"/>
          <a:ext cx="17391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0.92253</cdr:x>
      <cdr:y>0.69666</cdr:y>
    </cdr:from>
    <cdr:to>
      <cdr:x>0.9682</cdr:x>
      <cdr:y>0.69666</cdr:y>
    </cdr:to>
    <cdr:cxnSp macro="">
      <cdr:nvCxnSpPr>
        <cdr:cNvPr id="38" name="直線コネクタ 37">
          <a:extLst xmlns:a="http://schemas.openxmlformats.org/drawingml/2006/main">
            <a:ext uri="{FF2B5EF4-FFF2-40B4-BE49-F238E27FC236}">
              <a16:creationId xmlns:a16="http://schemas.microsoft.com/office/drawing/2014/main" id="{3A93BE0C-3DFD-4C18-BC70-D0CE20AD1A70}"/>
            </a:ext>
          </a:extLst>
        </cdr:cNvPr>
        <cdr:cNvCxnSpPr/>
      </cdr:nvCxnSpPr>
      <cdr:spPr bwMode="auto">
        <a:xfrm xmlns:a="http://schemas.openxmlformats.org/drawingml/2006/main">
          <a:off x="3512422" y="1762628"/>
          <a:ext cx="17391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0.26157</cdr:x>
      <cdr:y>0.31833</cdr:y>
    </cdr:from>
    <cdr:to>
      <cdr:x>0.2629</cdr:x>
      <cdr:y>0.75966</cdr:y>
    </cdr:to>
    <cdr:cxnSp macro="">
      <cdr:nvCxnSpPr>
        <cdr:cNvPr id="17" name="直線コネクタ 16">
          <a:extLst xmlns:a="http://schemas.openxmlformats.org/drawingml/2006/main">
            <a:ext uri="{FF2B5EF4-FFF2-40B4-BE49-F238E27FC236}">
              <a16:creationId xmlns:a16="http://schemas.microsoft.com/office/drawing/2014/main" id="{7B270A04-063A-44AA-AA5F-A5A45EFE0C8F}"/>
            </a:ext>
          </a:extLst>
        </cdr:cNvPr>
        <cdr:cNvCxnSpPr/>
      </cdr:nvCxnSpPr>
      <cdr:spPr bwMode="auto">
        <a:xfrm xmlns:a="http://schemas.openxmlformats.org/drawingml/2006/main" flipH="1">
          <a:off x="974061" y="810817"/>
          <a:ext cx="4951" cy="112408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0.34021</cdr:x>
      <cdr:y>0.31599</cdr:y>
    </cdr:from>
    <cdr:to>
      <cdr:x>0.34256</cdr:x>
      <cdr:y>0.75654</cdr:y>
    </cdr:to>
    <cdr:cxnSp macro="">
      <cdr:nvCxnSpPr>
        <cdr:cNvPr id="20" name="直線コネクタ 19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266921" y="804841"/>
          <a:ext cx="8765" cy="1122125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0.40375</cdr:x>
      <cdr:y>0.31675</cdr:y>
    </cdr:from>
    <cdr:to>
      <cdr:x>0.40401</cdr:x>
      <cdr:y>0.75391</cdr:y>
    </cdr:to>
    <cdr:cxnSp macro="">
      <cdr:nvCxnSpPr>
        <cdr:cNvPr id="22" name="直線コネクタ 21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383841" y="808615"/>
          <a:ext cx="891" cy="111600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92D050"/>
          </a:solidFill>
          <a:prstDash val="lgDash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0.4414</cdr:x>
      <cdr:y>0.31371</cdr:y>
    </cdr:from>
    <cdr:to>
      <cdr:x>0.44267</cdr:x>
      <cdr:y>0.76697</cdr:y>
    </cdr:to>
    <cdr:cxnSp macro="">
      <cdr:nvCxnSpPr>
        <cdr:cNvPr id="23" name="直線コネクタ 22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flipH="1">
          <a:off x="1676281" y="789257"/>
          <a:ext cx="4822" cy="1140376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0.47898</cdr:x>
      <cdr:y>0.32358</cdr:y>
    </cdr:from>
    <cdr:to>
      <cdr:x>0.48006</cdr:x>
      <cdr:y>0.75654</cdr:y>
    </cdr:to>
    <cdr:cxnSp macro="">
      <cdr:nvCxnSpPr>
        <cdr:cNvPr id="25" name="直線コネクタ 24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 rot="10800000" flipH="1">
          <a:off x="1783686" y="824195"/>
          <a:ext cx="4020" cy="1102770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0.52025</cdr:x>
      <cdr:y>0.3167</cdr:y>
    </cdr:from>
    <cdr:to>
      <cdr:x>0.52119</cdr:x>
      <cdr:y>0.76366</cdr:y>
    </cdr:to>
    <cdr:cxnSp macro="">
      <cdr:nvCxnSpPr>
        <cdr:cNvPr id="27" name="直線コネクタ 26">
          <a:extLst xmlns:a="http://schemas.openxmlformats.org/drawingml/2006/main">
            <a:ext uri="{FF2B5EF4-FFF2-40B4-BE49-F238E27FC236}">
              <a16:creationId xmlns:a16="http://schemas.microsoft.com/office/drawing/2014/main" id="{4221EE64-7AB5-4206-8BAA-B9881ED2571F}"/>
            </a:ext>
          </a:extLst>
        </cdr:cNvPr>
        <cdr:cNvCxnSpPr/>
      </cdr:nvCxnSpPr>
      <cdr:spPr bwMode="auto">
        <a:xfrm xmlns:a="http://schemas.openxmlformats.org/drawingml/2006/main">
          <a:off x="1937392" y="806659"/>
          <a:ext cx="3501" cy="1138441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0.55684</cdr:x>
      <cdr:y>0.30702</cdr:y>
    </cdr:from>
    <cdr:to>
      <cdr:x>0.55749</cdr:x>
      <cdr:y>0.7582</cdr:y>
    </cdr:to>
    <cdr:cxnSp macro="">
      <cdr:nvCxnSpPr>
        <cdr:cNvPr id="28" name="直線コネクタ 27">
          <a:extLst xmlns:a="http://schemas.openxmlformats.org/drawingml/2006/main">
            <a:ext uri="{FF2B5EF4-FFF2-40B4-BE49-F238E27FC236}">
              <a16:creationId xmlns:a16="http://schemas.microsoft.com/office/drawing/2014/main" id="{DC80FBC0-7ED2-41B7-8AF7-65209BC47C16}"/>
            </a:ext>
          </a:extLst>
        </cdr:cNvPr>
        <cdr:cNvCxnSpPr/>
      </cdr:nvCxnSpPr>
      <cdr:spPr bwMode="auto">
        <a:xfrm xmlns:a="http://schemas.openxmlformats.org/drawingml/2006/main" flipH="1">
          <a:off x="2073662" y="781997"/>
          <a:ext cx="2420" cy="1149189"/>
        </a:xfrm>
        <a:prstGeom xmlns:a="http://schemas.openxmlformats.org/drawingml/2006/main" prst="line">
          <a:avLst/>
        </a:prstGeom>
        <a:ln xmlns:a="http://schemas.openxmlformats.org/drawingml/2006/main" w="1905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</cdr:x>
      <cdr:y>0.26337</cdr:y>
    </cdr:from>
    <cdr:to>
      <cdr:x>0.09067</cdr:x>
      <cdr:y>0.34653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3E978C9-F17F-4E5D-9F11-BDE01ACAF710}"/>
            </a:ext>
          </a:extLst>
        </cdr:cNvPr>
        <cdr:cNvSpPr txBox="1"/>
      </cdr:nvSpPr>
      <cdr:spPr>
        <a:xfrm xmlns:a="http://schemas.openxmlformats.org/drawingml/2006/main">
          <a:off x="200024" y="633412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0.04</cdr:x>
      <cdr:y>0.24951</cdr:y>
    </cdr:from>
    <cdr:to>
      <cdr:x>0.10933</cdr:x>
      <cdr:y>0.35049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800C089-7A7F-4B35-8E32-46430484860C}"/>
            </a:ext>
          </a:extLst>
        </cdr:cNvPr>
        <cdr:cNvSpPr txBox="1"/>
      </cdr:nvSpPr>
      <cdr:spPr>
        <a:xfrm xmlns:a="http://schemas.openxmlformats.org/drawingml/2006/main">
          <a:off x="142875" y="600075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A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0.04116</cdr:x>
      <cdr:y>0.48962</cdr:y>
    </cdr:from>
    <cdr:to>
      <cdr:x>0.11096</cdr:x>
      <cdr:y>0.58885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0000000-0008-0000-0100-000007000000}"/>
            </a:ext>
          </a:extLst>
        </cdr:cNvPr>
        <cdr:cNvSpPr txBox="1"/>
      </cdr:nvSpPr>
      <cdr:spPr>
        <a:xfrm xmlns:a="http://schemas.openxmlformats.org/drawingml/2006/main">
          <a:off x="146050" y="1198562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B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0.03848</cdr:x>
      <cdr:y>0.72698</cdr:y>
    </cdr:from>
    <cdr:to>
      <cdr:x>0.10828</cdr:x>
      <cdr:y>0.8262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AB66E67-E4A3-485B-99FD-EB48DFEC14B8}"/>
            </a:ext>
          </a:extLst>
        </cdr:cNvPr>
        <cdr:cNvSpPr txBox="1"/>
      </cdr:nvSpPr>
      <cdr:spPr>
        <a:xfrm xmlns:a="http://schemas.openxmlformats.org/drawingml/2006/main">
          <a:off x="136525" y="1779587"/>
          <a:ext cx="247649" cy="2428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C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0.13074</cdr:x>
      <cdr:y>0.20411</cdr:y>
    </cdr:from>
    <cdr:to>
      <cdr:x>0.88558</cdr:x>
      <cdr:y>0.27403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816B31FD-5DEA-48AF-9698-BC5CCB8D549A}"/>
            </a:ext>
          </a:extLst>
        </cdr:cNvPr>
        <cdr:cNvSpPr txBox="1"/>
      </cdr:nvSpPr>
      <cdr:spPr>
        <a:xfrm xmlns:a="http://schemas.openxmlformats.org/drawingml/2006/main">
          <a:off x="400050" y="514350"/>
          <a:ext cx="2309812" cy="176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0.13602</cdr:x>
      <cdr:y>0.20019</cdr:y>
    </cdr:from>
    <cdr:to>
      <cdr:x>0.76793</cdr:x>
      <cdr:y>0.292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CB5E308-5D9E-49CE-A15C-BA3B6A068C06}"/>
            </a:ext>
          </a:extLst>
        </cdr:cNvPr>
        <cdr:cNvSpPr txBox="1"/>
      </cdr:nvSpPr>
      <cdr:spPr>
        <a:xfrm xmlns:a="http://schemas.openxmlformats.org/drawingml/2006/main">
          <a:off x="468953" y="512442"/>
          <a:ext cx="2178622" cy="235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+mn-ea"/>
              <a:ea typeface="+mn-ea"/>
            </a:rPr>
            <a:t>各年齢における</a:t>
          </a:r>
          <a:r>
            <a:rPr lang="en-US" altLang="ja-JP" sz="900">
              <a:latin typeface="+mn-ea"/>
              <a:ea typeface="+mn-ea"/>
            </a:rPr>
            <a:t>50m</a:t>
          </a:r>
          <a:r>
            <a:rPr lang="ja-JP" altLang="en-US" sz="900">
              <a:latin typeface="+mn-ea"/>
              <a:ea typeface="+mn-ea"/>
            </a:rPr>
            <a:t>走の平均記録（秒）</a:t>
          </a:r>
        </a:p>
      </cdr:txBody>
    </cdr:sp>
  </cdr:relSizeAnchor>
  <cdr:relSizeAnchor xmlns:cdr="http://schemas.openxmlformats.org/drawingml/2006/chartDrawing">
    <cdr:from>
      <cdr:x>0.74365</cdr:x>
      <cdr:y>0.27698</cdr:y>
    </cdr:from>
    <cdr:to>
      <cdr:x>0.96746</cdr:x>
      <cdr:y>0.6723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9500C43-BDF7-4C7F-8585-29251AB742E4}"/>
            </a:ext>
          </a:extLst>
        </cdr:cNvPr>
        <cdr:cNvSpPr txBox="1"/>
      </cdr:nvSpPr>
      <cdr:spPr>
        <a:xfrm xmlns:a="http://schemas.openxmlformats.org/drawingml/2006/main">
          <a:off x="4462464" y="1014413"/>
          <a:ext cx="1343025" cy="144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0.78908</cdr:x>
      <cdr:y>0.32147</cdr:y>
    </cdr:from>
    <cdr:to>
      <cdr:x>0.97855</cdr:x>
      <cdr:y>0.82732</cdr:y>
    </cdr:to>
    <cdr:sp macro="" textlink="">
      <cdr:nvSpPr>
        <cdr:cNvPr id="12" name="テキスト ボックス 11">
          <a:extLst xmlns:a="http://schemas.openxmlformats.org/drawingml/2006/main">
            <a:ext uri="{FF2B5EF4-FFF2-40B4-BE49-F238E27FC236}">
              <a16:creationId xmlns:a16="http://schemas.microsoft.com/office/drawing/2014/main" id="{7219DECB-CCC9-403F-B7CC-6EA2285416D9}"/>
            </a:ext>
          </a:extLst>
        </cdr:cNvPr>
        <cdr:cNvSpPr txBox="1"/>
      </cdr:nvSpPr>
      <cdr:spPr>
        <a:xfrm xmlns:a="http://schemas.openxmlformats.org/drawingml/2006/main">
          <a:off x="2807441" y="807401"/>
          <a:ext cx="674109" cy="127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/>
            <a:t>6</a:t>
          </a:r>
          <a:r>
            <a:rPr lang="ja-JP" altLang="en-US" sz="800"/>
            <a:t>才　 </a:t>
          </a:r>
          <a:r>
            <a:rPr lang="en-US" altLang="ja-JP" sz="800"/>
            <a:t>11.4</a:t>
          </a:r>
        </a:p>
        <a:p xmlns:a="http://schemas.openxmlformats.org/drawingml/2006/main">
          <a:r>
            <a:rPr lang="en-US" altLang="ja-JP" sz="800"/>
            <a:t>7</a:t>
          </a:r>
          <a:r>
            <a:rPr lang="ja-JP" altLang="en-US" sz="800"/>
            <a:t>才　 </a:t>
          </a:r>
          <a:r>
            <a:rPr lang="en-US" altLang="ja-JP" sz="800"/>
            <a:t>10.6</a:t>
          </a:r>
        </a:p>
        <a:p xmlns:a="http://schemas.openxmlformats.org/drawingml/2006/main">
          <a:r>
            <a:rPr lang="en-US" altLang="ja-JP" sz="800"/>
            <a:t>8</a:t>
          </a:r>
          <a:r>
            <a:rPr lang="ja-JP" altLang="en-US" sz="800"/>
            <a:t>才</a:t>
          </a:r>
          <a:r>
            <a:rPr lang="ja-JP" altLang="en-US" sz="800" baseline="0"/>
            <a:t>　 </a:t>
          </a:r>
          <a:r>
            <a:rPr lang="en-US" altLang="ja-JP" sz="800" baseline="0"/>
            <a:t>10.0</a:t>
          </a:r>
        </a:p>
        <a:p xmlns:a="http://schemas.openxmlformats.org/drawingml/2006/main">
          <a:r>
            <a:rPr lang="en-US" altLang="ja-JP" sz="800"/>
            <a:t>9</a:t>
          </a:r>
          <a:r>
            <a:rPr lang="ja-JP" altLang="en-US" sz="800"/>
            <a:t>才　 </a:t>
          </a:r>
          <a:r>
            <a:rPr lang="en-US" altLang="ja-JP" sz="800"/>
            <a:t>9.6</a:t>
          </a:r>
        </a:p>
        <a:p xmlns:a="http://schemas.openxmlformats.org/drawingml/2006/main">
          <a:r>
            <a:rPr lang="en-US" altLang="ja-JP" sz="800"/>
            <a:t>10</a:t>
          </a:r>
          <a:r>
            <a:rPr lang="ja-JP" altLang="en-US" sz="800"/>
            <a:t>才  </a:t>
          </a:r>
          <a:r>
            <a:rPr lang="en-US" altLang="ja-JP" sz="800"/>
            <a:t>9.2</a:t>
          </a:r>
        </a:p>
        <a:p xmlns:a="http://schemas.openxmlformats.org/drawingml/2006/main">
          <a:r>
            <a:rPr lang="en-US" altLang="ja-JP" sz="800"/>
            <a:t>11</a:t>
          </a:r>
          <a:r>
            <a:rPr lang="ja-JP" altLang="en-US" sz="800"/>
            <a:t>才  </a:t>
          </a:r>
          <a:r>
            <a:rPr lang="en-US" altLang="ja-JP" sz="800"/>
            <a:t>8.8</a:t>
          </a:r>
        </a:p>
        <a:p xmlns:a="http://schemas.openxmlformats.org/drawingml/2006/main">
          <a:r>
            <a:rPr lang="en-US" altLang="ja-JP" sz="800"/>
            <a:t>12</a:t>
          </a:r>
          <a:r>
            <a:rPr lang="ja-JP" altLang="en-US" sz="800"/>
            <a:t>才  </a:t>
          </a:r>
          <a:r>
            <a:rPr lang="en-US" altLang="ja-JP" sz="800"/>
            <a:t>8.4</a:t>
          </a:r>
        </a:p>
        <a:p xmlns:a="http://schemas.openxmlformats.org/drawingml/2006/main">
          <a:endParaRPr lang="en-US" altLang="ja-JP" sz="1000"/>
        </a:p>
      </cdr:txBody>
    </cdr:sp>
  </cdr:relSizeAnchor>
  <cdr:relSizeAnchor xmlns:cdr="http://schemas.openxmlformats.org/drawingml/2006/chartDrawing">
    <cdr:from>
      <cdr:x>0.94335</cdr:x>
      <cdr:y>0.37205</cdr:y>
    </cdr:from>
    <cdr:to>
      <cdr:x>0.98918</cdr:x>
      <cdr:y>0.37205</cdr:y>
    </cdr:to>
    <cdr:cxnSp macro="">
      <cdr:nvCxnSpPr>
        <cdr:cNvPr id="47" name="直線コネクタ 46">
          <a:extLst xmlns:a="http://schemas.openxmlformats.org/drawingml/2006/main">
            <a:ext uri="{FF2B5EF4-FFF2-40B4-BE49-F238E27FC236}">
              <a16:creationId xmlns:a16="http://schemas.microsoft.com/office/drawing/2014/main" id="{532BDF94-B21D-4090-9CB6-4B60DCEB4D79}"/>
            </a:ext>
          </a:extLst>
        </cdr:cNvPr>
        <cdr:cNvCxnSpPr/>
      </cdr:nvCxnSpPr>
      <cdr:spPr bwMode="auto">
        <a:xfrm xmlns:a="http://schemas.openxmlformats.org/drawingml/2006/main">
          <a:off x="3617214" y="930536"/>
          <a:ext cx="175732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0.94352</cdr:x>
      <cdr:y>0.42104</cdr:y>
    </cdr:from>
    <cdr:to>
      <cdr:x>0.98936</cdr:x>
      <cdr:y>0.42104</cdr:y>
    </cdr:to>
    <cdr:cxnSp macro="">
      <cdr:nvCxnSpPr>
        <cdr:cNvPr id="48" name="直線コネクタ 47">
          <a:extLst xmlns:a="http://schemas.openxmlformats.org/drawingml/2006/main">
            <a:ext uri="{FF2B5EF4-FFF2-40B4-BE49-F238E27FC236}">
              <a16:creationId xmlns:a16="http://schemas.microsoft.com/office/drawing/2014/main" id="{B1F4C7D9-EB45-45B3-BBFA-83CA3C76DB17}"/>
            </a:ext>
          </a:extLst>
        </cdr:cNvPr>
        <cdr:cNvCxnSpPr/>
      </cdr:nvCxnSpPr>
      <cdr:spPr bwMode="auto">
        <a:xfrm xmlns:a="http://schemas.openxmlformats.org/drawingml/2006/main">
          <a:off x="3513625" y="1072416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0.94306</cdr:x>
      <cdr:y>0.47257</cdr:y>
    </cdr:from>
    <cdr:to>
      <cdr:x>0.9889</cdr:x>
      <cdr:y>0.47257</cdr:y>
    </cdr:to>
    <cdr:cxnSp macro="">
      <cdr:nvCxnSpPr>
        <cdr:cNvPr id="49" name="直線コネクタ 48">
          <a:extLst xmlns:a="http://schemas.openxmlformats.org/drawingml/2006/main">
            <a:ext uri="{FF2B5EF4-FFF2-40B4-BE49-F238E27FC236}">
              <a16:creationId xmlns:a16="http://schemas.microsoft.com/office/drawing/2014/main" id="{248872C6-A8D9-49E8-BDD6-DC01807D9724}"/>
            </a:ext>
          </a:extLst>
        </cdr:cNvPr>
        <cdr:cNvCxnSpPr/>
      </cdr:nvCxnSpPr>
      <cdr:spPr bwMode="auto">
        <a:xfrm xmlns:a="http://schemas.openxmlformats.org/drawingml/2006/main">
          <a:off x="3511912" y="1203667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92D050"/>
          </a:solidFill>
          <a:prstDash val="dash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0.9445</cdr:x>
      <cdr:y>0.52375</cdr:y>
    </cdr:from>
    <cdr:to>
      <cdr:x>0.99034</cdr:x>
      <cdr:y>0.52375</cdr:y>
    </cdr:to>
    <cdr:cxnSp macro="">
      <cdr:nvCxnSpPr>
        <cdr:cNvPr id="50" name="直線コネクタ 49">
          <a:extLst xmlns:a="http://schemas.openxmlformats.org/drawingml/2006/main">
            <a:ext uri="{FF2B5EF4-FFF2-40B4-BE49-F238E27FC236}">
              <a16:creationId xmlns:a16="http://schemas.microsoft.com/office/drawing/2014/main" id="{C14233C9-0E67-49EC-AB62-0539FD089770}"/>
            </a:ext>
          </a:extLst>
        </cdr:cNvPr>
        <cdr:cNvCxnSpPr/>
      </cdr:nvCxnSpPr>
      <cdr:spPr bwMode="auto">
        <a:xfrm xmlns:a="http://schemas.openxmlformats.org/drawingml/2006/main">
          <a:off x="3517281" y="1334021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B0F0"/>
          </a:solidFill>
          <a:prstDash val="lgDashDot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0.94485</cdr:x>
      <cdr:y>0.58087</cdr:y>
    </cdr:from>
    <cdr:to>
      <cdr:x>0.99069</cdr:x>
      <cdr:y>0.58087</cdr:y>
    </cdr:to>
    <cdr:cxnSp macro="">
      <cdr:nvCxnSpPr>
        <cdr:cNvPr id="51" name="直線コネクタ 50">
          <a:extLst xmlns:a="http://schemas.openxmlformats.org/drawingml/2006/main">
            <a:ext uri="{FF2B5EF4-FFF2-40B4-BE49-F238E27FC236}">
              <a16:creationId xmlns:a16="http://schemas.microsoft.com/office/drawing/2014/main" id="{265B3892-4EE7-46C9-A4E4-993428EB101B}"/>
            </a:ext>
          </a:extLst>
        </cdr:cNvPr>
        <cdr:cNvCxnSpPr/>
      </cdr:nvCxnSpPr>
      <cdr:spPr bwMode="auto">
        <a:xfrm xmlns:a="http://schemas.openxmlformats.org/drawingml/2006/main">
          <a:off x="3518589" y="1479515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0070C0"/>
          </a:solidFill>
          <a:prstDash val="sysDash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0.94145</cdr:x>
      <cdr:y>0.63138</cdr:y>
    </cdr:from>
    <cdr:to>
      <cdr:x>0.98729</cdr:x>
      <cdr:y>0.63138</cdr:y>
    </cdr:to>
    <cdr:cxnSp macro="">
      <cdr:nvCxnSpPr>
        <cdr:cNvPr id="52" name="直線コネクタ 51">
          <a:extLst xmlns:a="http://schemas.openxmlformats.org/drawingml/2006/main">
            <a:ext uri="{FF2B5EF4-FFF2-40B4-BE49-F238E27FC236}">
              <a16:creationId xmlns:a16="http://schemas.microsoft.com/office/drawing/2014/main" id="{95F77734-C670-49CB-84F1-9DDDF757A0BF}"/>
            </a:ext>
          </a:extLst>
        </cdr:cNvPr>
        <cdr:cNvCxnSpPr/>
      </cdr:nvCxnSpPr>
      <cdr:spPr bwMode="auto">
        <a:xfrm xmlns:a="http://schemas.openxmlformats.org/drawingml/2006/main">
          <a:off x="3505916" y="1608163"/>
          <a:ext cx="170707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rgbClr val="7030A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0.94076</cdr:x>
      <cdr:y>0.6872</cdr:y>
    </cdr:from>
    <cdr:to>
      <cdr:x>0.9866</cdr:x>
      <cdr:y>0.6872</cdr:y>
    </cdr:to>
    <cdr:cxnSp macro="">
      <cdr:nvCxnSpPr>
        <cdr:cNvPr id="53" name="直線コネクタ 52">
          <a:extLst xmlns:a="http://schemas.openxmlformats.org/drawingml/2006/main">
            <a:ext uri="{FF2B5EF4-FFF2-40B4-BE49-F238E27FC236}">
              <a16:creationId xmlns:a16="http://schemas.microsoft.com/office/drawing/2014/main" id="{BC6F5D55-058C-4821-982C-AA9C8BE7A045}"/>
            </a:ext>
          </a:extLst>
        </cdr:cNvPr>
        <cdr:cNvCxnSpPr/>
      </cdr:nvCxnSpPr>
      <cdr:spPr bwMode="auto">
        <a:xfrm xmlns:a="http://schemas.openxmlformats.org/drawingml/2006/main">
          <a:off x="3503347" y="1750346"/>
          <a:ext cx="170706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090000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0.61803</cdr:x>
      <cdr:y>0.15463</cdr:y>
    </cdr:from>
    <cdr:to>
      <cdr:x>0.89501</cdr:x>
      <cdr:y>0.37138</cdr:y>
    </cdr:to>
    <cdr:sp macro="" textlink="">
      <cdr:nvSpPr>
        <cdr:cNvPr id="6" name="正方形/長方形 5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190908" y="541644"/>
          <a:ext cx="981873" cy="7592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スキル＋パワー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0.18394</cdr:x>
      <cdr:y>0.15096</cdr:y>
    </cdr:from>
    <cdr:to>
      <cdr:x>0.4234</cdr:x>
      <cdr:y>0.37138</cdr:y>
    </cdr:to>
    <cdr:sp macro="" textlink="">
      <cdr:nvSpPr>
        <cdr:cNvPr id="7" name="正方形/長方形 6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8979" y="521890"/>
          <a:ext cx="831839" cy="762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endParaRPr lang="en-US" altLang="ja-JP" sz="1000" b="1">
            <a:solidFill>
              <a:schemeClr val="bg2">
                <a:lumMod val="25000"/>
              </a:schemeClr>
            </a:solidFill>
          </a:endParaRPr>
        </a:p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スキル（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s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0.18273</cdr:x>
      <cdr:y>0.58628</cdr:y>
    </cdr:from>
    <cdr:to>
      <cdr:x>0.41791</cdr:x>
      <cdr:y>0.80029</cdr:y>
    </cdr:to>
    <cdr:sp macro="" textlink="">
      <cdr:nvSpPr>
        <cdr:cNvPr id="8" name="正方形/長方形 7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634777" y="2026840"/>
          <a:ext cx="816992" cy="739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altLang="ja-JP" sz="1000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0.65555</cdr:x>
      <cdr:y>0.58077</cdr:y>
    </cdr:from>
    <cdr:to>
      <cdr:x>0.89135</cdr:x>
      <cdr:y>0.80029</cdr:y>
    </cdr:to>
    <cdr:sp macro="" textlink="">
      <cdr:nvSpPr>
        <cdr:cNvPr id="9" name="正方形/長方形 8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2277268" y="2007790"/>
          <a:ext cx="819150" cy="758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4445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パワー（</a:t>
          </a:r>
          <a:r>
            <a:rPr lang="en-US" altLang="ja-JP" sz="1000" b="1">
              <a:solidFill>
                <a:schemeClr val="bg2">
                  <a:lumMod val="25000"/>
                </a:schemeClr>
              </a:solidFill>
            </a:rPr>
            <a:t>p</a:t>
          </a:r>
          <a:r>
            <a:rPr lang="ja-JP" altLang="en-US" sz="1000" b="1">
              <a:solidFill>
                <a:schemeClr val="bg2">
                  <a:lumMod val="25000"/>
                </a:schemeClr>
              </a:solidFill>
            </a:rPr>
            <a:t>）</a:t>
          </a:r>
          <a:endParaRPr lang="ja-JP" sz="1000" b="1">
            <a:solidFill>
              <a:schemeClr val="bg2">
                <a:lumMod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0.41792</cdr:x>
      <cdr:y>0.4375</cdr:y>
    </cdr:from>
    <cdr:to>
      <cdr:x>0.65372</cdr:x>
      <cdr:y>0.58628</cdr:y>
    </cdr:to>
    <cdr:sp macro="" textlink="">
      <cdr:nvSpPr>
        <cdr:cNvPr id="10" name="正方形/長方形 9">
          <a:extLst xmlns:a="http://schemas.openxmlformats.org/drawingml/2006/main">
            <a:ext uri="{FF2B5EF4-FFF2-40B4-BE49-F238E27FC236}">
              <a16:creationId xmlns:a16="http://schemas.microsoft.com/office/drawing/2014/main" id="{33E0FEC2-8699-4209-87F0-F71F989947FA}"/>
            </a:ext>
          </a:extLst>
        </cdr:cNvPr>
        <cdr:cNvSpPr/>
      </cdr:nvSpPr>
      <cdr:spPr bwMode="auto">
        <a:xfrm xmlns:a="http://schemas.openxmlformats.org/drawingml/2006/main">
          <a:off x="1451783" y="1512491"/>
          <a:ext cx="819133" cy="51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76200">
          <a:noFill/>
          <a:prstDash val="sysDot"/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8288" tIns="0" rIns="0" bIns="0" anchor="ctr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平均（</a:t>
          </a:r>
          <a:r>
            <a:rPr lang="en-US" altLang="ja-JP" sz="1050" b="1">
              <a:solidFill>
                <a:schemeClr val="bg2">
                  <a:lumMod val="25000"/>
                </a:schemeClr>
              </a:solidFill>
            </a:rPr>
            <a:t>M</a:t>
          </a:r>
          <a:r>
            <a:rPr lang="ja-JP" altLang="en-US" sz="1050" b="1">
              <a:solidFill>
                <a:schemeClr val="bg2">
                  <a:lumMod val="25000"/>
                </a:schemeClr>
              </a:solidFill>
            </a:rPr>
            <a:t>）</a:t>
          </a:r>
          <a:endParaRPr lang="en-US" altLang="ja-JP" sz="1050" b="1">
            <a:solidFill>
              <a:schemeClr val="bg2">
                <a:lumMod val="25000"/>
              </a:schemeClr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28142</xdr:colOff>
      <xdr:row>11</xdr:row>
      <xdr:rowOff>238558</xdr:rowOff>
    </xdr:from>
    <xdr:to>
      <xdr:col>9</xdr:col>
      <xdr:colOff>279801</xdr:colOff>
      <xdr:row>22</xdr:row>
      <xdr:rowOff>152172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44FE355-9491-4246-BB10-90704AB72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138114</xdr:rowOff>
    </xdr:from>
    <xdr:to>
      <xdr:col>20</xdr:col>
      <xdr:colOff>4763</xdr:colOff>
      <xdr:row>50</xdr:row>
      <xdr:rowOff>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BA8FF01-904E-44A4-B3BD-BD7C8D1F2CF8}"/>
            </a:ext>
          </a:extLst>
        </xdr:cNvPr>
        <xdr:cNvSpPr/>
      </xdr:nvSpPr>
      <xdr:spPr bwMode="auto">
        <a:xfrm>
          <a:off x="228600" y="11544302"/>
          <a:ext cx="7700963" cy="323851"/>
        </a:xfrm>
        <a:prstGeom prst="rect">
          <a:avLst/>
        </a:prstGeom>
        <a:ln w="15875">
          <a:headEnd type="none" w="med" len="med"/>
          <a:tailEnd type="none" w="med" len="med"/>
        </a:ln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/>
            <a:t>指導者からのコメント</a:t>
          </a:r>
        </a:p>
      </xdr:txBody>
    </xdr:sp>
    <xdr:clientData/>
  </xdr:twoCellAnchor>
  <xdr:twoCellAnchor>
    <xdr:from>
      <xdr:col>9</xdr:col>
      <xdr:colOff>370395</xdr:colOff>
      <xdr:row>37</xdr:row>
      <xdr:rowOff>173182</xdr:rowOff>
    </xdr:from>
    <xdr:to>
      <xdr:col>18</xdr:col>
      <xdr:colOff>379599</xdr:colOff>
      <xdr:row>47</xdr:row>
      <xdr:rowOff>66763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0340A80-5F7D-42AF-9D02-A27E59295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86591</xdr:colOff>
      <xdr:row>37</xdr:row>
      <xdr:rowOff>173181</xdr:rowOff>
    </xdr:from>
    <xdr:to>
      <xdr:col>9</xdr:col>
      <xdr:colOff>338250</xdr:colOff>
      <xdr:row>47</xdr:row>
      <xdr:rowOff>81374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40C41DF8-F980-41EF-82D1-9C6011EC55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673155</xdr:colOff>
      <xdr:row>40</xdr:row>
      <xdr:rowOff>375621</xdr:rowOff>
    </xdr:from>
    <xdr:to>
      <xdr:col>6</xdr:col>
      <xdr:colOff>256314</xdr:colOff>
      <xdr:row>44</xdr:row>
      <xdr:rowOff>324736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3C436F64-1B7C-4001-98E9-D4E9F08137E4}"/>
            </a:ext>
          </a:extLst>
        </xdr:cNvPr>
        <xdr:cNvCxnSpPr/>
      </xdr:nvCxnSpPr>
      <xdr:spPr bwMode="auto">
        <a:xfrm flipV="1">
          <a:off x="1106110" y="9242530"/>
          <a:ext cx="1669999" cy="1473115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40</xdr:row>
      <xdr:rowOff>134380</xdr:rowOff>
    </xdr:from>
    <xdr:to>
      <xdr:col>4</xdr:col>
      <xdr:colOff>79545</xdr:colOff>
      <xdr:row>44</xdr:row>
      <xdr:rowOff>314471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721961A-3E33-4028-890E-DB1616F487FA}"/>
            </a:ext>
          </a:extLst>
        </xdr:cNvPr>
        <xdr:cNvCxnSpPr/>
      </xdr:nvCxnSpPr>
      <xdr:spPr bwMode="auto">
        <a:xfrm flipV="1">
          <a:off x="1106110" y="9001289"/>
          <a:ext cx="679276" cy="1704091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673155</xdr:colOff>
      <xdr:row>43</xdr:row>
      <xdr:rowOff>259182</xdr:rowOff>
    </xdr:from>
    <xdr:to>
      <xdr:col>6</xdr:col>
      <xdr:colOff>277793</xdr:colOff>
      <xdr:row>44</xdr:row>
      <xdr:rowOff>314470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9557E5A-2AE4-439B-8006-74F416C7278C}"/>
            </a:ext>
          </a:extLst>
        </xdr:cNvPr>
        <xdr:cNvCxnSpPr/>
      </xdr:nvCxnSpPr>
      <xdr:spPr bwMode="auto">
        <a:xfrm flipV="1">
          <a:off x="1106110" y="10269091"/>
          <a:ext cx="1691478" cy="436288"/>
        </a:xfrm>
        <a:prstGeom prst="straightConnector1">
          <a:avLst/>
        </a:prstGeom>
        <a:ln w="9525" cap="flat" cmpd="sng" algn="ctr">
          <a:noFill/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41</xdr:row>
      <xdr:rowOff>17318</xdr:rowOff>
    </xdr:from>
    <xdr:to>
      <xdr:col>15</xdr:col>
      <xdr:colOff>251116</xdr:colOff>
      <xdr:row>44</xdr:row>
      <xdr:rowOff>296141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1AF98653-EAE5-492F-946A-C43CE2246204}"/>
            </a:ext>
          </a:extLst>
        </xdr:cNvPr>
        <xdr:cNvCxnSpPr/>
      </xdr:nvCxnSpPr>
      <xdr:spPr bwMode="auto">
        <a:xfrm flipV="1">
          <a:off x="4788711" y="9265227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40</xdr:row>
      <xdr:rowOff>123421</xdr:rowOff>
    </xdr:from>
    <xdr:to>
      <xdr:col>13</xdr:col>
      <xdr:colOff>101950</xdr:colOff>
      <xdr:row>44</xdr:row>
      <xdr:rowOff>285981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D1D6D663-A262-491E-9542-93425210556C}"/>
            </a:ext>
          </a:extLst>
        </xdr:cNvPr>
        <xdr:cNvCxnSpPr/>
      </xdr:nvCxnSpPr>
      <xdr:spPr bwMode="auto">
        <a:xfrm flipV="1">
          <a:off x="4788711" y="8990330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234029</xdr:colOff>
      <xdr:row>43</xdr:row>
      <xdr:rowOff>259773</xdr:rowOff>
    </xdr:from>
    <xdr:to>
      <xdr:col>15</xdr:col>
      <xdr:colOff>268435</xdr:colOff>
      <xdr:row>44</xdr:row>
      <xdr:rowOff>285981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A8DC629-DAC7-4122-BF25-697C28E18E7F}"/>
            </a:ext>
          </a:extLst>
        </xdr:cNvPr>
        <xdr:cNvCxnSpPr/>
      </xdr:nvCxnSpPr>
      <xdr:spPr bwMode="auto">
        <a:xfrm flipV="1">
          <a:off x="4788711" y="10269682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389660</xdr:colOff>
      <xdr:row>12</xdr:row>
      <xdr:rowOff>8659</xdr:rowOff>
    </xdr:from>
    <xdr:to>
      <xdr:col>18</xdr:col>
      <xdr:colOff>398864</xdr:colOff>
      <xdr:row>22</xdr:row>
      <xdr:rowOff>144660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435017A7-584F-4368-AD3C-3730AE254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8658</xdr:colOff>
      <xdr:row>23</xdr:row>
      <xdr:rowOff>8659</xdr:rowOff>
    </xdr:from>
    <xdr:to>
      <xdr:col>9</xdr:col>
      <xdr:colOff>372886</xdr:colOff>
      <xdr:row>37</xdr:row>
      <xdr:rowOff>164632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92BECBC7-7F35-405F-945C-DFEFF88DA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389660</xdr:colOff>
      <xdr:row>23</xdr:row>
      <xdr:rowOff>8659</xdr:rowOff>
    </xdr:from>
    <xdr:to>
      <xdr:col>18</xdr:col>
      <xdr:colOff>398864</xdr:colOff>
      <xdr:row>37</xdr:row>
      <xdr:rowOff>157432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28D9F126-71DB-4B7A-A159-DCF167E42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649664</xdr:colOff>
      <xdr:row>41</xdr:row>
      <xdr:rowOff>25975</xdr:rowOff>
    </xdr:from>
    <xdr:to>
      <xdr:col>6</xdr:col>
      <xdr:colOff>207820</xdr:colOff>
      <xdr:row>44</xdr:row>
      <xdr:rowOff>304798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66EFF1A7-3351-44F9-9646-85F1CC40EFB6}"/>
            </a:ext>
          </a:extLst>
        </xdr:cNvPr>
        <xdr:cNvCxnSpPr/>
      </xdr:nvCxnSpPr>
      <xdr:spPr bwMode="auto">
        <a:xfrm flipV="1">
          <a:off x="1082619" y="9447066"/>
          <a:ext cx="1644996" cy="1421823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649664</xdr:colOff>
      <xdr:row>40</xdr:row>
      <xdr:rowOff>132078</xdr:rowOff>
    </xdr:from>
    <xdr:to>
      <xdr:col>4</xdr:col>
      <xdr:colOff>58653</xdr:colOff>
      <xdr:row>44</xdr:row>
      <xdr:rowOff>294638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8E12D40A-0DDD-4F21-8A81-6CDE513BF049}"/>
            </a:ext>
          </a:extLst>
        </xdr:cNvPr>
        <xdr:cNvCxnSpPr/>
      </xdr:nvCxnSpPr>
      <xdr:spPr bwMode="auto">
        <a:xfrm flipV="1">
          <a:off x="1082619" y="9172169"/>
          <a:ext cx="681875" cy="1686560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649664</xdr:colOff>
      <xdr:row>43</xdr:row>
      <xdr:rowOff>268430</xdr:rowOff>
    </xdr:from>
    <xdr:to>
      <xdr:col>6</xdr:col>
      <xdr:colOff>225139</xdr:colOff>
      <xdr:row>44</xdr:row>
      <xdr:rowOff>294638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DDD037C1-428E-4A86-A074-5D18DF7ADE6C}"/>
            </a:ext>
          </a:extLst>
        </xdr:cNvPr>
        <xdr:cNvCxnSpPr/>
      </xdr:nvCxnSpPr>
      <xdr:spPr bwMode="auto">
        <a:xfrm flipV="1">
          <a:off x="1082619" y="10451521"/>
          <a:ext cx="1662315" cy="407208"/>
        </a:xfrm>
        <a:prstGeom prst="straightConnector1">
          <a:avLst/>
        </a:prstGeom>
        <a:ln w="9525" cap="flat" cmpd="sng" algn="ctr">
          <a:solidFill>
            <a:schemeClr val="dk1">
              <a:alpha val="40000"/>
            </a:schemeClr>
          </a:solidFill>
          <a:prstDash val="dash"/>
          <a:round/>
          <a:headEnd type="none" w="med" len="med"/>
          <a:tailEnd type="triangl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60614</xdr:colOff>
      <xdr:row>2</xdr:row>
      <xdr:rowOff>8660</xdr:rowOff>
    </xdr:from>
    <xdr:to>
      <xdr:col>26</xdr:col>
      <xdr:colOff>466725</xdr:colOff>
      <xdr:row>5</xdr:row>
      <xdr:rowOff>228601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4B5F3A4-A73E-4B4D-8DA3-B2C979433F1F}"/>
            </a:ext>
          </a:extLst>
        </xdr:cNvPr>
        <xdr:cNvSpPr txBox="1"/>
      </xdr:nvSpPr>
      <xdr:spPr>
        <a:xfrm>
          <a:off x="8537864" y="465860"/>
          <a:ext cx="2834986" cy="877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「入力番号」に測定結果表の「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」の数字を入力すると記録等が自動的に入力されます。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「入力番号」および「指導者からのコメント」以外は操作できません。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584"/>
  <sheetViews>
    <sheetView tabSelected="1" view="pageBreakPreview" zoomScale="90" zoomScaleNormal="90" zoomScaleSheetLayoutView="9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B1" sqref="CB1:DB1048576"/>
    </sheetView>
  </sheetViews>
  <sheetFormatPr defaultColWidth="8.85546875" defaultRowHeight="13.5"/>
  <cols>
    <col min="1" max="1" width="4.7109375" style="262" customWidth="1"/>
    <col min="2" max="2" width="14.5703125" style="450" customWidth="1"/>
    <col min="3" max="3" width="15.42578125" style="262" customWidth="1"/>
    <col min="4" max="4" width="5.7109375" style="262" customWidth="1"/>
    <col min="5" max="5" width="14.7109375" style="262" bestFit="1" customWidth="1"/>
    <col min="6" max="6" width="5.7109375" style="262" customWidth="1"/>
    <col min="7" max="7" width="12.7109375" style="262" customWidth="1"/>
    <col min="8" max="9" width="9.28515625" style="262" customWidth="1"/>
    <col min="10" max="10" width="8.42578125" style="262" customWidth="1"/>
    <col min="11" max="11" width="11.28515625" style="262" customWidth="1"/>
    <col min="12" max="12" width="7.5703125" style="262" customWidth="1"/>
    <col min="13" max="15" width="7.7109375" style="262" customWidth="1"/>
    <col min="16" max="16" width="9" style="262" customWidth="1"/>
    <col min="17" max="17" width="11" style="262" customWidth="1"/>
    <col min="18" max="18" width="6.42578125" style="262" customWidth="1"/>
    <col min="19" max="22" width="7.7109375" style="262" customWidth="1"/>
    <col min="23" max="23" width="6.28515625" style="262" customWidth="1"/>
    <col min="24" max="24" width="10.28515625" style="262" customWidth="1"/>
    <col min="25" max="25" width="18.42578125" style="262" customWidth="1"/>
    <col min="26" max="26" width="7.140625" style="262" customWidth="1"/>
    <col min="27" max="30" width="7.7109375" style="262" customWidth="1"/>
    <col min="31" max="31" width="9" style="262" customWidth="1"/>
    <col min="32" max="32" width="10.28515625" style="262" customWidth="1"/>
    <col min="33" max="33" width="6.7109375" style="262" customWidth="1"/>
    <col min="34" max="34" width="11.28515625" style="262" bestFit="1" customWidth="1"/>
    <col min="35" max="36" width="11.140625" style="262" customWidth="1"/>
    <col min="37" max="37" width="9" style="262" customWidth="1"/>
    <col min="38" max="38" width="10.85546875" style="262" customWidth="1"/>
    <col min="39" max="39" width="10" style="262" customWidth="1"/>
    <col min="40" max="40" width="11.85546875" style="262" customWidth="1"/>
    <col min="41" max="41" width="10.28515625" style="262" customWidth="1"/>
    <col min="42" max="43" width="11.5703125" style="262" customWidth="1"/>
    <col min="44" max="46" width="10.7109375" style="262" customWidth="1"/>
    <col min="47" max="47" width="11.140625" style="262" customWidth="1"/>
    <col min="48" max="48" width="13.85546875" style="262" customWidth="1"/>
    <col min="49" max="49" width="13.140625" style="262" customWidth="1"/>
    <col min="50" max="50" width="8.5703125" style="262" customWidth="1"/>
    <col min="51" max="51" width="10" style="262" customWidth="1"/>
    <col min="52" max="56" width="17.140625" style="262" customWidth="1"/>
    <col min="57" max="59" width="9.140625" style="262" customWidth="1"/>
    <col min="60" max="69" width="11.140625" style="262" customWidth="1"/>
    <col min="70" max="70" width="14.7109375" style="262" customWidth="1"/>
    <col min="71" max="72" width="10.85546875" style="262" customWidth="1"/>
    <col min="73" max="78" width="10.28515625" style="262" customWidth="1"/>
    <col min="79" max="79" width="6.7109375" style="262" customWidth="1"/>
    <col min="80" max="80" width="10.7109375" style="262" hidden="1" customWidth="1"/>
    <col min="81" max="81" width="4.42578125" style="262" hidden="1" customWidth="1"/>
    <col min="82" max="82" width="3.7109375" style="262" hidden="1" customWidth="1"/>
    <col min="83" max="83" width="17.5703125" style="262" hidden="1" customWidth="1"/>
    <col min="84" max="84" width="18.7109375" style="262" hidden="1" customWidth="1"/>
    <col min="85" max="85" width="17.5703125" style="262" hidden="1" customWidth="1"/>
    <col min="86" max="86" width="18.7109375" style="262" hidden="1" customWidth="1"/>
    <col min="87" max="87" width="17.5703125" style="262" hidden="1" customWidth="1"/>
    <col min="88" max="88" width="18.7109375" style="262" hidden="1" customWidth="1"/>
    <col min="89" max="89" width="17.5703125" style="262" hidden="1" customWidth="1"/>
    <col min="90" max="90" width="18.7109375" style="262" hidden="1" customWidth="1"/>
    <col min="91" max="91" width="17.5703125" style="262" hidden="1" customWidth="1"/>
    <col min="92" max="98" width="18.7109375" style="262" hidden="1" customWidth="1"/>
    <col min="99" max="99" width="9.7109375" style="262" hidden="1" customWidth="1"/>
    <col min="100" max="105" width="8.85546875" style="262" hidden="1" customWidth="1"/>
    <col min="106" max="106" width="10.5703125" style="262" hidden="1" customWidth="1"/>
    <col min="107" max="107" width="3.7109375" style="262" customWidth="1"/>
    <col min="108" max="16384" width="8.85546875" style="262"/>
  </cols>
  <sheetData>
    <row r="1" spans="1:106" ht="30" customHeight="1" thickBot="1">
      <c r="A1" s="258" t="s">
        <v>67</v>
      </c>
      <c r="B1" s="439"/>
      <c r="C1" s="259"/>
      <c r="D1" s="259"/>
      <c r="E1" s="259"/>
      <c r="F1" s="259"/>
      <c r="G1" s="259"/>
      <c r="H1" s="259"/>
      <c r="I1" s="260"/>
      <c r="J1" s="259"/>
      <c r="K1" s="259"/>
      <c r="L1" s="261"/>
      <c r="M1" s="261"/>
      <c r="N1" s="261"/>
      <c r="O1" s="261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60"/>
      <c r="AL1" s="260"/>
      <c r="AM1" s="259"/>
      <c r="AO1" s="261"/>
      <c r="AP1" s="261"/>
      <c r="AQ1" s="263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</row>
    <row r="2" spans="1:106" ht="15" customHeight="1">
      <c r="A2" s="266"/>
      <c r="B2" s="440"/>
      <c r="C2" s="266"/>
      <c r="D2" s="266"/>
      <c r="E2" s="266"/>
      <c r="F2" s="266"/>
      <c r="G2" s="266"/>
      <c r="H2" s="266"/>
      <c r="I2" s="266"/>
      <c r="J2" s="266"/>
      <c r="K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G2" s="266"/>
      <c r="AH2" s="266"/>
      <c r="AI2" s="266"/>
      <c r="AJ2" s="266"/>
      <c r="AK2" s="266"/>
      <c r="AL2" s="266"/>
      <c r="AN2" s="667"/>
      <c r="AO2" s="667"/>
      <c r="AP2" s="667"/>
      <c r="AQ2" s="267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</row>
    <row r="3" spans="1:106" ht="15" customHeight="1">
      <c r="A3" s="712" t="s">
        <v>28</v>
      </c>
      <c r="B3" s="713"/>
      <c r="C3" s="713"/>
      <c r="D3" s="712" t="s">
        <v>29</v>
      </c>
      <c r="E3" s="713"/>
      <c r="F3" s="713"/>
      <c r="G3" s="713"/>
      <c r="H3" s="713"/>
      <c r="I3" s="713"/>
      <c r="J3" s="714"/>
      <c r="K3" s="712" t="s">
        <v>30</v>
      </c>
      <c r="L3" s="713"/>
      <c r="M3" s="713"/>
      <c r="N3" s="713"/>
      <c r="O3" s="713"/>
      <c r="P3" s="713"/>
      <c r="Q3" s="713"/>
      <c r="R3" s="713"/>
      <c r="S3" s="713"/>
      <c r="T3" s="713"/>
      <c r="U3" s="713"/>
      <c r="V3" s="713"/>
      <c r="W3" s="714"/>
      <c r="X3" s="269"/>
      <c r="Y3" s="269"/>
      <c r="AB3" s="270"/>
      <c r="DB3" s="265" t="s">
        <v>197</v>
      </c>
    </row>
    <row r="4" spans="1:106" ht="26.25" customHeight="1">
      <c r="A4" s="706"/>
      <c r="B4" s="707"/>
      <c r="C4" s="708"/>
      <c r="D4" s="709"/>
      <c r="E4" s="710"/>
      <c r="F4" s="710"/>
      <c r="G4" s="710"/>
      <c r="H4" s="711"/>
      <c r="I4" s="709" t="s">
        <v>269</v>
      </c>
      <c r="J4" s="711"/>
      <c r="K4" s="709"/>
      <c r="L4" s="710"/>
      <c r="M4" s="710"/>
      <c r="N4" s="710"/>
      <c r="O4" s="710"/>
      <c r="P4" s="710"/>
      <c r="Q4" s="710"/>
      <c r="R4" s="711"/>
      <c r="S4" s="715" t="s">
        <v>31</v>
      </c>
      <c r="T4" s="715"/>
      <c r="U4" s="715"/>
      <c r="V4" s="715"/>
      <c r="W4" s="716"/>
      <c r="X4" s="269"/>
      <c r="Y4" s="269"/>
      <c r="AB4" s="270"/>
      <c r="DB4" s="265" t="s">
        <v>198</v>
      </c>
    </row>
    <row r="5" spans="1:106" ht="15" customHeight="1">
      <c r="A5" s="266"/>
      <c r="B5" s="440"/>
      <c r="C5" s="266"/>
      <c r="D5" s="266"/>
      <c r="E5" s="266"/>
      <c r="F5" s="266"/>
      <c r="G5" s="266"/>
      <c r="H5" s="266"/>
      <c r="I5" s="266"/>
      <c r="J5" s="266"/>
      <c r="K5" s="271"/>
      <c r="L5" s="271"/>
      <c r="M5" s="271"/>
      <c r="N5" s="271"/>
      <c r="O5" s="271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71"/>
      <c r="AF5" s="270"/>
      <c r="AG5" s="271"/>
      <c r="AH5" s="271"/>
      <c r="AI5" s="271"/>
      <c r="AJ5" s="271"/>
      <c r="AK5" s="266"/>
      <c r="AL5" s="266"/>
      <c r="AM5" s="270"/>
      <c r="AR5" s="272"/>
      <c r="AS5" s="272"/>
      <c r="AT5" s="273"/>
      <c r="DB5" s="265" t="s">
        <v>199</v>
      </c>
    </row>
    <row r="6" spans="1:106" ht="15" customHeight="1">
      <c r="A6" s="274" t="s">
        <v>32</v>
      </c>
      <c r="B6" s="441"/>
      <c r="C6" s="275"/>
      <c r="D6" s="275"/>
      <c r="E6" s="275"/>
      <c r="F6" s="275"/>
      <c r="G6" s="275"/>
      <c r="H6" s="275"/>
      <c r="I6" s="275"/>
      <c r="J6" s="275"/>
      <c r="K6" s="275"/>
      <c r="L6" s="269"/>
      <c r="M6" s="269"/>
      <c r="N6" s="269"/>
      <c r="O6" s="269"/>
      <c r="R6" s="269"/>
      <c r="S6" s="269"/>
      <c r="T6" s="269"/>
      <c r="U6" s="269"/>
      <c r="V6" s="269"/>
      <c r="W6" s="270"/>
      <c r="X6" s="269"/>
      <c r="Y6" s="269"/>
      <c r="Z6" s="270"/>
      <c r="AA6" s="270"/>
      <c r="AB6" s="270"/>
      <c r="AC6" s="270"/>
      <c r="AD6" s="270"/>
      <c r="AE6" s="269"/>
      <c r="AF6" s="270"/>
      <c r="AG6" s="269"/>
      <c r="AH6" s="269"/>
      <c r="AI6" s="269"/>
      <c r="AJ6" s="269"/>
      <c r="AK6" s="269"/>
      <c r="AL6" s="269"/>
      <c r="AM6" s="270"/>
      <c r="DB6" s="265" t="s">
        <v>200</v>
      </c>
    </row>
    <row r="7" spans="1:106" ht="15" customHeight="1">
      <c r="A7" s="274" t="s">
        <v>138</v>
      </c>
      <c r="B7" s="441"/>
      <c r="C7" s="276"/>
      <c r="D7" s="274" t="s">
        <v>137</v>
      </c>
      <c r="E7" s="276"/>
      <c r="F7" s="274" t="s">
        <v>161</v>
      </c>
      <c r="G7" s="276"/>
      <c r="H7" s="274" t="s">
        <v>39</v>
      </c>
      <c r="I7" s="276"/>
      <c r="J7" s="274" t="s">
        <v>40</v>
      </c>
      <c r="K7" s="276"/>
      <c r="L7" s="269"/>
      <c r="M7" s="269"/>
      <c r="N7" s="269"/>
      <c r="O7" s="269"/>
      <c r="R7" s="269"/>
      <c r="S7" s="269"/>
      <c r="T7" s="269"/>
      <c r="U7" s="269"/>
      <c r="V7" s="269"/>
      <c r="W7" s="270"/>
      <c r="X7" s="269"/>
      <c r="Y7" s="269"/>
      <c r="Z7" s="270"/>
      <c r="AA7" s="270"/>
      <c r="AB7" s="270"/>
      <c r="AC7" s="270"/>
      <c r="AD7" s="270"/>
      <c r="AE7" s="269"/>
      <c r="AF7" s="270"/>
      <c r="AG7" s="269"/>
      <c r="AH7" s="269"/>
      <c r="AI7" s="269"/>
      <c r="AJ7" s="269"/>
      <c r="AK7" s="269"/>
      <c r="AL7" s="269"/>
      <c r="AM7" s="270"/>
      <c r="DB7" s="265" t="s">
        <v>201</v>
      </c>
    </row>
    <row r="8" spans="1:106" ht="26.25" customHeight="1">
      <c r="A8" s="277" t="str">
        <f>IF(COUNTIF($AQ$15:$AQ$112,A7)=0,"",COUNTIF($AQ$15:$AQ$112,A7))</f>
        <v/>
      </c>
      <c r="B8" s="442"/>
      <c r="C8" s="278"/>
      <c r="D8" s="277" t="str">
        <f>IF(COUNTIF($AQ$15:$AQ$112,D7)=0,"",COUNTIF($AQ$15:$AQ$112,D7))</f>
        <v/>
      </c>
      <c r="E8" s="278"/>
      <c r="F8" s="277" t="str">
        <f>IF(COUNTIF($AQ$15:$AQ$112,F7)=0,"",COUNTIF($AQ$15:$AQ$112,F7))</f>
        <v/>
      </c>
      <c r="G8" s="278"/>
      <c r="H8" s="277" t="str">
        <f>IF(COUNTIF($AQ$15:$AQ$112,H7)=0,"",COUNTIF($AQ$15:$AQ$112,H7))</f>
        <v/>
      </c>
      <c r="I8" s="278"/>
      <c r="J8" s="277" t="str">
        <f>IF(COUNTIF($AQ$15:$AQ$112,J7)=0,"",COUNTIF($AQ$15:$AQ$112,J7))</f>
        <v/>
      </c>
      <c r="K8" s="278"/>
      <c r="L8" s="279"/>
      <c r="M8" s="271"/>
      <c r="N8" s="271"/>
      <c r="O8" s="271"/>
      <c r="P8" s="280"/>
      <c r="Q8" s="280"/>
      <c r="R8" s="271"/>
      <c r="S8" s="271"/>
      <c r="T8" s="271"/>
      <c r="U8" s="271"/>
      <c r="V8" s="271"/>
      <c r="W8" s="270"/>
      <c r="X8" s="271"/>
      <c r="Y8" s="271"/>
      <c r="Z8" s="270"/>
      <c r="AA8" s="270"/>
      <c r="AB8" s="270"/>
      <c r="AC8" s="270"/>
      <c r="AD8" s="270"/>
      <c r="AE8" s="271"/>
      <c r="AF8" s="270"/>
      <c r="AG8" s="271"/>
      <c r="AH8" s="271"/>
      <c r="AI8" s="271"/>
      <c r="AJ8" s="271"/>
      <c r="AK8" s="271"/>
      <c r="AL8" s="271"/>
      <c r="AM8" s="270"/>
      <c r="AN8" s="280"/>
      <c r="AO8" s="280"/>
      <c r="AP8" s="280"/>
      <c r="AQ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DB8" s="265" t="s">
        <v>202</v>
      </c>
    </row>
    <row r="9" spans="1:106" ht="26.25" customHeight="1" thickBot="1">
      <c r="A9" s="281" t="s">
        <v>259</v>
      </c>
      <c r="B9" s="443"/>
      <c r="C9" s="282"/>
      <c r="D9" s="282"/>
      <c r="E9" s="282"/>
      <c r="F9" s="282"/>
      <c r="G9" s="282"/>
      <c r="H9" s="282"/>
      <c r="I9" s="282"/>
      <c r="J9" s="282"/>
      <c r="K9" s="282"/>
      <c r="L9" s="283"/>
      <c r="M9" s="283"/>
      <c r="N9" s="283"/>
      <c r="O9" s="283"/>
      <c r="P9" s="260"/>
      <c r="Q9" s="260"/>
      <c r="R9" s="283"/>
      <c r="S9" s="283"/>
      <c r="T9" s="283"/>
      <c r="U9" s="283"/>
      <c r="V9" s="283"/>
      <c r="W9" s="284"/>
      <c r="X9" s="283"/>
      <c r="Y9" s="283"/>
      <c r="Z9" s="284"/>
      <c r="AA9" s="284"/>
      <c r="AB9" s="284"/>
      <c r="AC9" s="284"/>
      <c r="AD9" s="284"/>
      <c r="AE9" s="283"/>
      <c r="AF9" s="284"/>
      <c r="AG9" s="283"/>
      <c r="AH9" s="283"/>
      <c r="AI9" s="283"/>
      <c r="AJ9" s="283"/>
      <c r="AK9" s="283"/>
      <c r="AL9" s="283"/>
      <c r="AM9" s="284"/>
      <c r="AN9" s="260"/>
      <c r="AO9" s="260"/>
      <c r="AP9" s="260"/>
      <c r="AQ9" s="260"/>
      <c r="AR9" s="285" t="s">
        <v>106</v>
      </c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DB9" s="265" t="s">
        <v>203</v>
      </c>
    </row>
    <row r="10" spans="1:106" ht="26.25" customHeight="1" thickBot="1">
      <c r="A10" s="286"/>
      <c r="B10" s="444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8"/>
      <c r="X10" s="288"/>
      <c r="Y10" s="288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674" t="s">
        <v>69</v>
      </c>
      <c r="AS10" s="674"/>
      <c r="AT10" s="674"/>
      <c r="AU10" s="674"/>
      <c r="AV10" s="674"/>
      <c r="AW10" s="674"/>
      <c r="AX10" s="674"/>
      <c r="AY10" s="674"/>
      <c r="AZ10" s="674"/>
      <c r="BA10" s="674"/>
      <c r="BB10" s="674"/>
      <c r="BC10" s="674"/>
      <c r="BD10" s="674"/>
      <c r="BE10" s="674"/>
      <c r="BF10" s="674"/>
      <c r="BG10" s="674"/>
      <c r="BH10" s="675" t="s">
        <v>70</v>
      </c>
      <c r="BI10" s="675"/>
      <c r="BJ10" s="675"/>
      <c r="BK10" s="675"/>
      <c r="BL10" s="675"/>
      <c r="BM10" s="675"/>
      <c r="BN10" s="675"/>
      <c r="BO10" s="675"/>
      <c r="BP10" s="675"/>
      <c r="BQ10" s="675"/>
      <c r="BR10" s="675"/>
      <c r="BS10" s="675"/>
      <c r="BT10" s="675"/>
      <c r="BU10" s="675"/>
      <c r="BV10" s="675"/>
      <c r="BW10" s="675"/>
      <c r="BX10" s="675"/>
      <c r="BY10" s="675"/>
      <c r="BZ10" s="675"/>
      <c r="DB10" s="265" t="s">
        <v>204</v>
      </c>
    </row>
    <row r="11" spans="1:106" ht="15" customHeight="1">
      <c r="A11" s="686" t="s">
        <v>21</v>
      </c>
      <c r="B11" s="698" t="s">
        <v>270</v>
      </c>
      <c r="C11" s="688" t="s">
        <v>0</v>
      </c>
      <c r="D11" s="690" t="s">
        <v>1</v>
      </c>
      <c r="E11" s="694" t="s">
        <v>66</v>
      </c>
      <c r="F11" s="690" t="s">
        <v>65</v>
      </c>
      <c r="G11" s="694" t="s">
        <v>276</v>
      </c>
      <c r="H11" s="692" t="s">
        <v>36</v>
      </c>
      <c r="I11" s="693"/>
      <c r="J11" s="672" t="s">
        <v>43</v>
      </c>
      <c r="K11" s="673"/>
      <c r="L11" s="703" t="s">
        <v>141</v>
      </c>
      <c r="M11" s="704"/>
      <c r="N11" s="704"/>
      <c r="O11" s="705"/>
      <c r="P11" s="672" t="s">
        <v>109</v>
      </c>
      <c r="Q11" s="673"/>
      <c r="R11" s="703" t="s">
        <v>139</v>
      </c>
      <c r="S11" s="704"/>
      <c r="T11" s="704"/>
      <c r="U11" s="704"/>
      <c r="V11" s="705"/>
      <c r="W11" s="672" t="s">
        <v>41</v>
      </c>
      <c r="X11" s="695"/>
      <c r="Y11" s="673"/>
      <c r="Z11" s="703" t="s">
        <v>140</v>
      </c>
      <c r="AA11" s="704"/>
      <c r="AB11" s="704"/>
      <c r="AC11" s="704"/>
      <c r="AD11" s="705"/>
      <c r="AE11" s="672" t="s">
        <v>63</v>
      </c>
      <c r="AF11" s="673"/>
      <c r="AG11" s="672" t="s">
        <v>42</v>
      </c>
      <c r="AH11" s="673"/>
      <c r="AI11" s="700" t="s">
        <v>68</v>
      </c>
      <c r="AJ11" s="701"/>
      <c r="AK11" s="672" t="s">
        <v>107</v>
      </c>
      <c r="AL11" s="695"/>
      <c r="AM11" s="672" t="s">
        <v>45</v>
      </c>
      <c r="AN11" s="673"/>
      <c r="AO11" s="670" t="s">
        <v>278</v>
      </c>
      <c r="AP11" s="670" t="s">
        <v>279</v>
      </c>
      <c r="AQ11" s="670" t="s">
        <v>280</v>
      </c>
      <c r="AR11" s="676" t="s">
        <v>71</v>
      </c>
      <c r="AS11" s="677"/>
      <c r="AT11" s="678"/>
      <c r="AU11" s="679" t="s">
        <v>72</v>
      </c>
      <c r="AV11" s="680"/>
      <c r="AW11" s="677" t="s">
        <v>73</v>
      </c>
      <c r="AX11" s="677"/>
      <c r="AY11" s="678"/>
      <c r="AZ11" s="681" t="s">
        <v>256</v>
      </c>
      <c r="BA11" s="681" t="s">
        <v>257</v>
      </c>
      <c r="BB11" s="681" t="s">
        <v>258</v>
      </c>
      <c r="BC11" s="681" t="s">
        <v>74</v>
      </c>
      <c r="BD11" s="681" t="s">
        <v>75</v>
      </c>
      <c r="BE11" s="697" t="s">
        <v>76</v>
      </c>
      <c r="BF11" s="697"/>
      <c r="BG11" s="697"/>
      <c r="BH11" s="685" t="s">
        <v>77</v>
      </c>
      <c r="BI11" s="669"/>
      <c r="BJ11" s="668" t="s">
        <v>78</v>
      </c>
      <c r="BK11" s="669"/>
      <c r="BL11" s="668" t="s">
        <v>79</v>
      </c>
      <c r="BM11" s="669"/>
      <c r="BN11" s="668" t="s">
        <v>80</v>
      </c>
      <c r="BO11" s="669"/>
      <c r="BP11" s="668" t="s">
        <v>81</v>
      </c>
      <c r="BQ11" s="669"/>
      <c r="BR11" s="289" t="s">
        <v>82</v>
      </c>
      <c r="BS11" s="668" t="s">
        <v>83</v>
      </c>
      <c r="BT11" s="669"/>
      <c r="BU11" s="683" t="s">
        <v>84</v>
      </c>
      <c r="BV11" s="684"/>
      <c r="BW11" s="668" t="s">
        <v>85</v>
      </c>
      <c r="BX11" s="685"/>
      <c r="BY11" s="685"/>
      <c r="BZ11" s="669"/>
      <c r="CA11" s="290"/>
      <c r="CC11" s="262" t="s">
        <v>22</v>
      </c>
      <c r="DB11" s="265" t="s">
        <v>205</v>
      </c>
    </row>
    <row r="12" spans="1:106" ht="27">
      <c r="A12" s="687"/>
      <c r="B12" s="699"/>
      <c r="C12" s="689"/>
      <c r="D12" s="691"/>
      <c r="E12" s="702"/>
      <c r="F12" s="691"/>
      <c r="G12" s="691"/>
      <c r="H12" s="291" t="s">
        <v>37</v>
      </c>
      <c r="I12" s="292" t="s">
        <v>38</v>
      </c>
      <c r="J12" s="293" t="s">
        <v>44</v>
      </c>
      <c r="K12" s="294" t="s">
        <v>273</v>
      </c>
      <c r="L12" s="295" t="s">
        <v>142</v>
      </c>
      <c r="M12" s="296" t="s">
        <v>143</v>
      </c>
      <c r="N12" s="296" t="s">
        <v>144</v>
      </c>
      <c r="O12" s="297" t="s">
        <v>145</v>
      </c>
      <c r="P12" s="298" t="s">
        <v>33</v>
      </c>
      <c r="Q12" s="294" t="s">
        <v>273</v>
      </c>
      <c r="R12" s="295" t="s">
        <v>142</v>
      </c>
      <c r="S12" s="296" t="s">
        <v>143</v>
      </c>
      <c r="T12" s="296" t="s">
        <v>144</v>
      </c>
      <c r="U12" s="296" t="s">
        <v>145</v>
      </c>
      <c r="V12" s="299" t="s">
        <v>146</v>
      </c>
      <c r="W12" s="300" t="s">
        <v>35</v>
      </c>
      <c r="X12" s="294" t="s">
        <v>273</v>
      </c>
      <c r="Y12" s="301" t="s">
        <v>245</v>
      </c>
      <c r="Z12" s="295" t="s">
        <v>142</v>
      </c>
      <c r="AA12" s="296" t="s">
        <v>143</v>
      </c>
      <c r="AB12" s="296" t="s">
        <v>144</v>
      </c>
      <c r="AC12" s="296" t="s">
        <v>145</v>
      </c>
      <c r="AD12" s="299" t="s">
        <v>146</v>
      </c>
      <c r="AE12" s="298" t="s">
        <v>35</v>
      </c>
      <c r="AF12" s="294" t="s">
        <v>273</v>
      </c>
      <c r="AG12" s="298" t="s">
        <v>34</v>
      </c>
      <c r="AH12" s="294" t="s">
        <v>273</v>
      </c>
      <c r="AI12" s="293" t="s">
        <v>34</v>
      </c>
      <c r="AJ12" s="294" t="s">
        <v>273</v>
      </c>
      <c r="AK12" s="298" t="s">
        <v>33</v>
      </c>
      <c r="AL12" s="294" t="s">
        <v>273</v>
      </c>
      <c r="AM12" s="298" t="s">
        <v>34</v>
      </c>
      <c r="AN12" s="294" t="s">
        <v>277</v>
      </c>
      <c r="AO12" s="671"/>
      <c r="AP12" s="671"/>
      <c r="AQ12" s="671"/>
      <c r="AR12" s="302" t="s">
        <v>86</v>
      </c>
      <c r="AS12" s="302" t="s">
        <v>87</v>
      </c>
      <c r="AT12" s="302" t="s">
        <v>88</v>
      </c>
      <c r="AU12" s="303" t="s">
        <v>89</v>
      </c>
      <c r="AV12" s="303" t="s">
        <v>254</v>
      </c>
      <c r="AW12" s="303" t="s">
        <v>90</v>
      </c>
      <c r="AX12" s="303" t="s">
        <v>255</v>
      </c>
      <c r="AY12" s="303" t="s">
        <v>281</v>
      </c>
      <c r="AZ12" s="682"/>
      <c r="BA12" s="682"/>
      <c r="BB12" s="682"/>
      <c r="BC12" s="682"/>
      <c r="BD12" s="696"/>
      <c r="BE12" s="696"/>
      <c r="BF12" s="696"/>
      <c r="BG12" s="696"/>
      <c r="BH12" s="304" t="s">
        <v>92</v>
      </c>
      <c r="BI12" s="305" t="s">
        <v>93</v>
      </c>
      <c r="BJ12" s="305" t="s">
        <v>94</v>
      </c>
      <c r="BK12" s="305" t="s">
        <v>95</v>
      </c>
      <c r="BL12" s="305" t="s">
        <v>94</v>
      </c>
      <c r="BM12" s="305" t="s">
        <v>95</v>
      </c>
      <c r="BN12" s="305" t="s">
        <v>96</v>
      </c>
      <c r="BO12" s="305" t="s">
        <v>97</v>
      </c>
      <c r="BP12" s="305" t="s">
        <v>98</v>
      </c>
      <c r="BQ12" s="305" t="s">
        <v>99</v>
      </c>
      <c r="BR12" s="305" t="s">
        <v>100</v>
      </c>
      <c r="BS12" s="305" t="s">
        <v>101</v>
      </c>
      <c r="BT12" s="305" t="s">
        <v>102</v>
      </c>
      <c r="BU12" s="305" t="s">
        <v>186</v>
      </c>
      <c r="BV12" s="305" t="s">
        <v>104</v>
      </c>
      <c r="BW12" s="305" t="s">
        <v>103</v>
      </c>
      <c r="BX12" s="305" t="s">
        <v>104</v>
      </c>
      <c r="BY12" s="306" t="s">
        <v>187</v>
      </c>
      <c r="BZ12" s="306" t="s">
        <v>188</v>
      </c>
      <c r="CA12" s="290"/>
      <c r="CC12" s="307" t="s">
        <v>21</v>
      </c>
      <c r="CD12" s="307" t="s">
        <v>26</v>
      </c>
      <c r="CE12" s="307" t="s">
        <v>23</v>
      </c>
      <c r="CF12" s="308" t="s">
        <v>24</v>
      </c>
      <c r="CG12" s="307" t="s">
        <v>115</v>
      </c>
      <c r="CH12" s="308" t="s">
        <v>116</v>
      </c>
      <c r="CI12" s="307" t="s">
        <v>117</v>
      </c>
      <c r="CJ12" s="308" t="s">
        <v>118</v>
      </c>
      <c r="CK12" s="307" t="s">
        <v>119</v>
      </c>
      <c r="CL12" s="308" t="s">
        <v>120</v>
      </c>
      <c r="CM12" s="307" t="s">
        <v>121</v>
      </c>
      <c r="CN12" s="308" t="s">
        <v>122</v>
      </c>
      <c r="CO12" s="307" t="s">
        <v>123</v>
      </c>
      <c r="CP12" s="308" t="s">
        <v>124</v>
      </c>
      <c r="CQ12" s="307" t="s">
        <v>125</v>
      </c>
      <c r="CR12" s="308" t="s">
        <v>126</v>
      </c>
      <c r="CS12" s="307" t="s">
        <v>127</v>
      </c>
      <c r="CT12" s="308" t="s">
        <v>128</v>
      </c>
      <c r="CU12" s="307" t="s">
        <v>25</v>
      </c>
      <c r="DB12" s="265" t="s">
        <v>206</v>
      </c>
    </row>
    <row r="13" spans="1:106" s="337" customFormat="1" ht="18" customHeight="1">
      <c r="A13" s="539" t="s">
        <v>271</v>
      </c>
      <c r="B13" s="445">
        <v>44091</v>
      </c>
      <c r="C13" s="309" t="s">
        <v>252</v>
      </c>
      <c r="D13" s="310" t="s">
        <v>244</v>
      </c>
      <c r="E13" s="311">
        <v>40503</v>
      </c>
      <c r="F13" s="310" t="s">
        <v>249</v>
      </c>
      <c r="G13" s="312">
        <f>IF(E13="","",DATEDIF(E13,B13,"y"))</f>
        <v>9</v>
      </c>
      <c r="H13" s="310">
        <v>130</v>
      </c>
      <c r="I13" s="313">
        <v>30</v>
      </c>
      <c r="J13" s="314">
        <v>9.9</v>
      </c>
      <c r="K13" s="315">
        <f t="shared" ref="K13:K76" ca="1" si="0">IF(C13="","",IF(J13="","",CHOOSE(MATCH($J13,IF($D13="男",INDIRECT(CK13),INDIRECT(CL13)),1),10,9,8,7,6,5,4,3,2,1)))</f>
        <v>4</v>
      </c>
      <c r="L13" s="316" t="s">
        <v>154</v>
      </c>
      <c r="M13" s="317" t="s">
        <v>159</v>
      </c>
      <c r="N13" s="318" t="s">
        <v>159</v>
      </c>
      <c r="O13" s="318" t="s">
        <v>159</v>
      </c>
      <c r="P13" s="319">
        <v>150</v>
      </c>
      <c r="Q13" s="320">
        <f t="shared" ref="Q13:Q76" ca="1" si="1">IF(C13="","",IF(P13="","",CHOOSE(MATCH($P13,IF($D13="男",INDIRECT(CE13),INDIRECT(CF13)),1),1,2,3,4,5,6,7,8,9,10)))</f>
        <v>4</v>
      </c>
      <c r="R13" s="316" t="s">
        <v>154</v>
      </c>
      <c r="S13" s="318" t="s">
        <v>159</v>
      </c>
      <c r="T13" s="318" t="s">
        <v>159</v>
      </c>
      <c r="U13" s="318" t="s">
        <v>159</v>
      </c>
      <c r="V13" s="318" t="s">
        <v>159</v>
      </c>
      <c r="W13" s="321">
        <v>25</v>
      </c>
      <c r="X13" s="322">
        <f t="shared" ref="X13:X76" ca="1" si="2">IF(C13="","",IF(W13="","",CHOOSE(MATCH($W13,IF($D13="男",INDIRECT(CI13),INDIRECT(CJ13)),1),1,2,3,4,5,6,7,8,9,10)))</f>
        <v>6</v>
      </c>
      <c r="Y13" s="323" t="s">
        <v>246</v>
      </c>
      <c r="Z13" s="316" t="s">
        <v>167</v>
      </c>
      <c r="AA13" s="318" t="s">
        <v>159</v>
      </c>
      <c r="AB13" s="318" t="s">
        <v>159</v>
      </c>
      <c r="AC13" s="318" t="s">
        <v>159</v>
      </c>
      <c r="AD13" s="318" t="s">
        <v>159</v>
      </c>
      <c r="AE13" s="319">
        <v>35</v>
      </c>
      <c r="AF13" s="320">
        <f t="shared" ref="AF13:AF76" ca="1" si="3">IF(C13="","",IF(AE13="","",CHOOSE(MATCH(AE13,IF($D13="男",INDIRECT(CM13),INDIRECT(CN13)),1),1,2,3,4,5,6,7,8,9,10)))</f>
        <v>5</v>
      </c>
      <c r="AG13" s="319">
        <v>24</v>
      </c>
      <c r="AH13" s="320">
        <f t="shared" ref="AH13:AH76" ca="1" si="4">IF(C13="","",IF(AG13="","",CHOOSE(MATCH(AG13,IF($D13="男",INDIRECT(CO13),INDIRECT(CP13)),1),1,2,3,4,5,6,7,8,9,10)))</f>
        <v>6</v>
      </c>
      <c r="AI13" s="321"/>
      <c r="AJ13" s="324" t="str">
        <f t="shared" ref="AJ13:AJ76" ca="1" si="5">IF(C13="","",IF(AI13="","",CHOOSE(MATCH(AI13,IF($D13="男",INDIRECT(CQ13),INDIRECT(CR13)),1),1,2,3,4,5,6,7,8,9,10)))</f>
        <v/>
      </c>
      <c r="AK13" s="319">
        <v>360</v>
      </c>
      <c r="AL13" s="320">
        <f t="shared" ref="AL13:AL76" ca="1" si="6">IF(C13="","",IF(AK13="","",CHOOSE(MATCH($AK13,IF($D13="男",INDIRECT(CG13),INDIRECT(CH13)),1),1,2,3,4,5,6,7,8,9,10)))</f>
        <v>2</v>
      </c>
      <c r="AM13" s="319">
        <v>65</v>
      </c>
      <c r="AN13" s="320">
        <f t="shared" ref="AN13:AN76" ca="1" si="7">IF(C13="","",IF(AM13="","",CHOOSE(MATCH(AM13,IF($D13="男",INDIRECT(CS13),INDIRECT(CT13)),1),1,2,3,4,5,6,7,8,9,10)))</f>
        <v>7</v>
      </c>
      <c r="AO13" s="325">
        <f t="shared" ref="AO13:AO76" si="8">IF(C13="","",COUNT(P13,AK13,W13,J13,AG13,AE13,AM13,AI13))</f>
        <v>7</v>
      </c>
      <c r="AP13" s="326">
        <f t="shared" ref="AP13:AP76" ca="1" si="9">IF(C13="","",SUM(Q13,AL13,X13,AH13,K13,AF13,AN13,AJ13))</f>
        <v>34</v>
      </c>
      <c r="AQ13" s="327" t="str">
        <f ca="1">IF(AO13=7,VLOOKUP(AP13,設定!$A$2:$B$6,2,1),"---")</f>
        <v>3級</v>
      </c>
      <c r="AR13" s="328" t="s">
        <v>260</v>
      </c>
      <c r="AS13" s="329"/>
      <c r="AT13" s="329"/>
      <c r="AU13" s="330" t="s">
        <v>169</v>
      </c>
      <c r="AV13" s="331">
        <v>3</v>
      </c>
      <c r="AW13" s="330">
        <v>4</v>
      </c>
      <c r="AX13" s="332">
        <v>4</v>
      </c>
      <c r="AY13" s="333">
        <f>IF(AX13="","",AX13/AW13)</f>
        <v>1</v>
      </c>
      <c r="AZ13" s="330" t="s">
        <v>172</v>
      </c>
      <c r="BA13" s="330" t="s">
        <v>172</v>
      </c>
      <c r="BB13" s="330" t="s">
        <v>172</v>
      </c>
      <c r="BC13" s="330" t="s">
        <v>173</v>
      </c>
      <c r="BD13" s="330" t="s">
        <v>171</v>
      </c>
      <c r="BE13" s="330" t="s">
        <v>262</v>
      </c>
      <c r="BF13" s="330"/>
      <c r="BG13" s="334"/>
      <c r="BH13" s="335" t="s">
        <v>159</v>
      </c>
      <c r="BI13" s="330" t="s">
        <v>159</v>
      </c>
      <c r="BJ13" s="330" t="s">
        <v>175</v>
      </c>
      <c r="BK13" s="330" t="s">
        <v>159</v>
      </c>
      <c r="BL13" s="330" t="s">
        <v>159</v>
      </c>
      <c r="BM13" s="330" t="s">
        <v>159</v>
      </c>
      <c r="BN13" s="540" t="s">
        <v>159</v>
      </c>
      <c r="BO13" s="540" t="s">
        <v>159</v>
      </c>
      <c r="BP13" s="540" t="s">
        <v>159</v>
      </c>
      <c r="BQ13" s="540" t="s">
        <v>159</v>
      </c>
      <c r="BR13" s="540" t="s">
        <v>159</v>
      </c>
      <c r="BS13" s="540" t="s">
        <v>159</v>
      </c>
      <c r="BT13" s="540" t="s">
        <v>159</v>
      </c>
      <c r="BU13" s="540" t="s">
        <v>159</v>
      </c>
      <c r="BV13" s="540" t="s">
        <v>159</v>
      </c>
      <c r="BW13" s="540" t="s">
        <v>159</v>
      </c>
      <c r="BX13" s="540" t="s">
        <v>159</v>
      </c>
      <c r="BY13" s="540" t="s">
        <v>159</v>
      </c>
      <c r="BZ13" s="540" t="s">
        <v>159</v>
      </c>
      <c r="CA13" s="336"/>
      <c r="CC13" s="337">
        <v>1</v>
      </c>
      <c r="CD13" s="337" t="str">
        <f t="shared" ref="CD13:CD76" si="10">IF(G13="","",VLOOKUP(G13,年齢変換表,2))</f>
        <v>D</v>
      </c>
      <c r="CE13" s="337" t="str">
        <f>"立得点表!"&amp;$CD13&amp;"3:"&amp;$CD13&amp;"12"</f>
        <v>立得点表!D3:D12</v>
      </c>
      <c r="CF13" s="338" t="str">
        <f>"立得点表!"&amp;$CD13&amp;"16:"&amp;$CD13&amp;"25"</f>
        <v>立得点表!D16:D25</v>
      </c>
      <c r="CG13" s="337" t="str">
        <f>"立3段得点表!"&amp;$CD13&amp;"3:"&amp;$CD13&amp;"13"</f>
        <v>立3段得点表!D3:D13</v>
      </c>
      <c r="CH13" s="338" t="str">
        <f>"立3段得点表!"&amp;$CD13&amp;"16:"&amp;$CD13&amp;"25"</f>
        <v>立3段得点表!D16:D25</v>
      </c>
      <c r="CI13" s="337" t="str">
        <f>"ボール得点表!"&amp;$CD13&amp;"3:"&amp;$CD13&amp;"13"</f>
        <v>ボール得点表!D3:D13</v>
      </c>
      <c r="CJ13" s="338" t="str">
        <f>"ボール得点表!"&amp;$CD13&amp;"16:"&amp;$CD13&amp;"25"</f>
        <v>ボール得点表!D16:D25</v>
      </c>
      <c r="CK13" s="337" t="str">
        <f>"50m得点表!"&amp;$CD13&amp;"3:"&amp;$CD13&amp;"13"</f>
        <v>50m得点表!D3:D13</v>
      </c>
      <c r="CL13" s="338" t="str">
        <f>"50m得点表!"&amp;$CD13&amp;"16:"&amp;$CD13&amp;"25"</f>
        <v>50m得点表!D16:D25</v>
      </c>
      <c r="CM13" s="337" t="str">
        <f>"往得点表!"&amp;$CD13&amp;"3:"&amp;$CD13&amp;"13"</f>
        <v>往得点表!D3:D13</v>
      </c>
      <c r="CN13" s="338" t="str">
        <f>"往得点表!"&amp;$CD13&amp;"16:"&amp;$CD13&amp;"25"</f>
        <v>往得点表!D16:D25</v>
      </c>
      <c r="CO13" s="337" t="str">
        <f>"腕得点表!"&amp;$CD13&amp;"3:"&amp;$CD13&amp;"13"</f>
        <v>腕得点表!D3:D13</v>
      </c>
      <c r="CP13" s="338" t="str">
        <f>"腕得点表!"&amp;$CD13&amp;"16:"&amp;$CD13&amp;"25"</f>
        <v>腕得点表!D16:D25</v>
      </c>
      <c r="CQ13" s="337" t="str">
        <f>"腕膝得点表!"&amp;$CD13&amp;"3:"&amp;$CD13&amp;"4"</f>
        <v>腕膝得点表!D3:D4</v>
      </c>
      <c r="CR13" s="338" t="str">
        <f>"腕膝得点表!"&amp;$CD13&amp;"8:"&amp;$CD13&amp;"9"</f>
        <v>腕膝得点表!D8:D9</v>
      </c>
      <c r="CS13" s="337" t="str">
        <f>"20mシャトルラン得点表!"&amp;$CD13&amp;"3:"&amp;$CD13&amp;"13"</f>
        <v>20mシャトルラン得点表!D3:D13</v>
      </c>
      <c r="CT13" s="338" t="str">
        <f>"20mシャトルラン得点表!"&amp;$CD13&amp;"16:"&amp;$CD13&amp;"25"</f>
        <v>20mシャトルラン得点表!D16:D25</v>
      </c>
      <c r="CU13" s="337" t="b">
        <f t="shared" ref="CU13:CU76" si="11">OR(AND(F13&lt;=7,F13&lt;&gt;""),AND(F13&gt;=50,F13=""))</f>
        <v>0</v>
      </c>
      <c r="DB13" s="265" t="s">
        <v>207</v>
      </c>
    </row>
    <row r="14" spans="1:106" s="337" customFormat="1" ht="18" customHeight="1">
      <c r="A14" s="541" t="s">
        <v>271</v>
      </c>
      <c r="B14" s="666">
        <v>44091</v>
      </c>
      <c r="C14" s="542" t="s">
        <v>247</v>
      </c>
      <c r="D14" s="356" t="s">
        <v>248</v>
      </c>
      <c r="E14" s="355">
        <v>40138</v>
      </c>
      <c r="F14" s="356" t="s">
        <v>250</v>
      </c>
      <c r="G14" s="543">
        <f>IF(E14="","",DATEDIF(E14,B14,"y"))</f>
        <v>10</v>
      </c>
      <c r="H14" s="356">
        <v>140</v>
      </c>
      <c r="I14" s="357">
        <v>35</v>
      </c>
      <c r="J14" s="358">
        <v>8.1</v>
      </c>
      <c r="K14" s="359">
        <f t="shared" ca="1" si="0"/>
        <v>9</v>
      </c>
      <c r="L14" s="544" t="s">
        <v>154</v>
      </c>
      <c r="M14" s="361" t="s">
        <v>159</v>
      </c>
      <c r="N14" s="545" t="s">
        <v>159</v>
      </c>
      <c r="O14" s="361" t="s">
        <v>159</v>
      </c>
      <c r="P14" s="363">
        <v>180</v>
      </c>
      <c r="Q14" s="364">
        <f t="shared" ca="1" si="1"/>
        <v>8</v>
      </c>
      <c r="R14" s="360" t="s">
        <v>154</v>
      </c>
      <c r="S14" s="361" t="s">
        <v>159</v>
      </c>
      <c r="T14" s="361" t="s">
        <v>159</v>
      </c>
      <c r="U14" s="361" t="s">
        <v>159</v>
      </c>
      <c r="V14" s="361" t="s">
        <v>159</v>
      </c>
      <c r="W14" s="358">
        <v>25</v>
      </c>
      <c r="X14" s="366">
        <f t="shared" ca="1" si="2"/>
        <v>10</v>
      </c>
      <c r="Y14" s="367" t="s">
        <v>251</v>
      </c>
      <c r="Z14" s="360" t="s">
        <v>154</v>
      </c>
      <c r="AA14" s="361" t="s">
        <v>159</v>
      </c>
      <c r="AB14" s="361" t="s">
        <v>159</v>
      </c>
      <c r="AC14" s="361" t="s">
        <v>159</v>
      </c>
      <c r="AD14" s="361" t="s">
        <v>159</v>
      </c>
      <c r="AE14" s="363">
        <v>50</v>
      </c>
      <c r="AF14" s="364">
        <f t="shared" ca="1" si="3"/>
        <v>10</v>
      </c>
      <c r="AG14" s="363">
        <v>35</v>
      </c>
      <c r="AH14" s="364">
        <f t="shared" ca="1" si="4"/>
        <v>9</v>
      </c>
      <c r="AI14" s="358"/>
      <c r="AJ14" s="368" t="str">
        <f t="shared" ca="1" si="5"/>
        <v/>
      </c>
      <c r="AK14" s="363">
        <v>500</v>
      </c>
      <c r="AL14" s="364">
        <f t="shared" ca="1" si="6"/>
        <v>7</v>
      </c>
      <c r="AM14" s="363">
        <v>70</v>
      </c>
      <c r="AN14" s="364">
        <f t="shared" ca="1" si="7"/>
        <v>8</v>
      </c>
      <c r="AO14" s="369">
        <f t="shared" si="8"/>
        <v>7</v>
      </c>
      <c r="AP14" s="369">
        <f t="shared" ca="1" si="9"/>
        <v>61</v>
      </c>
      <c r="AQ14" s="369" t="str">
        <f ca="1">IF(AO14=7,VLOOKUP(AP14,設定!$A$2:$B$6,2,1),"---")</f>
        <v>1級</v>
      </c>
      <c r="AR14" s="370" t="s">
        <v>261</v>
      </c>
      <c r="AS14" s="371"/>
      <c r="AT14" s="371"/>
      <c r="AU14" s="372" t="s">
        <v>170</v>
      </c>
      <c r="AV14" s="547">
        <v>8.5</v>
      </c>
      <c r="AW14" s="372">
        <v>5</v>
      </c>
      <c r="AX14" s="374">
        <v>10</v>
      </c>
      <c r="AY14" s="375">
        <f t="shared" ref="AY14:AY77" si="12">IF(AX14="","",AX14/AW14)</f>
        <v>2</v>
      </c>
      <c r="AZ14" s="372" t="s">
        <v>172</v>
      </c>
      <c r="BA14" s="372" t="s">
        <v>172</v>
      </c>
      <c r="BB14" s="372" t="s">
        <v>172</v>
      </c>
      <c r="BC14" s="372" t="s">
        <v>173</v>
      </c>
      <c r="BD14" s="372" t="s">
        <v>173</v>
      </c>
      <c r="BE14" s="372" t="s">
        <v>263</v>
      </c>
      <c r="BF14" s="372"/>
      <c r="BG14" s="376"/>
      <c r="BH14" s="377" t="s">
        <v>159</v>
      </c>
      <c r="BI14" s="372" t="s">
        <v>175</v>
      </c>
      <c r="BJ14" s="372" t="s">
        <v>159</v>
      </c>
      <c r="BK14" s="372" t="s">
        <v>175</v>
      </c>
      <c r="BL14" s="372" t="s">
        <v>159</v>
      </c>
      <c r="BM14" s="548" t="s">
        <v>159</v>
      </c>
      <c r="BN14" s="549" t="s">
        <v>159</v>
      </c>
      <c r="BO14" s="372" t="s">
        <v>159</v>
      </c>
      <c r="BP14" s="372" t="s">
        <v>159</v>
      </c>
      <c r="BQ14" s="372" t="s">
        <v>159</v>
      </c>
      <c r="BR14" s="372" t="s">
        <v>159</v>
      </c>
      <c r="BS14" s="372" t="s">
        <v>159</v>
      </c>
      <c r="BT14" s="372" t="s">
        <v>159</v>
      </c>
      <c r="BU14" s="372" t="s">
        <v>168</v>
      </c>
      <c r="BV14" s="372" t="s">
        <v>159</v>
      </c>
      <c r="BW14" s="372" t="s">
        <v>159</v>
      </c>
      <c r="BX14" s="372" t="s">
        <v>159</v>
      </c>
      <c r="BY14" s="372" t="s">
        <v>159</v>
      </c>
      <c r="BZ14" s="550" t="s">
        <v>159</v>
      </c>
      <c r="CA14" s="323"/>
      <c r="CC14" s="337">
        <v>2</v>
      </c>
      <c r="CD14" s="337" t="str">
        <f t="shared" si="10"/>
        <v>E</v>
      </c>
      <c r="CE14" s="337" t="str">
        <f t="shared" ref="CE14:CE77" si="13">"立得点表!"&amp;$CD14&amp;"3:"&amp;$CD14&amp;"12"</f>
        <v>立得点表!E3:E12</v>
      </c>
      <c r="CF14" s="338" t="str">
        <f t="shared" ref="CF14:CF77" si="14">"立得点表!"&amp;$CD14&amp;"16:"&amp;$CD14&amp;"25"</f>
        <v>立得点表!E16:E25</v>
      </c>
      <c r="CG14" s="337" t="str">
        <f t="shared" ref="CG14:CG77" si="15">"立3段得点表!"&amp;$CD14&amp;"3:"&amp;$CD14&amp;"13"</f>
        <v>立3段得点表!E3:E13</v>
      </c>
      <c r="CH14" s="338" t="str">
        <f t="shared" ref="CH14:CH77" si="16">"立3段得点表!"&amp;$CD14&amp;"16:"&amp;$CD14&amp;"25"</f>
        <v>立3段得点表!E16:E25</v>
      </c>
      <c r="CI14" s="337" t="str">
        <f t="shared" ref="CI14:CI77" si="17">"ボール得点表!"&amp;$CD14&amp;"3:"&amp;$CD14&amp;"13"</f>
        <v>ボール得点表!E3:E13</v>
      </c>
      <c r="CJ14" s="338" t="str">
        <f t="shared" ref="CJ14:CJ77" si="18">"ボール得点表!"&amp;$CD14&amp;"16:"&amp;$CD14&amp;"25"</f>
        <v>ボール得点表!E16:E25</v>
      </c>
      <c r="CK14" s="337" t="str">
        <f t="shared" ref="CK14:CK77" si="19">"50m得点表!"&amp;$CD14&amp;"3:"&amp;$CD14&amp;"13"</f>
        <v>50m得点表!E3:E13</v>
      </c>
      <c r="CL14" s="338" t="str">
        <f t="shared" ref="CL14:CL77" si="20">"50m得点表!"&amp;$CD14&amp;"16:"&amp;$CD14&amp;"25"</f>
        <v>50m得点表!E16:E25</v>
      </c>
      <c r="CM14" s="337" t="str">
        <f t="shared" ref="CM14:CM77" si="21">"往得点表!"&amp;$CD14&amp;"3:"&amp;$CD14&amp;"13"</f>
        <v>往得点表!E3:E13</v>
      </c>
      <c r="CN14" s="338" t="str">
        <f t="shared" ref="CN14:CN77" si="22">"往得点表!"&amp;$CD14&amp;"16:"&amp;$CD14&amp;"25"</f>
        <v>往得点表!E16:E25</v>
      </c>
      <c r="CO14" s="337" t="str">
        <f t="shared" ref="CO14:CO77" si="23">"腕得点表!"&amp;$CD14&amp;"3:"&amp;$CD14&amp;"13"</f>
        <v>腕得点表!E3:E13</v>
      </c>
      <c r="CP14" s="338" t="str">
        <f t="shared" ref="CP14:CP77" si="24">"腕得点表!"&amp;$CD14&amp;"16:"&amp;$CD14&amp;"25"</f>
        <v>腕得点表!E16:E25</v>
      </c>
      <c r="CQ14" s="337" t="str">
        <f t="shared" ref="CQ14:CQ77" si="25">"腕膝得点表!"&amp;$CD14&amp;"3:"&amp;$CD14&amp;"4"</f>
        <v>腕膝得点表!E3:E4</v>
      </c>
      <c r="CR14" s="338" t="str">
        <f t="shared" ref="CR14:CR77" si="26">"腕膝得点表!"&amp;$CD14&amp;"8:"&amp;$CD14&amp;"9"</f>
        <v>腕膝得点表!E8:E9</v>
      </c>
      <c r="CS14" s="337" t="str">
        <f t="shared" ref="CS14:CS77" si="27">"20mシャトルラン得点表!"&amp;$CD14&amp;"3:"&amp;$CD14&amp;"13"</f>
        <v>20mシャトルラン得点表!E3:E13</v>
      </c>
      <c r="CT14" s="338" t="str">
        <f t="shared" ref="CT14:CT77" si="28">"20mシャトルラン得点表!"&amp;$CD14&amp;"16:"&amp;$CD14&amp;"25"</f>
        <v>20mシャトルラン得点表!E16:E25</v>
      </c>
      <c r="CU14" s="337" t="b">
        <f t="shared" si="11"/>
        <v>0</v>
      </c>
      <c r="DB14" s="265" t="s">
        <v>208</v>
      </c>
    </row>
    <row r="15" spans="1:106" s="337" customFormat="1" ht="18" customHeight="1">
      <c r="A15" s="339">
        <v>1</v>
      </c>
      <c r="B15" s="445"/>
      <c r="C15" s="569"/>
      <c r="D15" s="310"/>
      <c r="E15" s="311"/>
      <c r="F15" s="310"/>
      <c r="G15" s="312" t="str">
        <f t="shared" ref="G15:G78" si="29">IF(E15="","",DATEDIF(E15,B15,"y"))</f>
        <v/>
      </c>
      <c r="H15" s="310"/>
      <c r="I15" s="313"/>
      <c r="J15" s="321"/>
      <c r="K15" s="315" t="str">
        <f t="shared" ca="1" si="0"/>
        <v/>
      </c>
      <c r="L15" s="316"/>
      <c r="M15" s="318"/>
      <c r="N15" s="318"/>
      <c r="O15" s="318"/>
      <c r="P15" s="340"/>
      <c r="Q15" s="320" t="str">
        <f t="shared" ca="1" si="1"/>
        <v/>
      </c>
      <c r="R15" s="316"/>
      <c r="S15" s="318"/>
      <c r="T15" s="318"/>
      <c r="U15" s="318"/>
      <c r="V15" s="318"/>
      <c r="W15" s="321"/>
      <c r="X15" s="322" t="str">
        <f t="shared" ca="1" si="2"/>
        <v/>
      </c>
      <c r="Y15" s="323"/>
      <c r="Z15" s="316"/>
      <c r="AA15" s="318"/>
      <c r="AB15" s="318"/>
      <c r="AC15" s="318"/>
      <c r="AD15" s="318"/>
      <c r="AE15" s="340"/>
      <c r="AF15" s="320" t="str">
        <f t="shared" ca="1" si="3"/>
        <v/>
      </c>
      <c r="AG15" s="340"/>
      <c r="AH15" s="507" t="str">
        <f t="shared" ca="1" si="4"/>
        <v/>
      </c>
      <c r="AI15" s="321"/>
      <c r="AJ15" s="324" t="str">
        <f t="shared" ca="1" si="5"/>
        <v/>
      </c>
      <c r="AK15" s="340"/>
      <c r="AL15" s="320" t="str">
        <f t="shared" ca="1" si="6"/>
        <v/>
      </c>
      <c r="AM15" s="340"/>
      <c r="AN15" s="320" t="str">
        <f t="shared" ca="1" si="7"/>
        <v/>
      </c>
      <c r="AO15" s="326" t="str">
        <f t="shared" si="8"/>
        <v/>
      </c>
      <c r="AP15" s="326" t="str">
        <f t="shared" si="9"/>
        <v/>
      </c>
      <c r="AQ15" s="326" t="str">
        <f>IF(AO15=7,VLOOKUP(AP15,設定!$A$2:$B$6,2,1),"---")</f>
        <v>---</v>
      </c>
      <c r="AR15" s="341"/>
      <c r="AS15" s="342"/>
      <c r="AT15" s="342"/>
      <c r="AU15" s="343" t="s">
        <v>105</v>
      </c>
      <c r="AV15" s="546"/>
      <c r="AW15" s="343"/>
      <c r="AX15" s="344"/>
      <c r="AY15" s="345" t="str">
        <f t="shared" si="12"/>
        <v/>
      </c>
      <c r="AZ15" s="343" t="s">
        <v>105</v>
      </c>
      <c r="BA15" s="343" t="s">
        <v>105</v>
      </c>
      <c r="BB15" s="343" t="s">
        <v>105</v>
      </c>
      <c r="BC15" s="343"/>
      <c r="BD15" s="343"/>
      <c r="BE15" s="343"/>
      <c r="BF15" s="343"/>
      <c r="BG15" s="346"/>
      <c r="BH15" s="347"/>
      <c r="BI15" s="343"/>
      <c r="BJ15" s="343"/>
      <c r="BK15" s="343"/>
      <c r="BL15" s="343"/>
      <c r="BM15" s="343"/>
      <c r="BN15" s="343"/>
      <c r="BO15" s="343"/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50"/>
      <c r="CA15" s="323"/>
      <c r="CC15" s="337">
        <v>3</v>
      </c>
      <c r="CD15" s="337" t="str">
        <f t="shared" si="10"/>
        <v/>
      </c>
      <c r="CE15" s="337" t="str">
        <f t="shared" si="13"/>
        <v>立得点表!3:12</v>
      </c>
      <c r="CF15" s="338" t="str">
        <f t="shared" si="14"/>
        <v>立得点表!16:25</v>
      </c>
      <c r="CG15" s="337" t="str">
        <f t="shared" si="15"/>
        <v>立3段得点表!3:13</v>
      </c>
      <c r="CH15" s="338" t="str">
        <f t="shared" si="16"/>
        <v>立3段得点表!16:25</v>
      </c>
      <c r="CI15" s="337" t="str">
        <f t="shared" si="17"/>
        <v>ボール得点表!3:13</v>
      </c>
      <c r="CJ15" s="338" t="str">
        <f t="shared" si="18"/>
        <v>ボール得点表!16:25</v>
      </c>
      <c r="CK15" s="337" t="str">
        <f t="shared" si="19"/>
        <v>50m得点表!3:13</v>
      </c>
      <c r="CL15" s="338" t="str">
        <f t="shared" si="20"/>
        <v>50m得点表!16:25</v>
      </c>
      <c r="CM15" s="337" t="str">
        <f t="shared" si="21"/>
        <v>往得点表!3:13</v>
      </c>
      <c r="CN15" s="338" t="str">
        <f t="shared" si="22"/>
        <v>往得点表!16:25</v>
      </c>
      <c r="CO15" s="337" t="str">
        <f t="shared" si="23"/>
        <v>腕得点表!3:13</v>
      </c>
      <c r="CP15" s="338" t="str">
        <f t="shared" si="24"/>
        <v>腕得点表!16:25</v>
      </c>
      <c r="CQ15" s="337" t="str">
        <f t="shared" si="25"/>
        <v>腕膝得点表!3:4</v>
      </c>
      <c r="CR15" s="338" t="str">
        <f t="shared" si="26"/>
        <v>腕膝得点表!8:9</v>
      </c>
      <c r="CS15" s="337" t="str">
        <f t="shared" si="27"/>
        <v>20mシャトルラン得点表!3:13</v>
      </c>
      <c r="CT15" s="338" t="str">
        <f t="shared" si="28"/>
        <v>20mシャトルラン得点表!16:25</v>
      </c>
      <c r="CU15" s="337" t="b">
        <f t="shared" si="11"/>
        <v>0</v>
      </c>
      <c r="DB15" s="265" t="s">
        <v>209</v>
      </c>
    </row>
    <row r="16" spans="1:106" s="337" customFormat="1" ht="18" customHeight="1">
      <c r="A16" s="339">
        <v>2</v>
      </c>
      <c r="B16" s="445"/>
      <c r="C16" s="569"/>
      <c r="D16" s="310"/>
      <c r="E16" s="311"/>
      <c r="F16" s="310"/>
      <c r="G16" s="312" t="str">
        <f t="shared" si="29"/>
        <v/>
      </c>
      <c r="H16" s="310"/>
      <c r="I16" s="313"/>
      <c r="J16" s="321"/>
      <c r="K16" s="315" t="str">
        <f t="shared" ca="1" si="0"/>
        <v/>
      </c>
      <c r="L16" s="316"/>
      <c r="M16" s="318"/>
      <c r="N16" s="318"/>
      <c r="O16" s="318"/>
      <c r="P16" s="340"/>
      <c r="Q16" s="320" t="str">
        <f t="shared" ca="1" si="1"/>
        <v/>
      </c>
      <c r="R16" s="316"/>
      <c r="S16" s="318"/>
      <c r="T16" s="318"/>
      <c r="U16" s="318"/>
      <c r="V16" s="318"/>
      <c r="W16" s="321"/>
      <c r="X16" s="322" t="str">
        <f t="shared" ca="1" si="2"/>
        <v/>
      </c>
      <c r="Y16" s="323"/>
      <c r="Z16" s="316"/>
      <c r="AA16" s="318"/>
      <c r="AB16" s="318"/>
      <c r="AC16" s="318"/>
      <c r="AD16" s="318"/>
      <c r="AE16" s="340"/>
      <c r="AF16" s="320" t="str">
        <f t="shared" ca="1" si="3"/>
        <v/>
      </c>
      <c r="AG16" s="340"/>
      <c r="AH16" s="507" t="str">
        <f t="shared" ca="1" si="4"/>
        <v/>
      </c>
      <c r="AI16" s="321"/>
      <c r="AJ16" s="324" t="str">
        <f t="shared" ca="1" si="5"/>
        <v/>
      </c>
      <c r="AK16" s="340"/>
      <c r="AL16" s="320" t="str">
        <f t="shared" ca="1" si="6"/>
        <v/>
      </c>
      <c r="AM16" s="340"/>
      <c r="AN16" s="320" t="str">
        <f t="shared" ca="1" si="7"/>
        <v/>
      </c>
      <c r="AO16" s="326" t="str">
        <f t="shared" si="8"/>
        <v/>
      </c>
      <c r="AP16" s="326" t="str">
        <f t="shared" si="9"/>
        <v/>
      </c>
      <c r="AQ16" s="326" t="str">
        <f>IF(AO16=7,VLOOKUP(AP16,設定!$A$2:$B$6,2,1),"---")</f>
        <v>---</v>
      </c>
      <c r="AR16" s="341"/>
      <c r="AS16" s="342"/>
      <c r="AT16" s="342"/>
      <c r="AU16" s="343" t="s">
        <v>105</v>
      </c>
      <c r="AV16" s="351"/>
      <c r="AW16" s="343"/>
      <c r="AX16" s="344"/>
      <c r="AY16" s="345" t="str">
        <f t="shared" si="12"/>
        <v/>
      </c>
      <c r="AZ16" s="343" t="s">
        <v>105</v>
      </c>
      <c r="BA16" s="343" t="s">
        <v>105</v>
      </c>
      <c r="BB16" s="343" t="s">
        <v>105</v>
      </c>
      <c r="BC16" s="343"/>
      <c r="BD16" s="343"/>
      <c r="BE16" s="343"/>
      <c r="BF16" s="343"/>
      <c r="BG16" s="346"/>
      <c r="BH16" s="347"/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50"/>
      <c r="CA16" s="323"/>
      <c r="CC16" s="337">
        <v>4</v>
      </c>
      <c r="CD16" s="337" t="str">
        <f t="shared" si="10"/>
        <v/>
      </c>
      <c r="CE16" s="337" t="str">
        <f t="shared" si="13"/>
        <v>立得点表!3:12</v>
      </c>
      <c r="CF16" s="338" t="str">
        <f t="shared" si="14"/>
        <v>立得点表!16:25</v>
      </c>
      <c r="CG16" s="337" t="str">
        <f t="shared" si="15"/>
        <v>立3段得点表!3:13</v>
      </c>
      <c r="CH16" s="338" t="str">
        <f t="shared" si="16"/>
        <v>立3段得点表!16:25</v>
      </c>
      <c r="CI16" s="337" t="str">
        <f t="shared" si="17"/>
        <v>ボール得点表!3:13</v>
      </c>
      <c r="CJ16" s="338" t="str">
        <f t="shared" si="18"/>
        <v>ボール得点表!16:25</v>
      </c>
      <c r="CK16" s="337" t="str">
        <f t="shared" si="19"/>
        <v>50m得点表!3:13</v>
      </c>
      <c r="CL16" s="338" t="str">
        <f t="shared" si="20"/>
        <v>50m得点表!16:25</v>
      </c>
      <c r="CM16" s="337" t="str">
        <f t="shared" si="21"/>
        <v>往得点表!3:13</v>
      </c>
      <c r="CN16" s="338" t="str">
        <f t="shared" si="22"/>
        <v>往得点表!16:25</v>
      </c>
      <c r="CO16" s="337" t="str">
        <f t="shared" si="23"/>
        <v>腕得点表!3:13</v>
      </c>
      <c r="CP16" s="338" t="str">
        <f t="shared" si="24"/>
        <v>腕得点表!16:25</v>
      </c>
      <c r="CQ16" s="337" t="str">
        <f t="shared" si="25"/>
        <v>腕膝得点表!3:4</v>
      </c>
      <c r="CR16" s="338" t="str">
        <f t="shared" si="26"/>
        <v>腕膝得点表!8:9</v>
      </c>
      <c r="CS16" s="337" t="str">
        <f t="shared" si="27"/>
        <v>20mシャトルラン得点表!3:13</v>
      </c>
      <c r="CT16" s="338" t="str">
        <f t="shared" si="28"/>
        <v>20mシャトルラン得点表!16:25</v>
      </c>
      <c r="CU16" s="337" t="b">
        <f t="shared" si="11"/>
        <v>0</v>
      </c>
      <c r="DB16" s="265" t="s">
        <v>210</v>
      </c>
    </row>
    <row r="17" spans="1:106" s="380" customFormat="1" ht="18" customHeight="1">
      <c r="A17" s="339">
        <v>3</v>
      </c>
      <c r="B17" s="449"/>
      <c r="C17" s="404"/>
      <c r="D17" s="354"/>
      <c r="E17" s="405"/>
      <c r="F17" s="354" t="s">
        <v>105</v>
      </c>
      <c r="G17" s="483" t="str">
        <f t="shared" si="29"/>
        <v/>
      </c>
      <c r="H17" s="406"/>
      <c r="I17" s="407"/>
      <c r="J17" s="408"/>
      <c r="K17" s="409" t="str">
        <f t="shared" ca="1" si="0"/>
        <v/>
      </c>
      <c r="L17" s="413"/>
      <c r="M17" s="414"/>
      <c r="N17" s="414"/>
      <c r="O17" s="417"/>
      <c r="P17" s="411"/>
      <c r="Q17" s="412" t="str">
        <f t="shared" ca="1" si="1"/>
        <v/>
      </c>
      <c r="R17" s="413"/>
      <c r="S17" s="414"/>
      <c r="T17" s="414"/>
      <c r="U17" s="414"/>
      <c r="V17" s="415"/>
      <c r="W17" s="408"/>
      <c r="X17" s="416" t="str">
        <f t="shared" ca="1" si="2"/>
        <v/>
      </c>
      <c r="Y17" s="484"/>
      <c r="Z17" s="413"/>
      <c r="AA17" s="414"/>
      <c r="AB17" s="414"/>
      <c r="AC17" s="414"/>
      <c r="AD17" s="417"/>
      <c r="AE17" s="411"/>
      <c r="AF17" s="412" t="str">
        <f t="shared" ca="1" si="3"/>
        <v/>
      </c>
      <c r="AG17" s="411"/>
      <c r="AH17" s="507" t="str">
        <f t="shared" ca="1" si="4"/>
        <v/>
      </c>
      <c r="AI17" s="408"/>
      <c r="AJ17" s="485" t="str">
        <f t="shared" ca="1" si="5"/>
        <v/>
      </c>
      <c r="AK17" s="411"/>
      <c r="AL17" s="412" t="str">
        <f t="shared" ca="1" si="6"/>
        <v/>
      </c>
      <c r="AM17" s="411"/>
      <c r="AN17" s="412" t="str">
        <f t="shared" ca="1" si="7"/>
        <v/>
      </c>
      <c r="AO17" s="486" t="str">
        <f t="shared" si="8"/>
        <v/>
      </c>
      <c r="AP17" s="486" t="str">
        <f t="shared" si="9"/>
        <v/>
      </c>
      <c r="AQ17" s="486" t="str">
        <f>IF(AO17=7,VLOOKUP(AP17,設定!$A$2:$B$6,2,1),"---")</f>
        <v>---</v>
      </c>
      <c r="AR17" s="487"/>
      <c r="AS17" s="488"/>
      <c r="AT17" s="488"/>
      <c r="AU17" s="489" t="s">
        <v>105</v>
      </c>
      <c r="AV17" s="490"/>
      <c r="AW17" s="489"/>
      <c r="AX17" s="491"/>
      <c r="AY17" s="492" t="str">
        <f t="shared" si="12"/>
        <v/>
      </c>
      <c r="AZ17" s="489" t="s">
        <v>105</v>
      </c>
      <c r="BA17" s="489" t="s">
        <v>105</v>
      </c>
      <c r="BB17" s="489" t="s">
        <v>105</v>
      </c>
      <c r="BC17" s="489"/>
      <c r="BD17" s="489"/>
      <c r="BE17" s="489"/>
      <c r="BF17" s="489"/>
      <c r="BG17" s="493"/>
      <c r="BH17" s="494"/>
      <c r="BI17" s="489"/>
      <c r="BJ17" s="489"/>
      <c r="BK17" s="489"/>
      <c r="BL17" s="489"/>
      <c r="BM17" s="489"/>
      <c r="BN17" s="489"/>
      <c r="BO17" s="489"/>
      <c r="BP17" s="489"/>
      <c r="BQ17" s="489"/>
      <c r="BR17" s="489"/>
      <c r="BS17" s="489"/>
      <c r="BT17" s="489"/>
      <c r="BU17" s="489"/>
      <c r="BV17" s="489"/>
      <c r="BW17" s="489"/>
      <c r="BX17" s="489"/>
      <c r="BY17" s="489"/>
      <c r="BZ17" s="495"/>
      <c r="CA17" s="379"/>
      <c r="CC17" s="380">
        <v>5</v>
      </c>
      <c r="CD17" s="380" t="str">
        <f t="shared" si="10"/>
        <v/>
      </c>
      <c r="CE17" s="380" t="str">
        <f t="shared" si="13"/>
        <v>立得点表!3:12</v>
      </c>
      <c r="CF17" s="381" t="str">
        <f t="shared" si="14"/>
        <v>立得点表!16:25</v>
      </c>
      <c r="CG17" s="380" t="str">
        <f t="shared" si="15"/>
        <v>立3段得点表!3:13</v>
      </c>
      <c r="CH17" s="381" t="str">
        <f t="shared" si="16"/>
        <v>立3段得点表!16:25</v>
      </c>
      <c r="CI17" s="380" t="str">
        <f t="shared" si="17"/>
        <v>ボール得点表!3:13</v>
      </c>
      <c r="CJ17" s="381" t="str">
        <f t="shared" si="18"/>
        <v>ボール得点表!16:25</v>
      </c>
      <c r="CK17" s="380" t="str">
        <f t="shared" si="19"/>
        <v>50m得点表!3:13</v>
      </c>
      <c r="CL17" s="381" t="str">
        <f t="shared" si="20"/>
        <v>50m得点表!16:25</v>
      </c>
      <c r="CM17" s="380" t="str">
        <f t="shared" si="21"/>
        <v>往得点表!3:13</v>
      </c>
      <c r="CN17" s="381" t="str">
        <f t="shared" si="22"/>
        <v>往得点表!16:25</v>
      </c>
      <c r="CO17" s="380" t="str">
        <f t="shared" si="23"/>
        <v>腕得点表!3:13</v>
      </c>
      <c r="CP17" s="381" t="str">
        <f t="shared" si="24"/>
        <v>腕得点表!16:25</v>
      </c>
      <c r="CQ17" s="380" t="str">
        <f t="shared" si="25"/>
        <v>腕膝得点表!3:4</v>
      </c>
      <c r="CR17" s="381" t="str">
        <f t="shared" si="26"/>
        <v>腕膝得点表!8:9</v>
      </c>
      <c r="CS17" s="380" t="str">
        <f t="shared" si="27"/>
        <v>20mシャトルラン得点表!3:13</v>
      </c>
      <c r="CT17" s="381" t="str">
        <f t="shared" si="28"/>
        <v>20mシャトルラン得点表!16:25</v>
      </c>
      <c r="CU17" s="380" t="b">
        <f t="shared" si="11"/>
        <v>0</v>
      </c>
      <c r="DB17" s="265" t="s">
        <v>211</v>
      </c>
    </row>
    <row r="18" spans="1:106" s="337" customFormat="1" ht="18" customHeight="1">
      <c r="A18" s="482">
        <v>4</v>
      </c>
      <c r="B18" s="496"/>
      <c r="C18" s="497"/>
      <c r="D18" s="498"/>
      <c r="E18" s="499"/>
      <c r="F18" s="498" t="s">
        <v>105</v>
      </c>
      <c r="G18" s="500" t="str">
        <f t="shared" si="29"/>
        <v/>
      </c>
      <c r="H18" s="498"/>
      <c r="I18" s="501"/>
      <c r="J18" s="502"/>
      <c r="K18" s="503" t="str">
        <f t="shared" ca="1" si="0"/>
        <v/>
      </c>
      <c r="L18" s="504"/>
      <c r="M18" s="505"/>
      <c r="N18" s="505"/>
      <c r="O18" s="505"/>
      <c r="P18" s="506"/>
      <c r="Q18" s="507" t="str">
        <f t="shared" ca="1" si="1"/>
        <v/>
      </c>
      <c r="R18" s="504"/>
      <c r="S18" s="505"/>
      <c r="T18" s="505"/>
      <c r="U18" s="505"/>
      <c r="V18" s="508"/>
      <c r="W18" s="502"/>
      <c r="X18" s="509" t="str">
        <f t="shared" ca="1" si="2"/>
        <v/>
      </c>
      <c r="Y18" s="391"/>
      <c r="Z18" s="504"/>
      <c r="AA18" s="505"/>
      <c r="AB18" s="505"/>
      <c r="AC18" s="505"/>
      <c r="AD18" s="510"/>
      <c r="AE18" s="506"/>
      <c r="AF18" s="507" t="str">
        <f t="shared" ca="1" si="3"/>
        <v/>
      </c>
      <c r="AG18" s="506"/>
      <c r="AH18" s="507" t="str">
        <f t="shared" ca="1" si="4"/>
        <v/>
      </c>
      <c r="AI18" s="502"/>
      <c r="AJ18" s="511" t="str">
        <f t="shared" ca="1" si="5"/>
        <v/>
      </c>
      <c r="AK18" s="506"/>
      <c r="AL18" s="507" t="str">
        <f t="shared" ca="1" si="6"/>
        <v/>
      </c>
      <c r="AM18" s="506"/>
      <c r="AN18" s="507" t="str">
        <f t="shared" ca="1" si="7"/>
        <v/>
      </c>
      <c r="AO18" s="327" t="str">
        <f t="shared" si="8"/>
        <v/>
      </c>
      <c r="AP18" s="327" t="str">
        <f t="shared" si="9"/>
        <v/>
      </c>
      <c r="AQ18" s="327" t="str">
        <f>IF(AO18=7,VLOOKUP(AP18,設定!$A$2:$B$6,2,1),"---")</f>
        <v>---</v>
      </c>
      <c r="AR18" s="382"/>
      <c r="AS18" s="383"/>
      <c r="AT18" s="383"/>
      <c r="AU18" s="384" t="s">
        <v>105</v>
      </c>
      <c r="AV18" s="385"/>
      <c r="AW18" s="384"/>
      <c r="AX18" s="386"/>
      <c r="AY18" s="387" t="str">
        <f t="shared" si="12"/>
        <v/>
      </c>
      <c r="AZ18" s="384" t="s">
        <v>105</v>
      </c>
      <c r="BA18" s="384" t="s">
        <v>105</v>
      </c>
      <c r="BB18" s="384" t="s">
        <v>105</v>
      </c>
      <c r="BC18" s="384"/>
      <c r="BD18" s="384"/>
      <c r="BE18" s="384"/>
      <c r="BF18" s="384"/>
      <c r="BG18" s="388"/>
      <c r="BH18" s="389"/>
      <c r="BI18" s="384"/>
      <c r="BJ18" s="384"/>
      <c r="BK18" s="384"/>
      <c r="BL18" s="384"/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4"/>
      <c r="BZ18" s="512"/>
      <c r="CA18" s="323"/>
      <c r="CC18" s="337">
        <v>6</v>
      </c>
      <c r="CD18" s="337" t="str">
        <f t="shared" si="10"/>
        <v/>
      </c>
      <c r="CE18" s="337" t="str">
        <f t="shared" si="13"/>
        <v>立得点表!3:12</v>
      </c>
      <c r="CF18" s="338" t="str">
        <f t="shared" si="14"/>
        <v>立得点表!16:25</v>
      </c>
      <c r="CG18" s="337" t="str">
        <f t="shared" si="15"/>
        <v>立3段得点表!3:13</v>
      </c>
      <c r="CH18" s="338" t="str">
        <f t="shared" si="16"/>
        <v>立3段得点表!16:25</v>
      </c>
      <c r="CI18" s="337" t="str">
        <f t="shared" si="17"/>
        <v>ボール得点表!3:13</v>
      </c>
      <c r="CJ18" s="338" t="str">
        <f t="shared" si="18"/>
        <v>ボール得点表!16:25</v>
      </c>
      <c r="CK18" s="337" t="str">
        <f t="shared" si="19"/>
        <v>50m得点表!3:13</v>
      </c>
      <c r="CL18" s="338" t="str">
        <f t="shared" si="20"/>
        <v>50m得点表!16:25</v>
      </c>
      <c r="CM18" s="337" t="str">
        <f t="shared" si="21"/>
        <v>往得点表!3:13</v>
      </c>
      <c r="CN18" s="338" t="str">
        <f t="shared" si="22"/>
        <v>往得点表!16:25</v>
      </c>
      <c r="CO18" s="337" t="str">
        <f t="shared" si="23"/>
        <v>腕得点表!3:13</v>
      </c>
      <c r="CP18" s="338" t="str">
        <f t="shared" si="24"/>
        <v>腕得点表!16:25</v>
      </c>
      <c r="CQ18" s="337" t="str">
        <f t="shared" si="25"/>
        <v>腕膝得点表!3:4</v>
      </c>
      <c r="CR18" s="338" t="str">
        <f t="shared" si="26"/>
        <v>腕膝得点表!8:9</v>
      </c>
      <c r="CS18" s="337" t="str">
        <f t="shared" si="27"/>
        <v>20mシャトルラン得点表!3:13</v>
      </c>
      <c r="CT18" s="338" t="str">
        <f t="shared" si="28"/>
        <v>20mシャトルラン得点表!16:25</v>
      </c>
      <c r="CU18" s="337" t="b">
        <f t="shared" si="11"/>
        <v>0</v>
      </c>
      <c r="DB18" s="265" t="s">
        <v>212</v>
      </c>
    </row>
    <row r="19" spans="1:106" s="392" customFormat="1" ht="18" customHeight="1">
      <c r="A19" s="482">
        <v>5</v>
      </c>
      <c r="B19" s="513"/>
      <c r="C19" s="309"/>
      <c r="D19" s="310"/>
      <c r="E19" s="311"/>
      <c r="F19" s="310" t="s">
        <v>105</v>
      </c>
      <c r="G19" s="312" t="str">
        <f t="shared" si="29"/>
        <v/>
      </c>
      <c r="H19" s="310"/>
      <c r="I19" s="313"/>
      <c r="J19" s="321"/>
      <c r="K19" s="315" t="str">
        <f t="shared" ca="1" si="0"/>
        <v/>
      </c>
      <c r="L19" s="316"/>
      <c r="M19" s="318"/>
      <c r="N19" s="318"/>
      <c r="O19" s="318"/>
      <c r="P19" s="340"/>
      <c r="Q19" s="320" t="str">
        <f t="shared" ca="1" si="1"/>
        <v/>
      </c>
      <c r="R19" s="316"/>
      <c r="S19" s="318"/>
      <c r="T19" s="318"/>
      <c r="U19" s="318"/>
      <c r="V19" s="348"/>
      <c r="W19" s="321"/>
      <c r="X19" s="322" t="str">
        <f t="shared" ca="1" si="2"/>
        <v/>
      </c>
      <c r="Y19" s="323"/>
      <c r="Z19" s="316"/>
      <c r="AA19" s="318"/>
      <c r="AB19" s="318"/>
      <c r="AC19" s="318"/>
      <c r="AD19" s="349"/>
      <c r="AE19" s="340"/>
      <c r="AF19" s="320" t="str">
        <f t="shared" ca="1" si="3"/>
        <v/>
      </c>
      <c r="AG19" s="340"/>
      <c r="AH19" s="320" t="str">
        <f t="shared" ca="1" si="4"/>
        <v/>
      </c>
      <c r="AI19" s="321"/>
      <c r="AJ19" s="324" t="str">
        <f t="shared" ca="1" si="5"/>
        <v/>
      </c>
      <c r="AK19" s="340"/>
      <c r="AL19" s="320" t="str">
        <f t="shared" ca="1" si="6"/>
        <v/>
      </c>
      <c r="AM19" s="340"/>
      <c r="AN19" s="320" t="str">
        <f t="shared" ca="1" si="7"/>
        <v/>
      </c>
      <c r="AO19" s="326" t="str">
        <f t="shared" si="8"/>
        <v/>
      </c>
      <c r="AP19" s="326" t="str">
        <f t="shared" si="9"/>
        <v/>
      </c>
      <c r="AQ19" s="326" t="str">
        <f>IF(AO19=7,VLOOKUP(AP19,設定!$A$2:$B$6,2,1),"---")</f>
        <v>---</v>
      </c>
      <c r="AR19" s="382"/>
      <c r="AS19" s="383"/>
      <c r="AT19" s="383"/>
      <c r="AU19" s="384" t="s">
        <v>105</v>
      </c>
      <c r="AV19" s="385"/>
      <c r="AW19" s="384"/>
      <c r="AX19" s="386"/>
      <c r="AY19" s="387" t="str">
        <f t="shared" si="12"/>
        <v/>
      </c>
      <c r="AZ19" s="384" t="s">
        <v>105</v>
      </c>
      <c r="BA19" s="384" t="s">
        <v>105</v>
      </c>
      <c r="BB19" s="384" t="s">
        <v>105</v>
      </c>
      <c r="BC19" s="384"/>
      <c r="BD19" s="384"/>
      <c r="BE19" s="384"/>
      <c r="BF19" s="384"/>
      <c r="BG19" s="388"/>
      <c r="BH19" s="389"/>
      <c r="BI19" s="384"/>
      <c r="BJ19" s="384"/>
      <c r="BK19" s="384"/>
      <c r="BL19" s="384"/>
      <c r="BM19" s="384"/>
      <c r="BN19" s="384"/>
      <c r="BO19" s="384"/>
      <c r="BP19" s="384"/>
      <c r="BQ19" s="384"/>
      <c r="BR19" s="384"/>
      <c r="BS19" s="384"/>
      <c r="BT19" s="384"/>
      <c r="BU19" s="384"/>
      <c r="BV19" s="384"/>
      <c r="BW19" s="384"/>
      <c r="BX19" s="384"/>
      <c r="BY19" s="384"/>
      <c r="BZ19" s="512"/>
      <c r="CA19" s="391"/>
      <c r="CC19" s="392">
        <v>7</v>
      </c>
      <c r="CD19" s="337" t="str">
        <f t="shared" si="10"/>
        <v/>
      </c>
      <c r="CE19" s="337" t="str">
        <f t="shared" si="13"/>
        <v>立得点表!3:12</v>
      </c>
      <c r="CF19" s="338" t="str">
        <f t="shared" si="14"/>
        <v>立得点表!16:25</v>
      </c>
      <c r="CG19" s="337" t="str">
        <f t="shared" si="15"/>
        <v>立3段得点表!3:13</v>
      </c>
      <c r="CH19" s="338" t="str">
        <f t="shared" si="16"/>
        <v>立3段得点表!16:25</v>
      </c>
      <c r="CI19" s="337" t="str">
        <f t="shared" si="17"/>
        <v>ボール得点表!3:13</v>
      </c>
      <c r="CJ19" s="338" t="str">
        <f t="shared" si="18"/>
        <v>ボール得点表!16:25</v>
      </c>
      <c r="CK19" s="337" t="str">
        <f t="shared" si="19"/>
        <v>50m得点表!3:13</v>
      </c>
      <c r="CL19" s="338" t="str">
        <f t="shared" si="20"/>
        <v>50m得点表!16:25</v>
      </c>
      <c r="CM19" s="337" t="str">
        <f t="shared" si="21"/>
        <v>往得点表!3:13</v>
      </c>
      <c r="CN19" s="338" t="str">
        <f t="shared" si="22"/>
        <v>往得点表!16:25</v>
      </c>
      <c r="CO19" s="337" t="str">
        <f t="shared" si="23"/>
        <v>腕得点表!3:13</v>
      </c>
      <c r="CP19" s="338" t="str">
        <f t="shared" si="24"/>
        <v>腕得点表!16:25</v>
      </c>
      <c r="CQ19" s="337" t="str">
        <f t="shared" si="25"/>
        <v>腕膝得点表!3:4</v>
      </c>
      <c r="CR19" s="338" t="str">
        <f t="shared" si="26"/>
        <v>腕膝得点表!8:9</v>
      </c>
      <c r="CS19" s="337" t="str">
        <f t="shared" si="27"/>
        <v>20mシャトルラン得点表!3:13</v>
      </c>
      <c r="CT19" s="338" t="str">
        <f t="shared" si="28"/>
        <v>20mシャトルラン得点表!16:25</v>
      </c>
      <c r="CU19" s="392" t="b">
        <f t="shared" si="11"/>
        <v>0</v>
      </c>
      <c r="DB19" s="265" t="s">
        <v>213</v>
      </c>
    </row>
    <row r="20" spans="1:106" s="392" customFormat="1" ht="18" customHeight="1">
      <c r="A20" s="482">
        <v>6</v>
      </c>
      <c r="B20" s="513"/>
      <c r="C20" s="309"/>
      <c r="D20" s="310"/>
      <c r="E20" s="311"/>
      <c r="F20" s="310" t="s">
        <v>105</v>
      </c>
      <c r="G20" s="312" t="str">
        <f t="shared" si="29"/>
        <v/>
      </c>
      <c r="H20" s="310"/>
      <c r="I20" s="313"/>
      <c r="J20" s="321"/>
      <c r="K20" s="315" t="str">
        <f t="shared" ca="1" si="0"/>
        <v/>
      </c>
      <c r="L20" s="316"/>
      <c r="M20" s="318"/>
      <c r="N20" s="318"/>
      <c r="O20" s="318"/>
      <c r="P20" s="340"/>
      <c r="Q20" s="320" t="str">
        <f t="shared" ca="1" si="1"/>
        <v/>
      </c>
      <c r="R20" s="316"/>
      <c r="S20" s="318"/>
      <c r="T20" s="318"/>
      <c r="U20" s="318"/>
      <c r="V20" s="348"/>
      <c r="W20" s="321"/>
      <c r="X20" s="322" t="str">
        <f t="shared" ca="1" si="2"/>
        <v/>
      </c>
      <c r="Y20" s="323"/>
      <c r="Z20" s="316"/>
      <c r="AA20" s="318"/>
      <c r="AB20" s="318"/>
      <c r="AC20" s="318"/>
      <c r="AD20" s="349"/>
      <c r="AE20" s="340"/>
      <c r="AF20" s="320" t="str">
        <f t="shared" ca="1" si="3"/>
        <v/>
      </c>
      <c r="AG20" s="340"/>
      <c r="AH20" s="320" t="str">
        <f t="shared" ca="1" si="4"/>
        <v/>
      </c>
      <c r="AI20" s="321"/>
      <c r="AJ20" s="324" t="str">
        <f t="shared" ca="1" si="5"/>
        <v/>
      </c>
      <c r="AK20" s="340"/>
      <c r="AL20" s="320" t="str">
        <f t="shared" ca="1" si="6"/>
        <v/>
      </c>
      <c r="AM20" s="340"/>
      <c r="AN20" s="320" t="str">
        <f t="shared" ca="1" si="7"/>
        <v/>
      </c>
      <c r="AO20" s="326" t="str">
        <f t="shared" si="8"/>
        <v/>
      </c>
      <c r="AP20" s="326" t="str">
        <f t="shared" si="9"/>
        <v/>
      </c>
      <c r="AQ20" s="326" t="str">
        <f>IF(AO20=7,VLOOKUP(AP20,設定!$A$2:$B$6,2,1),"---")</f>
        <v>---</v>
      </c>
      <c r="AR20" s="382"/>
      <c r="AS20" s="383"/>
      <c r="AT20" s="383"/>
      <c r="AU20" s="384" t="s">
        <v>105</v>
      </c>
      <c r="AV20" s="385"/>
      <c r="AW20" s="384"/>
      <c r="AX20" s="386"/>
      <c r="AY20" s="387" t="str">
        <f t="shared" si="12"/>
        <v/>
      </c>
      <c r="AZ20" s="384" t="s">
        <v>105</v>
      </c>
      <c r="BA20" s="384" t="s">
        <v>105</v>
      </c>
      <c r="BB20" s="384" t="s">
        <v>105</v>
      </c>
      <c r="BC20" s="384"/>
      <c r="BD20" s="384"/>
      <c r="BE20" s="384"/>
      <c r="BF20" s="384"/>
      <c r="BG20" s="388"/>
      <c r="BH20" s="389"/>
      <c r="BI20" s="384"/>
      <c r="BJ20" s="384"/>
      <c r="BK20" s="384"/>
      <c r="BL20" s="384"/>
      <c r="BM20" s="384"/>
      <c r="BN20" s="384"/>
      <c r="BO20" s="384"/>
      <c r="BP20" s="384"/>
      <c r="BQ20" s="384"/>
      <c r="BR20" s="384"/>
      <c r="BS20" s="384"/>
      <c r="BT20" s="384"/>
      <c r="BU20" s="384"/>
      <c r="BV20" s="384"/>
      <c r="BW20" s="384"/>
      <c r="BX20" s="384"/>
      <c r="BY20" s="384"/>
      <c r="BZ20" s="512"/>
      <c r="CA20" s="391"/>
      <c r="CC20" s="392">
        <v>8</v>
      </c>
      <c r="CD20" s="337" t="str">
        <f t="shared" si="10"/>
        <v/>
      </c>
      <c r="CE20" s="337" t="str">
        <f t="shared" si="13"/>
        <v>立得点表!3:12</v>
      </c>
      <c r="CF20" s="338" t="str">
        <f t="shared" si="14"/>
        <v>立得点表!16:25</v>
      </c>
      <c r="CG20" s="337" t="str">
        <f t="shared" si="15"/>
        <v>立3段得点表!3:13</v>
      </c>
      <c r="CH20" s="338" t="str">
        <f t="shared" si="16"/>
        <v>立3段得点表!16:25</v>
      </c>
      <c r="CI20" s="337" t="str">
        <f t="shared" si="17"/>
        <v>ボール得点表!3:13</v>
      </c>
      <c r="CJ20" s="338" t="str">
        <f t="shared" si="18"/>
        <v>ボール得点表!16:25</v>
      </c>
      <c r="CK20" s="337" t="str">
        <f t="shared" si="19"/>
        <v>50m得点表!3:13</v>
      </c>
      <c r="CL20" s="338" t="str">
        <f t="shared" si="20"/>
        <v>50m得点表!16:25</v>
      </c>
      <c r="CM20" s="337" t="str">
        <f t="shared" si="21"/>
        <v>往得点表!3:13</v>
      </c>
      <c r="CN20" s="338" t="str">
        <f t="shared" si="22"/>
        <v>往得点表!16:25</v>
      </c>
      <c r="CO20" s="337" t="str">
        <f t="shared" si="23"/>
        <v>腕得点表!3:13</v>
      </c>
      <c r="CP20" s="338" t="str">
        <f t="shared" si="24"/>
        <v>腕得点表!16:25</v>
      </c>
      <c r="CQ20" s="337" t="str">
        <f t="shared" si="25"/>
        <v>腕膝得点表!3:4</v>
      </c>
      <c r="CR20" s="338" t="str">
        <f t="shared" si="26"/>
        <v>腕膝得点表!8:9</v>
      </c>
      <c r="CS20" s="337" t="str">
        <f t="shared" si="27"/>
        <v>20mシャトルラン得点表!3:13</v>
      </c>
      <c r="CT20" s="338" t="str">
        <f t="shared" si="28"/>
        <v>20mシャトルラン得点表!16:25</v>
      </c>
      <c r="CU20" s="392" t="b">
        <f t="shared" si="11"/>
        <v>0</v>
      </c>
      <c r="DB20" s="265" t="s">
        <v>214</v>
      </c>
    </row>
    <row r="21" spans="1:106" s="392" customFormat="1" ht="18" customHeight="1">
      <c r="A21" s="482">
        <v>7</v>
      </c>
      <c r="B21" s="513"/>
      <c r="C21" s="309"/>
      <c r="D21" s="310"/>
      <c r="E21" s="311"/>
      <c r="F21" s="310" t="s">
        <v>105</v>
      </c>
      <c r="G21" s="312" t="str">
        <f t="shared" si="29"/>
        <v/>
      </c>
      <c r="H21" s="310"/>
      <c r="I21" s="313"/>
      <c r="J21" s="321"/>
      <c r="K21" s="315" t="str">
        <f t="shared" ca="1" si="0"/>
        <v/>
      </c>
      <c r="L21" s="316"/>
      <c r="M21" s="318"/>
      <c r="N21" s="318"/>
      <c r="O21" s="318"/>
      <c r="P21" s="340"/>
      <c r="Q21" s="320" t="str">
        <f t="shared" ca="1" si="1"/>
        <v/>
      </c>
      <c r="R21" s="316"/>
      <c r="S21" s="318"/>
      <c r="T21" s="318"/>
      <c r="U21" s="318"/>
      <c r="V21" s="348"/>
      <c r="W21" s="321"/>
      <c r="X21" s="322" t="str">
        <f t="shared" ca="1" si="2"/>
        <v/>
      </c>
      <c r="Y21" s="323"/>
      <c r="Z21" s="316"/>
      <c r="AA21" s="318"/>
      <c r="AB21" s="318"/>
      <c r="AC21" s="318"/>
      <c r="AD21" s="349"/>
      <c r="AE21" s="340"/>
      <c r="AF21" s="320" t="str">
        <f t="shared" ca="1" si="3"/>
        <v/>
      </c>
      <c r="AG21" s="340"/>
      <c r="AH21" s="320" t="str">
        <f t="shared" ca="1" si="4"/>
        <v/>
      </c>
      <c r="AI21" s="321"/>
      <c r="AJ21" s="324" t="str">
        <f t="shared" ca="1" si="5"/>
        <v/>
      </c>
      <c r="AK21" s="340"/>
      <c r="AL21" s="320" t="str">
        <f t="shared" ca="1" si="6"/>
        <v/>
      </c>
      <c r="AM21" s="340"/>
      <c r="AN21" s="320" t="str">
        <f t="shared" ca="1" si="7"/>
        <v/>
      </c>
      <c r="AO21" s="326" t="str">
        <f t="shared" si="8"/>
        <v/>
      </c>
      <c r="AP21" s="326" t="str">
        <f t="shared" si="9"/>
        <v/>
      </c>
      <c r="AQ21" s="326" t="str">
        <f>IF(AO21=7,VLOOKUP(AP21,設定!$A$2:$B$6,2,1),"---")</f>
        <v>---</v>
      </c>
      <c r="AR21" s="382"/>
      <c r="AS21" s="383"/>
      <c r="AT21" s="383"/>
      <c r="AU21" s="384" t="s">
        <v>105</v>
      </c>
      <c r="AV21" s="385"/>
      <c r="AW21" s="384"/>
      <c r="AX21" s="386"/>
      <c r="AY21" s="387" t="str">
        <f t="shared" si="12"/>
        <v/>
      </c>
      <c r="AZ21" s="384" t="s">
        <v>105</v>
      </c>
      <c r="BA21" s="384" t="s">
        <v>105</v>
      </c>
      <c r="BB21" s="384" t="s">
        <v>105</v>
      </c>
      <c r="BC21" s="384"/>
      <c r="BD21" s="384"/>
      <c r="BE21" s="384"/>
      <c r="BF21" s="384"/>
      <c r="BG21" s="388"/>
      <c r="BH21" s="389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512"/>
      <c r="CA21" s="391"/>
      <c r="CC21" s="392">
        <v>9</v>
      </c>
      <c r="CD21" s="337" t="str">
        <f t="shared" si="10"/>
        <v/>
      </c>
      <c r="CE21" s="337" t="str">
        <f t="shared" si="13"/>
        <v>立得点表!3:12</v>
      </c>
      <c r="CF21" s="338" t="str">
        <f t="shared" si="14"/>
        <v>立得点表!16:25</v>
      </c>
      <c r="CG21" s="337" t="str">
        <f t="shared" si="15"/>
        <v>立3段得点表!3:13</v>
      </c>
      <c r="CH21" s="338" t="str">
        <f t="shared" si="16"/>
        <v>立3段得点表!16:25</v>
      </c>
      <c r="CI21" s="337" t="str">
        <f t="shared" si="17"/>
        <v>ボール得点表!3:13</v>
      </c>
      <c r="CJ21" s="338" t="str">
        <f t="shared" si="18"/>
        <v>ボール得点表!16:25</v>
      </c>
      <c r="CK21" s="337" t="str">
        <f t="shared" si="19"/>
        <v>50m得点表!3:13</v>
      </c>
      <c r="CL21" s="338" t="str">
        <f t="shared" si="20"/>
        <v>50m得点表!16:25</v>
      </c>
      <c r="CM21" s="337" t="str">
        <f t="shared" si="21"/>
        <v>往得点表!3:13</v>
      </c>
      <c r="CN21" s="338" t="str">
        <f t="shared" si="22"/>
        <v>往得点表!16:25</v>
      </c>
      <c r="CO21" s="337" t="str">
        <f t="shared" si="23"/>
        <v>腕得点表!3:13</v>
      </c>
      <c r="CP21" s="338" t="str">
        <f t="shared" si="24"/>
        <v>腕得点表!16:25</v>
      </c>
      <c r="CQ21" s="337" t="str">
        <f t="shared" si="25"/>
        <v>腕膝得点表!3:4</v>
      </c>
      <c r="CR21" s="338" t="str">
        <f t="shared" si="26"/>
        <v>腕膝得点表!8:9</v>
      </c>
      <c r="CS21" s="337" t="str">
        <f t="shared" si="27"/>
        <v>20mシャトルラン得点表!3:13</v>
      </c>
      <c r="CT21" s="338" t="str">
        <f t="shared" si="28"/>
        <v>20mシャトルラン得点表!16:25</v>
      </c>
      <c r="CU21" s="392" t="b">
        <f t="shared" si="11"/>
        <v>0</v>
      </c>
      <c r="DB21" s="265" t="s">
        <v>215</v>
      </c>
    </row>
    <row r="22" spans="1:106" s="402" customFormat="1" ht="18" customHeight="1">
      <c r="A22" s="482">
        <v>8</v>
      </c>
      <c r="B22" s="513"/>
      <c r="C22" s="497"/>
      <c r="D22" s="498"/>
      <c r="E22" s="499"/>
      <c r="F22" s="498" t="s">
        <v>105</v>
      </c>
      <c r="G22" s="514" t="str">
        <f t="shared" si="29"/>
        <v/>
      </c>
      <c r="H22" s="498"/>
      <c r="I22" s="501"/>
      <c r="J22" s="502"/>
      <c r="K22" s="503" t="str">
        <f t="shared" ca="1" si="0"/>
        <v/>
      </c>
      <c r="L22" s="504"/>
      <c r="M22" s="505"/>
      <c r="N22" s="505"/>
      <c r="O22" s="510"/>
      <c r="P22" s="506"/>
      <c r="Q22" s="507" t="str">
        <f t="shared" ca="1" si="1"/>
        <v/>
      </c>
      <c r="R22" s="504"/>
      <c r="S22" s="505"/>
      <c r="T22" s="505"/>
      <c r="U22" s="505"/>
      <c r="V22" s="508"/>
      <c r="W22" s="502"/>
      <c r="X22" s="509" t="str">
        <f t="shared" ca="1" si="2"/>
        <v/>
      </c>
      <c r="Y22" s="515"/>
      <c r="Z22" s="504"/>
      <c r="AA22" s="505"/>
      <c r="AB22" s="505"/>
      <c r="AC22" s="505"/>
      <c r="AD22" s="510"/>
      <c r="AE22" s="506"/>
      <c r="AF22" s="507" t="str">
        <f t="shared" ca="1" si="3"/>
        <v/>
      </c>
      <c r="AG22" s="506"/>
      <c r="AH22" s="507" t="str">
        <f t="shared" ca="1" si="4"/>
        <v/>
      </c>
      <c r="AI22" s="502"/>
      <c r="AJ22" s="511" t="str">
        <f t="shared" ca="1" si="5"/>
        <v/>
      </c>
      <c r="AK22" s="506"/>
      <c r="AL22" s="507" t="str">
        <f t="shared" ca="1" si="6"/>
        <v/>
      </c>
      <c r="AM22" s="506"/>
      <c r="AN22" s="507" t="str">
        <f t="shared" ca="1" si="7"/>
        <v/>
      </c>
      <c r="AO22" s="327" t="str">
        <f t="shared" si="8"/>
        <v/>
      </c>
      <c r="AP22" s="327" t="str">
        <f t="shared" si="9"/>
        <v/>
      </c>
      <c r="AQ22" s="327" t="str">
        <f>IF(AO22=7,VLOOKUP(AP22,設定!$A$2:$B$6,2,1),"---")</f>
        <v>---</v>
      </c>
      <c r="AR22" s="341"/>
      <c r="AS22" s="342"/>
      <c r="AT22" s="342"/>
      <c r="AU22" s="343" t="s">
        <v>105</v>
      </c>
      <c r="AV22" s="351"/>
      <c r="AW22" s="343"/>
      <c r="AX22" s="344"/>
      <c r="AY22" s="345" t="str">
        <f t="shared" si="12"/>
        <v/>
      </c>
      <c r="AZ22" s="343" t="s">
        <v>105</v>
      </c>
      <c r="BA22" s="343" t="s">
        <v>105</v>
      </c>
      <c r="BB22" s="343" t="s">
        <v>105</v>
      </c>
      <c r="BC22" s="343"/>
      <c r="BD22" s="343"/>
      <c r="BE22" s="343"/>
      <c r="BF22" s="343"/>
      <c r="BG22" s="346"/>
      <c r="BH22" s="347"/>
      <c r="BI22" s="343"/>
      <c r="BJ22" s="343"/>
      <c r="BK22" s="343"/>
      <c r="BL22" s="343"/>
      <c r="BM22" s="343"/>
      <c r="BN22" s="343"/>
      <c r="BO22" s="343"/>
      <c r="BP22" s="343"/>
      <c r="BQ22" s="343"/>
      <c r="BR22" s="343"/>
      <c r="BS22" s="343"/>
      <c r="BT22" s="343"/>
      <c r="BU22" s="343"/>
      <c r="BV22" s="343"/>
      <c r="BW22" s="343"/>
      <c r="BX22" s="343"/>
      <c r="BY22" s="343"/>
      <c r="BZ22" s="516"/>
      <c r="CA22" s="401"/>
      <c r="CC22" s="402">
        <v>10</v>
      </c>
      <c r="CD22" s="380" t="str">
        <f t="shared" si="10"/>
        <v/>
      </c>
      <c r="CE22" s="380" t="str">
        <f t="shared" si="13"/>
        <v>立得点表!3:12</v>
      </c>
      <c r="CF22" s="381" t="str">
        <f t="shared" si="14"/>
        <v>立得点表!16:25</v>
      </c>
      <c r="CG22" s="380" t="str">
        <f t="shared" si="15"/>
        <v>立3段得点表!3:13</v>
      </c>
      <c r="CH22" s="381" t="str">
        <f t="shared" si="16"/>
        <v>立3段得点表!16:25</v>
      </c>
      <c r="CI22" s="380" t="str">
        <f t="shared" si="17"/>
        <v>ボール得点表!3:13</v>
      </c>
      <c r="CJ22" s="381" t="str">
        <f t="shared" si="18"/>
        <v>ボール得点表!16:25</v>
      </c>
      <c r="CK22" s="380" t="str">
        <f t="shared" si="19"/>
        <v>50m得点表!3:13</v>
      </c>
      <c r="CL22" s="381" t="str">
        <f t="shared" si="20"/>
        <v>50m得点表!16:25</v>
      </c>
      <c r="CM22" s="380" t="str">
        <f t="shared" si="21"/>
        <v>往得点表!3:13</v>
      </c>
      <c r="CN22" s="381" t="str">
        <f t="shared" si="22"/>
        <v>往得点表!16:25</v>
      </c>
      <c r="CO22" s="380" t="str">
        <f t="shared" si="23"/>
        <v>腕得点表!3:13</v>
      </c>
      <c r="CP22" s="381" t="str">
        <f t="shared" si="24"/>
        <v>腕得点表!16:25</v>
      </c>
      <c r="CQ22" s="380" t="str">
        <f t="shared" si="25"/>
        <v>腕膝得点表!3:4</v>
      </c>
      <c r="CR22" s="381" t="str">
        <f t="shared" si="26"/>
        <v>腕膝得点表!8:9</v>
      </c>
      <c r="CS22" s="380" t="str">
        <f t="shared" si="27"/>
        <v>20mシャトルラン得点表!3:13</v>
      </c>
      <c r="CT22" s="381" t="str">
        <f t="shared" si="28"/>
        <v>20mシャトルラン得点表!16:25</v>
      </c>
      <c r="CU22" s="380" t="b">
        <f t="shared" si="11"/>
        <v>0</v>
      </c>
      <c r="CV22" s="380"/>
      <c r="DB22" s="265" t="s">
        <v>216</v>
      </c>
    </row>
    <row r="23" spans="1:106" s="337" customFormat="1" ht="18" customHeight="1">
      <c r="A23" s="339">
        <v>9</v>
      </c>
      <c r="B23" s="445"/>
      <c r="C23" s="309"/>
      <c r="D23" s="310"/>
      <c r="E23" s="311"/>
      <c r="F23" s="310" t="s">
        <v>105</v>
      </c>
      <c r="G23" s="312" t="str">
        <f t="shared" si="29"/>
        <v/>
      </c>
      <c r="H23" s="310"/>
      <c r="I23" s="313"/>
      <c r="J23" s="321"/>
      <c r="K23" s="315" t="str">
        <f t="shared" ca="1" si="0"/>
        <v/>
      </c>
      <c r="L23" s="316"/>
      <c r="M23" s="318"/>
      <c r="N23" s="318"/>
      <c r="O23" s="318"/>
      <c r="P23" s="340"/>
      <c r="Q23" s="320" t="str">
        <f t="shared" ca="1" si="1"/>
        <v/>
      </c>
      <c r="R23" s="316"/>
      <c r="S23" s="318"/>
      <c r="T23" s="318"/>
      <c r="U23" s="318"/>
      <c r="V23" s="348"/>
      <c r="W23" s="321"/>
      <c r="X23" s="322" t="str">
        <f t="shared" ca="1" si="2"/>
        <v/>
      </c>
      <c r="Y23" s="323"/>
      <c r="Z23" s="316"/>
      <c r="AA23" s="318"/>
      <c r="AB23" s="318"/>
      <c r="AC23" s="318"/>
      <c r="AD23" s="349"/>
      <c r="AE23" s="340"/>
      <c r="AF23" s="320" t="str">
        <f t="shared" ca="1" si="3"/>
        <v/>
      </c>
      <c r="AG23" s="340"/>
      <c r="AH23" s="320" t="str">
        <f t="shared" ca="1" si="4"/>
        <v/>
      </c>
      <c r="AI23" s="321"/>
      <c r="AJ23" s="324" t="str">
        <f t="shared" ca="1" si="5"/>
        <v/>
      </c>
      <c r="AK23" s="340"/>
      <c r="AL23" s="320" t="str">
        <f t="shared" ca="1" si="6"/>
        <v/>
      </c>
      <c r="AM23" s="340"/>
      <c r="AN23" s="320" t="str">
        <f t="shared" ca="1" si="7"/>
        <v/>
      </c>
      <c r="AO23" s="326" t="str">
        <f t="shared" si="8"/>
        <v/>
      </c>
      <c r="AP23" s="326" t="str">
        <f t="shared" si="9"/>
        <v/>
      </c>
      <c r="AQ23" s="326" t="str">
        <f>IF(AO23=7,VLOOKUP(AP23,設定!$A$2:$B$6,2,1),"---")</f>
        <v>---</v>
      </c>
      <c r="AR23" s="341"/>
      <c r="AS23" s="342"/>
      <c r="AT23" s="342"/>
      <c r="AU23" s="343" t="s">
        <v>105</v>
      </c>
      <c r="AV23" s="351"/>
      <c r="AW23" s="343"/>
      <c r="AX23" s="344"/>
      <c r="AY23" s="345" t="str">
        <f t="shared" si="12"/>
        <v/>
      </c>
      <c r="AZ23" s="343" t="s">
        <v>105</v>
      </c>
      <c r="BA23" s="343" t="s">
        <v>105</v>
      </c>
      <c r="BB23" s="343" t="s">
        <v>105</v>
      </c>
      <c r="BC23" s="343"/>
      <c r="BD23" s="343"/>
      <c r="BE23" s="343"/>
      <c r="BF23" s="343"/>
      <c r="BG23" s="346"/>
      <c r="BH23" s="347"/>
      <c r="BI23" s="343"/>
      <c r="BJ23" s="343"/>
      <c r="BK23" s="343"/>
      <c r="BL23" s="343"/>
      <c r="BM23" s="343"/>
      <c r="BN23" s="343"/>
      <c r="BO23" s="343"/>
      <c r="BP23" s="343"/>
      <c r="BQ23" s="343"/>
      <c r="BR23" s="343"/>
      <c r="BS23" s="343"/>
      <c r="BT23" s="343"/>
      <c r="BU23" s="343"/>
      <c r="BV23" s="343"/>
      <c r="BW23" s="343"/>
      <c r="BX23" s="343"/>
      <c r="BY23" s="343"/>
      <c r="BZ23" s="350"/>
      <c r="CA23" s="323"/>
      <c r="CC23" s="337">
        <v>11</v>
      </c>
      <c r="CD23" s="337" t="str">
        <f t="shared" si="10"/>
        <v/>
      </c>
      <c r="CE23" s="337" t="str">
        <f t="shared" si="13"/>
        <v>立得点表!3:12</v>
      </c>
      <c r="CF23" s="338" t="str">
        <f t="shared" si="14"/>
        <v>立得点表!16:25</v>
      </c>
      <c r="CG23" s="337" t="str">
        <f t="shared" si="15"/>
        <v>立3段得点表!3:13</v>
      </c>
      <c r="CH23" s="338" t="str">
        <f t="shared" si="16"/>
        <v>立3段得点表!16:25</v>
      </c>
      <c r="CI23" s="337" t="str">
        <f t="shared" si="17"/>
        <v>ボール得点表!3:13</v>
      </c>
      <c r="CJ23" s="338" t="str">
        <f t="shared" si="18"/>
        <v>ボール得点表!16:25</v>
      </c>
      <c r="CK23" s="337" t="str">
        <f t="shared" si="19"/>
        <v>50m得点表!3:13</v>
      </c>
      <c r="CL23" s="338" t="str">
        <f t="shared" si="20"/>
        <v>50m得点表!16:25</v>
      </c>
      <c r="CM23" s="337" t="str">
        <f t="shared" si="21"/>
        <v>往得点表!3:13</v>
      </c>
      <c r="CN23" s="338" t="str">
        <f t="shared" si="22"/>
        <v>往得点表!16:25</v>
      </c>
      <c r="CO23" s="337" t="str">
        <f t="shared" si="23"/>
        <v>腕得点表!3:13</v>
      </c>
      <c r="CP23" s="338" t="str">
        <f t="shared" si="24"/>
        <v>腕得点表!16:25</v>
      </c>
      <c r="CQ23" s="337" t="str">
        <f t="shared" si="25"/>
        <v>腕膝得点表!3:4</v>
      </c>
      <c r="CR23" s="338" t="str">
        <f t="shared" si="26"/>
        <v>腕膝得点表!8:9</v>
      </c>
      <c r="CS23" s="337" t="str">
        <f t="shared" si="27"/>
        <v>20mシャトルラン得点表!3:13</v>
      </c>
      <c r="CT23" s="338" t="str">
        <f t="shared" si="28"/>
        <v>20mシャトルラン得点表!16:25</v>
      </c>
      <c r="CU23" s="337" t="b">
        <f t="shared" si="11"/>
        <v>0</v>
      </c>
      <c r="DB23" s="265" t="s">
        <v>217</v>
      </c>
    </row>
    <row r="24" spans="1:106" s="392" customFormat="1" ht="18" customHeight="1">
      <c r="A24" s="339">
        <v>10</v>
      </c>
      <c r="B24" s="445"/>
      <c r="C24" s="309"/>
      <c r="D24" s="310"/>
      <c r="E24" s="311"/>
      <c r="F24" s="310" t="s">
        <v>105</v>
      </c>
      <c r="G24" s="312" t="str">
        <f t="shared" si="29"/>
        <v/>
      </c>
      <c r="H24" s="310"/>
      <c r="I24" s="313"/>
      <c r="J24" s="321"/>
      <c r="K24" s="315" t="str">
        <f t="shared" ca="1" si="0"/>
        <v/>
      </c>
      <c r="L24" s="316"/>
      <c r="M24" s="318"/>
      <c r="N24" s="318"/>
      <c r="O24" s="318"/>
      <c r="P24" s="340"/>
      <c r="Q24" s="320" t="str">
        <f t="shared" ca="1" si="1"/>
        <v/>
      </c>
      <c r="R24" s="316"/>
      <c r="S24" s="318"/>
      <c r="T24" s="318"/>
      <c r="U24" s="318"/>
      <c r="V24" s="348"/>
      <c r="W24" s="321"/>
      <c r="X24" s="322" t="str">
        <f t="shared" ca="1" si="2"/>
        <v/>
      </c>
      <c r="Y24" s="323"/>
      <c r="Z24" s="316"/>
      <c r="AA24" s="318"/>
      <c r="AB24" s="318"/>
      <c r="AC24" s="318"/>
      <c r="AD24" s="349"/>
      <c r="AE24" s="340"/>
      <c r="AF24" s="320" t="str">
        <f t="shared" ca="1" si="3"/>
        <v/>
      </c>
      <c r="AG24" s="340"/>
      <c r="AH24" s="320" t="str">
        <f t="shared" ca="1" si="4"/>
        <v/>
      </c>
      <c r="AI24" s="321"/>
      <c r="AJ24" s="324" t="str">
        <f t="shared" ca="1" si="5"/>
        <v/>
      </c>
      <c r="AK24" s="340"/>
      <c r="AL24" s="320" t="str">
        <f t="shared" ca="1" si="6"/>
        <v/>
      </c>
      <c r="AM24" s="340"/>
      <c r="AN24" s="320" t="str">
        <f t="shared" ca="1" si="7"/>
        <v/>
      </c>
      <c r="AO24" s="326" t="str">
        <f t="shared" si="8"/>
        <v/>
      </c>
      <c r="AP24" s="326" t="str">
        <f t="shared" si="9"/>
        <v/>
      </c>
      <c r="AQ24" s="326" t="str">
        <f>IF(AO24=7,VLOOKUP(AP24,設定!$A$2:$B$6,2,1),"---")</f>
        <v>---</v>
      </c>
      <c r="AR24" s="382"/>
      <c r="AS24" s="383"/>
      <c r="AT24" s="383"/>
      <c r="AU24" s="384" t="s">
        <v>105</v>
      </c>
      <c r="AV24" s="385"/>
      <c r="AW24" s="384"/>
      <c r="AX24" s="386"/>
      <c r="AY24" s="387" t="str">
        <f t="shared" si="12"/>
        <v/>
      </c>
      <c r="AZ24" s="384" t="s">
        <v>105</v>
      </c>
      <c r="BA24" s="384" t="s">
        <v>105</v>
      </c>
      <c r="BB24" s="384" t="s">
        <v>105</v>
      </c>
      <c r="BC24" s="384"/>
      <c r="BD24" s="384"/>
      <c r="BE24" s="384"/>
      <c r="BF24" s="384"/>
      <c r="BG24" s="388"/>
      <c r="BH24" s="389"/>
      <c r="BI24" s="384"/>
      <c r="BJ24" s="384"/>
      <c r="BK24" s="384"/>
      <c r="BL24" s="384"/>
      <c r="BM24" s="384"/>
      <c r="BN24" s="384"/>
      <c r="BO24" s="384"/>
      <c r="BP24" s="384"/>
      <c r="BQ24" s="384"/>
      <c r="BR24" s="384"/>
      <c r="BS24" s="384"/>
      <c r="BT24" s="384"/>
      <c r="BU24" s="384"/>
      <c r="BV24" s="384"/>
      <c r="BW24" s="384"/>
      <c r="BX24" s="384"/>
      <c r="BY24" s="384"/>
      <c r="BZ24" s="390"/>
      <c r="CA24" s="391"/>
      <c r="CC24" s="392">
        <v>12</v>
      </c>
      <c r="CD24" s="337" t="str">
        <f t="shared" si="10"/>
        <v/>
      </c>
      <c r="CE24" s="337" t="str">
        <f t="shared" si="13"/>
        <v>立得点表!3:12</v>
      </c>
      <c r="CF24" s="338" t="str">
        <f t="shared" si="14"/>
        <v>立得点表!16:25</v>
      </c>
      <c r="CG24" s="337" t="str">
        <f t="shared" si="15"/>
        <v>立3段得点表!3:13</v>
      </c>
      <c r="CH24" s="338" t="str">
        <f t="shared" si="16"/>
        <v>立3段得点表!16:25</v>
      </c>
      <c r="CI24" s="337" t="str">
        <f t="shared" si="17"/>
        <v>ボール得点表!3:13</v>
      </c>
      <c r="CJ24" s="338" t="str">
        <f t="shared" si="18"/>
        <v>ボール得点表!16:25</v>
      </c>
      <c r="CK24" s="337" t="str">
        <f t="shared" si="19"/>
        <v>50m得点表!3:13</v>
      </c>
      <c r="CL24" s="338" t="str">
        <f t="shared" si="20"/>
        <v>50m得点表!16:25</v>
      </c>
      <c r="CM24" s="337" t="str">
        <f t="shared" si="21"/>
        <v>往得点表!3:13</v>
      </c>
      <c r="CN24" s="338" t="str">
        <f t="shared" si="22"/>
        <v>往得点表!16:25</v>
      </c>
      <c r="CO24" s="337" t="str">
        <f t="shared" si="23"/>
        <v>腕得点表!3:13</v>
      </c>
      <c r="CP24" s="338" t="str">
        <f t="shared" si="24"/>
        <v>腕得点表!16:25</v>
      </c>
      <c r="CQ24" s="337" t="str">
        <f t="shared" si="25"/>
        <v>腕膝得点表!3:4</v>
      </c>
      <c r="CR24" s="338" t="str">
        <f t="shared" si="26"/>
        <v>腕膝得点表!8:9</v>
      </c>
      <c r="CS24" s="337" t="str">
        <f t="shared" si="27"/>
        <v>20mシャトルラン得点表!3:13</v>
      </c>
      <c r="CT24" s="338" t="str">
        <f t="shared" si="28"/>
        <v>20mシャトルラン得点表!16:25</v>
      </c>
      <c r="CU24" s="392" t="b">
        <f t="shared" si="11"/>
        <v>0</v>
      </c>
      <c r="DB24" s="265" t="s">
        <v>218</v>
      </c>
    </row>
    <row r="25" spans="1:106" s="392" customFormat="1" ht="18" customHeight="1">
      <c r="A25" s="339">
        <v>11</v>
      </c>
      <c r="B25" s="445"/>
      <c r="C25" s="309"/>
      <c r="D25" s="310"/>
      <c r="E25" s="311"/>
      <c r="F25" s="310" t="s">
        <v>105</v>
      </c>
      <c r="G25" s="312" t="str">
        <f t="shared" si="29"/>
        <v/>
      </c>
      <c r="H25" s="310"/>
      <c r="I25" s="313"/>
      <c r="J25" s="321"/>
      <c r="K25" s="315" t="str">
        <f t="shared" ca="1" si="0"/>
        <v/>
      </c>
      <c r="L25" s="316"/>
      <c r="M25" s="318"/>
      <c r="N25" s="318"/>
      <c r="O25" s="318"/>
      <c r="P25" s="340"/>
      <c r="Q25" s="320" t="str">
        <f t="shared" ca="1" si="1"/>
        <v/>
      </c>
      <c r="R25" s="316"/>
      <c r="S25" s="318"/>
      <c r="T25" s="318"/>
      <c r="U25" s="318"/>
      <c r="V25" s="348"/>
      <c r="W25" s="321"/>
      <c r="X25" s="322" t="str">
        <f t="shared" ca="1" si="2"/>
        <v/>
      </c>
      <c r="Y25" s="323"/>
      <c r="Z25" s="316"/>
      <c r="AA25" s="318"/>
      <c r="AB25" s="318"/>
      <c r="AC25" s="318"/>
      <c r="AD25" s="349"/>
      <c r="AE25" s="340"/>
      <c r="AF25" s="320" t="str">
        <f t="shared" ca="1" si="3"/>
        <v/>
      </c>
      <c r="AG25" s="340"/>
      <c r="AH25" s="320" t="str">
        <f t="shared" ca="1" si="4"/>
        <v/>
      </c>
      <c r="AI25" s="321"/>
      <c r="AJ25" s="324" t="str">
        <f t="shared" ca="1" si="5"/>
        <v/>
      </c>
      <c r="AK25" s="340"/>
      <c r="AL25" s="320" t="str">
        <f t="shared" ca="1" si="6"/>
        <v/>
      </c>
      <c r="AM25" s="340"/>
      <c r="AN25" s="320" t="str">
        <f t="shared" ca="1" si="7"/>
        <v/>
      </c>
      <c r="AO25" s="326" t="str">
        <f t="shared" si="8"/>
        <v/>
      </c>
      <c r="AP25" s="326" t="str">
        <f t="shared" si="9"/>
        <v/>
      </c>
      <c r="AQ25" s="326" t="str">
        <f>IF(AO25=7,VLOOKUP(AP25,設定!$A$2:$B$6,2,1),"---")</f>
        <v>---</v>
      </c>
      <c r="AR25" s="382"/>
      <c r="AS25" s="383"/>
      <c r="AT25" s="383"/>
      <c r="AU25" s="384" t="s">
        <v>105</v>
      </c>
      <c r="AV25" s="385"/>
      <c r="AW25" s="384"/>
      <c r="AX25" s="386"/>
      <c r="AY25" s="387" t="str">
        <f t="shared" si="12"/>
        <v/>
      </c>
      <c r="AZ25" s="384" t="s">
        <v>105</v>
      </c>
      <c r="BA25" s="384" t="s">
        <v>105</v>
      </c>
      <c r="BB25" s="384" t="s">
        <v>105</v>
      </c>
      <c r="BC25" s="384"/>
      <c r="BD25" s="384"/>
      <c r="BE25" s="384"/>
      <c r="BF25" s="384"/>
      <c r="BG25" s="388"/>
      <c r="BH25" s="389"/>
      <c r="BI25" s="384"/>
      <c r="BJ25" s="384"/>
      <c r="BK25" s="384"/>
      <c r="BL25" s="384"/>
      <c r="BM25" s="384"/>
      <c r="BN25" s="384"/>
      <c r="BO25" s="384"/>
      <c r="BP25" s="384"/>
      <c r="BQ25" s="384"/>
      <c r="BR25" s="384"/>
      <c r="BS25" s="384"/>
      <c r="BT25" s="384"/>
      <c r="BU25" s="384"/>
      <c r="BV25" s="384"/>
      <c r="BW25" s="384"/>
      <c r="BX25" s="384"/>
      <c r="BY25" s="384"/>
      <c r="BZ25" s="390"/>
      <c r="CA25" s="391"/>
      <c r="CC25" s="392">
        <v>13</v>
      </c>
      <c r="CD25" s="337" t="str">
        <f t="shared" si="10"/>
        <v/>
      </c>
      <c r="CE25" s="337" t="str">
        <f t="shared" si="13"/>
        <v>立得点表!3:12</v>
      </c>
      <c r="CF25" s="338" t="str">
        <f t="shared" si="14"/>
        <v>立得点表!16:25</v>
      </c>
      <c r="CG25" s="337" t="str">
        <f t="shared" si="15"/>
        <v>立3段得点表!3:13</v>
      </c>
      <c r="CH25" s="338" t="str">
        <f t="shared" si="16"/>
        <v>立3段得点表!16:25</v>
      </c>
      <c r="CI25" s="337" t="str">
        <f t="shared" si="17"/>
        <v>ボール得点表!3:13</v>
      </c>
      <c r="CJ25" s="338" t="str">
        <f t="shared" si="18"/>
        <v>ボール得点表!16:25</v>
      </c>
      <c r="CK25" s="337" t="str">
        <f t="shared" si="19"/>
        <v>50m得点表!3:13</v>
      </c>
      <c r="CL25" s="338" t="str">
        <f t="shared" si="20"/>
        <v>50m得点表!16:25</v>
      </c>
      <c r="CM25" s="337" t="str">
        <f t="shared" si="21"/>
        <v>往得点表!3:13</v>
      </c>
      <c r="CN25" s="338" t="str">
        <f t="shared" si="22"/>
        <v>往得点表!16:25</v>
      </c>
      <c r="CO25" s="337" t="str">
        <f t="shared" si="23"/>
        <v>腕得点表!3:13</v>
      </c>
      <c r="CP25" s="338" t="str">
        <f t="shared" si="24"/>
        <v>腕得点表!16:25</v>
      </c>
      <c r="CQ25" s="337" t="str">
        <f t="shared" si="25"/>
        <v>腕膝得点表!3:4</v>
      </c>
      <c r="CR25" s="338" t="str">
        <f t="shared" si="26"/>
        <v>腕膝得点表!8:9</v>
      </c>
      <c r="CS25" s="337" t="str">
        <f t="shared" si="27"/>
        <v>20mシャトルラン得点表!3:13</v>
      </c>
      <c r="CT25" s="338" t="str">
        <f t="shared" si="28"/>
        <v>20mシャトルラン得点表!16:25</v>
      </c>
      <c r="CU25" s="392" t="b">
        <f t="shared" si="11"/>
        <v>0</v>
      </c>
      <c r="DB25" s="265" t="s">
        <v>219</v>
      </c>
    </row>
    <row r="26" spans="1:106" s="392" customFormat="1" ht="18" customHeight="1">
      <c r="A26" s="339">
        <v>12</v>
      </c>
      <c r="B26" s="445"/>
      <c r="C26" s="309"/>
      <c r="D26" s="310"/>
      <c r="E26" s="311"/>
      <c r="F26" s="310" t="s">
        <v>105</v>
      </c>
      <c r="G26" s="312" t="str">
        <f t="shared" si="29"/>
        <v/>
      </c>
      <c r="H26" s="310"/>
      <c r="I26" s="313"/>
      <c r="J26" s="321"/>
      <c r="K26" s="315" t="str">
        <f t="shared" ca="1" si="0"/>
        <v/>
      </c>
      <c r="L26" s="316"/>
      <c r="M26" s="318"/>
      <c r="N26" s="318"/>
      <c r="O26" s="318"/>
      <c r="P26" s="340"/>
      <c r="Q26" s="320" t="str">
        <f t="shared" ca="1" si="1"/>
        <v/>
      </c>
      <c r="R26" s="316"/>
      <c r="S26" s="318"/>
      <c r="T26" s="318"/>
      <c r="U26" s="318"/>
      <c r="V26" s="348"/>
      <c r="W26" s="321"/>
      <c r="X26" s="322" t="str">
        <f t="shared" ca="1" si="2"/>
        <v/>
      </c>
      <c r="Y26" s="323"/>
      <c r="Z26" s="316"/>
      <c r="AA26" s="318"/>
      <c r="AB26" s="318"/>
      <c r="AC26" s="318"/>
      <c r="AD26" s="349"/>
      <c r="AE26" s="340"/>
      <c r="AF26" s="320" t="str">
        <f t="shared" ca="1" si="3"/>
        <v/>
      </c>
      <c r="AG26" s="340"/>
      <c r="AH26" s="320" t="str">
        <f t="shared" ca="1" si="4"/>
        <v/>
      </c>
      <c r="AI26" s="321"/>
      <c r="AJ26" s="324" t="str">
        <f t="shared" ca="1" si="5"/>
        <v/>
      </c>
      <c r="AK26" s="340"/>
      <c r="AL26" s="320" t="str">
        <f t="shared" ca="1" si="6"/>
        <v/>
      </c>
      <c r="AM26" s="340"/>
      <c r="AN26" s="320" t="str">
        <f t="shared" ca="1" si="7"/>
        <v/>
      </c>
      <c r="AO26" s="326" t="str">
        <f t="shared" si="8"/>
        <v/>
      </c>
      <c r="AP26" s="326" t="str">
        <f t="shared" si="9"/>
        <v/>
      </c>
      <c r="AQ26" s="326" t="str">
        <f>IF(AO26=7,VLOOKUP(AP26,設定!$A$2:$B$6,2,1),"---")</f>
        <v>---</v>
      </c>
      <c r="AR26" s="382"/>
      <c r="AS26" s="383"/>
      <c r="AT26" s="383"/>
      <c r="AU26" s="384" t="s">
        <v>105</v>
      </c>
      <c r="AV26" s="385"/>
      <c r="AW26" s="384"/>
      <c r="AX26" s="386"/>
      <c r="AY26" s="387" t="str">
        <f t="shared" si="12"/>
        <v/>
      </c>
      <c r="AZ26" s="384" t="s">
        <v>105</v>
      </c>
      <c r="BA26" s="384" t="s">
        <v>105</v>
      </c>
      <c r="BB26" s="384" t="s">
        <v>105</v>
      </c>
      <c r="BC26" s="384"/>
      <c r="BD26" s="384"/>
      <c r="BE26" s="384"/>
      <c r="BF26" s="384"/>
      <c r="BG26" s="388"/>
      <c r="BH26" s="389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90"/>
      <c r="CA26" s="391"/>
      <c r="CC26" s="392">
        <v>14</v>
      </c>
      <c r="CD26" s="337" t="str">
        <f t="shared" si="10"/>
        <v/>
      </c>
      <c r="CE26" s="337" t="str">
        <f t="shared" si="13"/>
        <v>立得点表!3:12</v>
      </c>
      <c r="CF26" s="338" t="str">
        <f t="shared" si="14"/>
        <v>立得点表!16:25</v>
      </c>
      <c r="CG26" s="337" t="str">
        <f t="shared" si="15"/>
        <v>立3段得点表!3:13</v>
      </c>
      <c r="CH26" s="338" t="str">
        <f t="shared" si="16"/>
        <v>立3段得点表!16:25</v>
      </c>
      <c r="CI26" s="337" t="str">
        <f t="shared" si="17"/>
        <v>ボール得点表!3:13</v>
      </c>
      <c r="CJ26" s="338" t="str">
        <f t="shared" si="18"/>
        <v>ボール得点表!16:25</v>
      </c>
      <c r="CK26" s="337" t="str">
        <f t="shared" si="19"/>
        <v>50m得点表!3:13</v>
      </c>
      <c r="CL26" s="338" t="str">
        <f t="shared" si="20"/>
        <v>50m得点表!16:25</v>
      </c>
      <c r="CM26" s="337" t="str">
        <f t="shared" si="21"/>
        <v>往得点表!3:13</v>
      </c>
      <c r="CN26" s="338" t="str">
        <f t="shared" si="22"/>
        <v>往得点表!16:25</v>
      </c>
      <c r="CO26" s="337" t="str">
        <f t="shared" si="23"/>
        <v>腕得点表!3:13</v>
      </c>
      <c r="CP26" s="338" t="str">
        <f t="shared" si="24"/>
        <v>腕得点表!16:25</v>
      </c>
      <c r="CQ26" s="337" t="str">
        <f t="shared" si="25"/>
        <v>腕膝得点表!3:4</v>
      </c>
      <c r="CR26" s="338" t="str">
        <f t="shared" si="26"/>
        <v>腕膝得点表!8:9</v>
      </c>
      <c r="CS26" s="337" t="str">
        <f t="shared" si="27"/>
        <v>20mシャトルラン得点表!3:13</v>
      </c>
      <c r="CT26" s="338" t="str">
        <f t="shared" si="28"/>
        <v>20mシャトルラン得点表!16:25</v>
      </c>
      <c r="CU26" s="392" t="b">
        <f t="shared" si="11"/>
        <v>0</v>
      </c>
      <c r="DB26" s="265" t="s">
        <v>220</v>
      </c>
    </row>
    <row r="27" spans="1:106" s="402" customFormat="1" ht="18" customHeight="1">
      <c r="A27" s="517">
        <v>13</v>
      </c>
      <c r="B27" s="448"/>
      <c r="C27" s="404"/>
      <c r="D27" s="354"/>
      <c r="E27" s="405"/>
      <c r="F27" s="354" t="s">
        <v>105</v>
      </c>
      <c r="G27" s="483" t="str">
        <f t="shared" si="29"/>
        <v/>
      </c>
      <c r="H27" s="406"/>
      <c r="I27" s="407"/>
      <c r="J27" s="408"/>
      <c r="K27" s="409" t="str">
        <f t="shared" ca="1" si="0"/>
        <v/>
      </c>
      <c r="L27" s="413"/>
      <c r="M27" s="414"/>
      <c r="N27" s="414"/>
      <c r="O27" s="417"/>
      <c r="P27" s="411"/>
      <c r="Q27" s="412" t="str">
        <f t="shared" ca="1" si="1"/>
        <v/>
      </c>
      <c r="R27" s="413"/>
      <c r="S27" s="414"/>
      <c r="T27" s="414"/>
      <c r="U27" s="414"/>
      <c r="V27" s="415"/>
      <c r="W27" s="408"/>
      <c r="X27" s="416" t="str">
        <f t="shared" ca="1" si="2"/>
        <v/>
      </c>
      <c r="Y27" s="403"/>
      <c r="Z27" s="413"/>
      <c r="AA27" s="414"/>
      <c r="AB27" s="414"/>
      <c r="AC27" s="414"/>
      <c r="AD27" s="417"/>
      <c r="AE27" s="411"/>
      <c r="AF27" s="412" t="str">
        <f t="shared" ca="1" si="3"/>
        <v/>
      </c>
      <c r="AG27" s="411"/>
      <c r="AH27" s="412" t="str">
        <f t="shared" ca="1" si="4"/>
        <v/>
      </c>
      <c r="AI27" s="408"/>
      <c r="AJ27" s="485" t="str">
        <f t="shared" ca="1" si="5"/>
        <v/>
      </c>
      <c r="AK27" s="411"/>
      <c r="AL27" s="412" t="str">
        <f t="shared" ca="1" si="6"/>
        <v/>
      </c>
      <c r="AM27" s="411"/>
      <c r="AN27" s="412" t="str">
        <f t="shared" ca="1" si="7"/>
        <v/>
      </c>
      <c r="AO27" s="486" t="str">
        <f t="shared" si="8"/>
        <v/>
      </c>
      <c r="AP27" s="486" t="str">
        <f t="shared" si="9"/>
        <v/>
      </c>
      <c r="AQ27" s="486" t="str">
        <f>IF(AO27=7,VLOOKUP(AP27,設定!$A$2:$B$6,2,1),"---")</f>
        <v>---</v>
      </c>
      <c r="AR27" s="518"/>
      <c r="AS27" s="519"/>
      <c r="AT27" s="519"/>
      <c r="AU27" s="520" t="s">
        <v>105</v>
      </c>
      <c r="AV27" s="521"/>
      <c r="AW27" s="520"/>
      <c r="AX27" s="522"/>
      <c r="AY27" s="523" t="str">
        <f t="shared" si="12"/>
        <v/>
      </c>
      <c r="AZ27" s="520" t="s">
        <v>105</v>
      </c>
      <c r="BA27" s="520" t="s">
        <v>105</v>
      </c>
      <c r="BB27" s="520" t="s">
        <v>105</v>
      </c>
      <c r="BC27" s="520"/>
      <c r="BD27" s="520"/>
      <c r="BE27" s="520"/>
      <c r="BF27" s="520"/>
      <c r="BG27" s="524"/>
      <c r="BH27" s="525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6"/>
      <c r="CA27" s="401"/>
      <c r="CC27" s="380">
        <v>15</v>
      </c>
      <c r="CD27" s="380" t="str">
        <f t="shared" si="10"/>
        <v/>
      </c>
      <c r="CE27" s="380" t="str">
        <f t="shared" si="13"/>
        <v>立得点表!3:12</v>
      </c>
      <c r="CF27" s="381" t="str">
        <f t="shared" si="14"/>
        <v>立得点表!16:25</v>
      </c>
      <c r="CG27" s="380" t="str">
        <f t="shared" si="15"/>
        <v>立3段得点表!3:13</v>
      </c>
      <c r="CH27" s="381" t="str">
        <f t="shared" si="16"/>
        <v>立3段得点表!16:25</v>
      </c>
      <c r="CI27" s="380" t="str">
        <f t="shared" si="17"/>
        <v>ボール得点表!3:13</v>
      </c>
      <c r="CJ27" s="381" t="str">
        <f t="shared" si="18"/>
        <v>ボール得点表!16:25</v>
      </c>
      <c r="CK27" s="380" t="str">
        <f t="shared" si="19"/>
        <v>50m得点表!3:13</v>
      </c>
      <c r="CL27" s="381" t="str">
        <f t="shared" si="20"/>
        <v>50m得点表!16:25</v>
      </c>
      <c r="CM27" s="380" t="str">
        <f t="shared" si="21"/>
        <v>往得点表!3:13</v>
      </c>
      <c r="CN27" s="381" t="str">
        <f t="shared" si="22"/>
        <v>往得点表!16:25</v>
      </c>
      <c r="CO27" s="380" t="str">
        <f t="shared" si="23"/>
        <v>腕得点表!3:13</v>
      </c>
      <c r="CP27" s="381" t="str">
        <f t="shared" si="24"/>
        <v>腕得点表!16:25</v>
      </c>
      <c r="CQ27" s="380" t="str">
        <f t="shared" si="25"/>
        <v>腕膝得点表!3:4</v>
      </c>
      <c r="CR27" s="381" t="str">
        <f t="shared" si="26"/>
        <v>腕膝得点表!8:9</v>
      </c>
      <c r="CS27" s="380" t="str">
        <f t="shared" si="27"/>
        <v>20mシャトルラン得点表!3:13</v>
      </c>
      <c r="CT27" s="381" t="str">
        <f t="shared" si="28"/>
        <v>20mシャトルラン得点表!16:25</v>
      </c>
      <c r="CU27" s="380" t="b">
        <f t="shared" si="11"/>
        <v>0</v>
      </c>
      <c r="DB27" s="265" t="s">
        <v>221</v>
      </c>
    </row>
    <row r="28" spans="1:106" s="337" customFormat="1" ht="18" customHeight="1">
      <c r="A28" s="527">
        <v>14</v>
      </c>
      <c r="B28" s="528"/>
      <c r="C28" s="497"/>
      <c r="D28" s="498"/>
      <c r="E28" s="499"/>
      <c r="F28" s="498" t="s">
        <v>105</v>
      </c>
      <c r="G28" s="500" t="str">
        <f t="shared" si="29"/>
        <v/>
      </c>
      <c r="H28" s="498"/>
      <c r="I28" s="501"/>
      <c r="J28" s="502"/>
      <c r="K28" s="503" t="str">
        <f t="shared" ca="1" si="0"/>
        <v/>
      </c>
      <c r="L28" s="504"/>
      <c r="M28" s="505"/>
      <c r="N28" s="505"/>
      <c r="O28" s="505"/>
      <c r="P28" s="506"/>
      <c r="Q28" s="507" t="str">
        <f t="shared" ca="1" si="1"/>
        <v/>
      </c>
      <c r="R28" s="504"/>
      <c r="S28" s="505"/>
      <c r="T28" s="505"/>
      <c r="U28" s="505"/>
      <c r="V28" s="508"/>
      <c r="W28" s="502"/>
      <c r="X28" s="509" t="str">
        <f t="shared" ca="1" si="2"/>
        <v/>
      </c>
      <c r="Y28" s="515"/>
      <c r="Z28" s="504"/>
      <c r="AA28" s="505"/>
      <c r="AB28" s="505"/>
      <c r="AC28" s="505"/>
      <c r="AD28" s="510"/>
      <c r="AE28" s="506"/>
      <c r="AF28" s="507" t="str">
        <f t="shared" ca="1" si="3"/>
        <v/>
      </c>
      <c r="AG28" s="506"/>
      <c r="AH28" s="507" t="str">
        <f t="shared" ca="1" si="4"/>
        <v/>
      </c>
      <c r="AI28" s="502"/>
      <c r="AJ28" s="511" t="str">
        <f t="shared" ca="1" si="5"/>
        <v/>
      </c>
      <c r="AK28" s="506"/>
      <c r="AL28" s="507" t="str">
        <f t="shared" ca="1" si="6"/>
        <v/>
      </c>
      <c r="AM28" s="506"/>
      <c r="AN28" s="507" t="str">
        <f t="shared" ca="1" si="7"/>
        <v/>
      </c>
      <c r="AO28" s="327" t="str">
        <f t="shared" si="8"/>
        <v/>
      </c>
      <c r="AP28" s="327" t="str">
        <f t="shared" si="9"/>
        <v/>
      </c>
      <c r="AQ28" s="327" t="str">
        <f>IF(AO28=7,VLOOKUP(AP28,設定!$A$2:$B$6,2,1),"---")</f>
        <v>---</v>
      </c>
      <c r="AR28" s="382"/>
      <c r="AS28" s="383"/>
      <c r="AT28" s="383"/>
      <c r="AU28" s="384" t="s">
        <v>105</v>
      </c>
      <c r="AV28" s="385"/>
      <c r="AW28" s="384"/>
      <c r="AX28" s="386"/>
      <c r="AY28" s="387" t="str">
        <f t="shared" si="12"/>
        <v/>
      </c>
      <c r="AZ28" s="384" t="s">
        <v>105</v>
      </c>
      <c r="BA28" s="384" t="s">
        <v>105</v>
      </c>
      <c r="BB28" s="384" t="s">
        <v>105</v>
      </c>
      <c r="BC28" s="384"/>
      <c r="BD28" s="384"/>
      <c r="BE28" s="384"/>
      <c r="BF28" s="384"/>
      <c r="BG28" s="388"/>
      <c r="BH28" s="389"/>
      <c r="BI28" s="384"/>
      <c r="BJ28" s="384"/>
      <c r="BK28" s="384"/>
      <c r="BL28" s="384"/>
      <c r="BM28" s="384"/>
      <c r="BN28" s="384"/>
      <c r="BO28" s="384"/>
      <c r="BP28" s="384"/>
      <c r="BQ28" s="384"/>
      <c r="BR28" s="384"/>
      <c r="BS28" s="384"/>
      <c r="BT28" s="384"/>
      <c r="BU28" s="384"/>
      <c r="BV28" s="384"/>
      <c r="BW28" s="384"/>
      <c r="BX28" s="384"/>
      <c r="BY28" s="384"/>
      <c r="BZ28" s="512"/>
      <c r="CA28" s="323"/>
      <c r="CC28" s="337">
        <v>16</v>
      </c>
      <c r="CD28" s="337" t="str">
        <f t="shared" si="10"/>
        <v/>
      </c>
      <c r="CE28" s="337" t="str">
        <f t="shared" si="13"/>
        <v>立得点表!3:12</v>
      </c>
      <c r="CF28" s="338" t="str">
        <f t="shared" si="14"/>
        <v>立得点表!16:25</v>
      </c>
      <c r="CG28" s="337" t="str">
        <f t="shared" si="15"/>
        <v>立3段得点表!3:13</v>
      </c>
      <c r="CH28" s="338" t="str">
        <f t="shared" si="16"/>
        <v>立3段得点表!16:25</v>
      </c>
      <c r="CI28" s="337" t="str">
        <f t="shared" si="17"/>
        <v>ボール得点表!3:13</v>
      </c>
      <c r="CJ28" s="338" t="str">
        <f t="shared" si="18"/>
        <v>ボール得点表!16:25</v>
      </c>
      <c r="CK28" s="337" t="str">
        <f t="shared" si="19"/>
        <v>50m得点表!3:13</v>
      </c>
      <c r="CL28" s="338" t="str">
        <f t="shared" si="20"/>
        <v>50m得点表!16:25</v>
      </c>
      <c r="CM28" s="337" t="str">
        <f t="shared" si="21"/>
        <v>往得点表!3:13</v>
      </c>
      <c r="CN28" s="338" t="str">
        <f t="shared" si="22"/>
        <v>往得点表!16:25</v>
      </c>
      <c r="CO28" s="337" t="str">
        <f t="shared" si="23"/>
        <v>腕得点表!3:13</v>
      </c>
      <c r="CP28" s="338" t="str">
        <f t="shared" si="24"/>
        <v>腕得点表!16:25</v>
      </c>
      <c r="CQ28" s="337" t="str">
        <f t="shared" si="25"/>
        <v>腕膝得点表!3:4</v>
      </c>
      <c r="CR28" s="338" t="str">
        <f t="shared" si="26"/>
        <v>腕膝得点表!8:9</v>
      </c>
      <c r="CS28" s="337" t="str">
        <f t="shared" si="27"/>
        <v>20mシャトルラン得点表!3:13</v>
      </c>
      <c r="CT28" s="338" t="str">
        <f t="shared" si="28"/>
        <v>20mシャトルラン得点表!16:25</v>
      </c>
      <c r="CU28" s="337" t="b">
        <f t="shared" si="11"/>
        <v>0</v>
      </c>
      <c r="DB28" s="265" t="s">
        <v>222</v>
      </c>
    </row>
    <row r="29" spans="1:106" s="392" customFormat="1" ht="18" customHeight="1">
      <c r="A29" s="529">
        <v>15</v>
      </c>
      <c r="B29" s="445"/>
      <c r="C29" s="309"/>
      <c r="D29" s="310"/>
      <c r="E29" s="311"/>
      <c r="F29" s="310" t="s">
        <v>105</v>
      </c>
      <c r="G29" s="312" t="str">
        <f t="shared" si="29"/>
        <v/>
      </c>
      <c r="H29" s="310"/>
      <c r="I29" s="313"/>
      <c r="J29" s="321"/>
      <c r="K29" s="315" t="str">
        <f t="shared" ca="1" si="0"/>
        <v/>
      </c>
      <c r="L29" s="316"/>
      <c r="M29" s="318"/>
      <c r="N29" s="318"/>
      <c r="O29" s="318"/>
      <c r="P29" s="340"/>
      <c r="Q29" s="320" t="str">
        <f t="shared" ca="1" si="1"/>
        <v/>
      </c>
      <c r="R29" s="316"/>
      <c r="S29" s="318"/>
      <c r="T29" s="318"/>
      <c r="U29" s="318"/>
      <c r="V29" s="348"/>
      <c r="W29" s="321"/>
      <c r="X29" s="322" t="str">
        <f t="shared" ca="1" si="2"/>
        <v/>
      </c>
      <c r="Y29" s="323"/>
      <c r="Z29" s="316"/>
      <c r="AA29" s="318"/>
      <c r="AB29" s="318"/>
      <c r="AC29" s="318"/>
      <c r="AD29" s="349"/>
      <c r="AE29" s="340"/>
      <c r="AF29" s="320" t="str">
        <f t="shared" ca="1" si="3"/>
        <v/>
      </c>
      <c r="AG29" s="340"/>
      <c r="AH29" s="320" t="str">
        <f t="shared" ca="1" si="4"/>
        <v/>
      </c>
      <c r="AI29" s="321"/>
      <c r="AJ29" s="324" t="str">
        <f t="shared" ca="1" si="5"/>
        <v/>
      </c>
      <c r="AK29" s="340"/>
      <c r="AL29" s="320" t="str">
        <f t="shared" ca="1" si="6"/>
        <v/>
      </c>
      <c r="AM29" s="340"/>
      <c r="AN29" s="320" t="str">
        <f t="shared" ca="1" si="7"/>
        <v/>
      </c>
      <c r="AO29" s="326" t="str">
        <f t="shared" si="8"/>
        <v/>
      </c>
      <c r="AP29" s="326" t="str">
        <f t="shared" si="9"/>
        <v/>
      </c>
      <c r="AQ29" s="326" t="str">
        <f>IF(AO29=7,VLOOKUP(AP29,設定!$A$2:$B$6,2,1),"---")</f>
        <v>---</v>
      </c>
      <c r="AR29" s="382"/>
      <c r="AS29" s="383"/>
      <c r="AT29" s="383"/>
      <c r="AU29" s="384" t="s">
        <v>105</v>
      </c>
      <c r="AV29" s="385"/>
      <c r="AW29" s="384"/>
      <c r="AX29" s="386"/>
      <c r="AY29" s="387" t="str">
        <f t="shared" si="12"/>
        <v/>
      </c>
      <c r="AZ29" s="384" t="s">
        <v>105</v>
      </c>
      <c r="BA29" s="384" t="s">
        <v>105</v>
      </c>
      <c r="BB29" s="384" t="s">
        <v>105</v>
      </c>
      <c r="BC29" s="384"/>
      <c r="BD29" s="384"/>
      <c r="BE29" s="384"/>
      <c r="BF29" s="384"/>
      <c r="BG29" s="388"/>
      <c r="BH29" s="389"/>
      <c r="BI29" s="384"/>
      <c r="BJ29" s="384"/>
      <c r="BK29" s="384"/>
      <c r="BL29" s="384"/>
      <c r="BM29" s="384"/>
      <c r="BN29" s="384"/>
      <c r="BO29" s="384"/>
      <c r="BP29" s="384"/>
      <c r="BQ29" s="384"/>
      <c r="BR29" s="384"/>
      <c r="BS29" s="384"/>
      <c r="BT29" s="384"/>
      <c r="BU29" s="384"/>
      <c r="BV29" s="384"/>
      <c r="BW29" s="384"/>
      <c r="BX29" s="384"/>
      <c r="BY29" s="384"/>
      <c r="BZ29" s="512"/>
      <c r="CA29" s="391"/>
      <c r="CC29" s="392">
        <v>17</v>
      </c>
      <c r="CD29" s="337" t="str">
        <f t="shared" si="10"/>
        <v/>
      </c>
      <c r="CE29" s="337" t="str">
        <f t="shared" si="13"/>
        <v>立得点表!3:12</v>
      </c>
      <c r="CF29" s="338" t="str">
        <f t="shared" si="14"/>
        <v>立得点表!16:25</v>
      </c>
      <c r="CG29" s="337" t="str">
        <f t="shared" si="15"/>
        <v>立3段得点表!3:13</v>
      </c>
      <c r="CH29" s="338" t="str">
        <f t="shared" si="16"/>
        <v>立3段得点表!16:25</v>
      </c>
      <c r="CI29" s="337" t="str">
        <f t="shared" si="17"/>
        <v>ボール得点表!3:13</v>
      </c>
      <c r="CJ29" s="338" t="str">
        <f t="shared" si="18"/>
        <v>ボール得点表!16:25</v>
      </c>
      <c r="CK29" s="337" t="str">
        <f t="shared" si="19"/>
        <v>50m得点表!3:13</v>
      </c>
      <c r="CL29" s="338" t="str">
        <f t="shared" si="20"/>
        <v>50m得点表!16:25</v>
      </c>
      <c r="CM29" s="337" t="str">
        <f t="shared" si="21"/>
        <v>往得点表!3:13</v>
      </c>
      <c r="CN29" s="338" t="str">
        <f t="shared" si="22"/>
        <v>往得点表!16:25</v>
      </c>
      <c r="CO29" s="337" t="str">
        <f t="shared" si="23"/>
        <v>腕得点表!3:13</v>
      </c>
      <c r="CP29" s="338" t="str">
        <f t="shared" si="24"/>
        <v>腕得点表!16:25</v>
      </c>
      <c r="CQ29" s="337" t="str">
        <f t="shared" si="25"/>
        <v>腕膝得点表!3:4</v>
      </c>
      <c r="CR29" s="338" t="str">
        <f t="shared" si="26"/>
        <v>腕膝得点表!8:9</v>
      </c>
      <c r="CS29" s="337" t="str">
        <f t="shared" si="27"/>
        <v>20mシャトルラン得点表!3:13</v>
      </c>
      <c r="CT29" s="338" t="str">
        <f t="shared" si="28"/>
        <v>20mシャトルラン得点表!16:25</v>
      </c>
      <c r="CU29" s="392" t="b">
        <f t="shared" si="11"/>
        <v>0</v>
      </c>
      <c r="DB29" s="265" t="s">
        <v>223</v>
      </c>
    </row>
    <row r="30" spans="1:106" s="392" customFormat="1" ht="18" customHeight="1">
      <c r="A30" s="529">
        <v>16</v>
      </c>
      <c r="B30" s="445"/>
      <c r="C30" s="309"/>
      <c r="D30" s="310"/>
      <c r="E30" s="311"/>
      <c r="F30" s="310" t="s">
        <v>105</v>
      </c>
      <c r="G30" s="312" t="str">
        <f t="shared" si="29"/>
        <v/>
      </c>
      <c r="H30" s="310"/>
      <c r="I30" s="313"/>
      <c r="J30" s="321"/>
      <c r="K30" s="315" t="str">
        <f t="shared" ca="1" si="0"/>
        <v/>
      </c>
      <c r="L30" s="316"/>
      <c r="M30" s="318"/>
      <c r="N30" s="318"/>
      <c r="O30" s="318"/>
      <c r="P30" s="340"/>
      <c r="Q30" s="320" t="str">
        <f t="shared" ca="1" si="1"/>
        <v/>
      </c>
      <c r="R30" s="316"/>
      <c r="S30" s="318"/>
      <c r="T30" s="318"/>
      <c r="U30" s="318"/>
      <c r="V30" s="348"/>
      <c r="W30" s="321"/>
      <c r="X30" s="322" t="str">
        <f t="shared" ca="1" si="2"/>
        <v/>
      </c>
      <c r="Y30" s="323"/>
      <c r="Z30" s="316"/>
      <c r="AA30" s="318"/>
      <c r="AB30" s="318"/>
      <c r="AC30" s="318"/>
      <c r="AD30" s="349"/>
      <c r="AE30" s="340"/>
      <c r="AF30" s="320" t="str">
        <f t="shared" ca="1" si="3"/>
        <v/>
      </c>
      <c r="AG30" s="340"/>
      <c r="AH30" s="320" t="str">
        <f t="shared" ca="1" si="4"/>
        <v/>
      </c>
      <c r="AI30" s="321"/>
      <c r="AJ30" s="324" t="str">
        <f t="shared" ca="1" si="5"/>
        <v/>
      </c>
      <c r="AK30" s="340"/>
      <c r="AL30" s="320" t="str">
        <f t="shared" ca="1" si="6"/>
        <v/>
      </c>
      <c r="AM30" s="340"/>
      <c r="AN30" s="320" t="str">
        <f t="shared" ca="1" si="7"/>
        <v/>
      </c>
      <c r="AO30" s="326" t="str">
        <f t="shared" si="8"/>
        <v/>
      </c>
      <c r="AP30" s="326" t="str">
        <f t="shared" si="9"/>
        <v/>
      </c>
      <c r="AQ30" s="326" t="str">
        <f>IF(AO30=7,VLOOKUP(AP30,設定!$A$2:$B$6,2,1),"---")</f>
        <v>---</v>
      </c>
      <c r="AR30" s="382"/>
      <c r="AS30" s="383"/>
      <c r="AT30" s="383"/>
      <c r="AU30" s="384" t="s">
        <v>105</v>
      </c>
      <c r="AV30" s="385"/>
      <c r="AW30" s="384"/>
      <c r="AX30" s="386"/>
      <c r="AY30" s="387" t="str">
        <f t="shared" si="12"/>
        <v/>
      </c>
      <c r="AZ30" s="384" t="s">
        <v>105</v>
      </c>
      <c r="BA30" s="384" t="s">
        <v>105</v>
      </c>
      <c r="BB30" s="384" t="s">
        <v>105</v>
      </c>
      <c r="BC30" s="384"/>
      <c r="BD30" s="384"/>
      <c r="BE30" s="384"/>
      <c r="BF30" s="384"/>
      <c r="BG30" s="388"/>
      <c r="BH30" s="389"/>
      <c r="BI30" s="384"/>
      <c r="BJ30" s="384"/>
      <c r="BK30" s="384"/>
      <c r="BL30" s="384"/>
      <c r="BM30" s="384"/>
      <c r="BN30" s="384"/>
      <c r="BO30" s="384"/>
      <c r="BP30" s="384"/>
      <c r="BQ30" s="384"/>
      <c r="BR30" s="384"/>
      <c r="BS30" s="384"/>
      <c r="BT30" s="384"/>
      <c r="BU30" s="384"/>
      <c r="BV30" s="384"/>
      <c r="BW30" s="384"/>
      <c r="BX30" s="384"/>
      <c r="BY30" s="384"/>
      <c r="BZ30" s="512"/>
      <c r="CA30" s="391"/>
      <c r="CC30" s="392">
        <v>18</v>
      </c>
      <c r="CD30" s="337" t="str">
        <f t="shared" si="10"/>
        <v/>
      </c>
      <c r="CE30" s="337" t="str">
        <f t="shared" si="13"/>
        <v>立得点表!3:12</v>
      </c>
      <c r="CF30" s="338" t="str">
        <f t="shared" si="14"/>
        <v>立得点表!16:25</v>
      </c>
      <c r="CG30" s="337" t="str">
        <f t="shared" si="15"/>
        <v>立3段得点表!3:13</v>
      </c>
      <c r="CH30" s="338" t="str">
        <f t="shared" si="16"/>
        <v>立3段得点表!16:25</v>
      </c>
      <c r="CI30" s="337" t="str">
        <f t="shared" si="17"/>
        <v>ボール得点表!3:13</v>
      </c>
      <c r="CJ30" s="338" t="str">
        <f t="shared" si="18"/>
        <v>ボール得点表!16:25</v>
      </c>
      <c r="CK30" s="337" t="str">
        <f t="shared" si="19"/>
        <v>50m得点表!3:13</v>
      </c>
      <c r="CL30" s="338" t="str">
        <f t="shared" si="20"/>
        <v>50m得点表!16:25</v>
      </c>
      <c r="CM30" s="337" t="str">
        <f t="shared" si="21"/>
        <v>往得点表!3:13</v>
      </c>
      <c r="CN30" s="338" t="str">
        <f t="shared" si="22"/>
        <v>往得点表!16:25</v>
      </c>
      <c r="CO30" s="337" t="str">
        <f t="shared" si="23"/>
        <v>腕得点表!3:13</v>
      </c>
      <c r="CP30" s="338" t="str">
        <f t="shared" si="24"/>
        <v>腕得点表!16:25</v>
      </c>
      <c r="CQ30" s="337" t="str">
        <f t="shared" si="25"/>
        <v>腕膝得点表!3:4</v>
      </c>
      <c r="CR30" s="338" t="str">
        <f t="shared" si="26"/>
        <v>腕膝得点表!8:9</v>
      </c>
      <c r="CS30" s="337" t="str">
        <f t="shared" si="27"/>
        <v>20mシャトルラン得点表!3:13</v>
      </c>
      <c r="CT30" s="338" t="str">
        <f t="shared" si="28"/>
        <v>20mシャトルラン得点表!16:25</v>
      </c>
      <c r="CU30" s="392" t="b">
        <f t="shared" si="11"/>
        <v>0</v>
      </c>
      <c r="DB30" s="265" t="s">
        <v>224</v>
      </c>
    </row>
    <row r="31" spans="1:106" s="392" customFormat="1" ht="18" customHeight="1">
      <c r="A31" s="529">
        <v>17</v>
      </c>
      <c r="B31" s="445"/>
      <c r="C31" s="309"/>
      <c r="D31" s="310"/>
      <c r="E31" s="311"/>
      <c r="F31" s="310" t="s">
        <v>105</v>
      </c>
      <c r="G31" s="312" t="str">
        <f t="shared" si="29"/>
        <v/>
      </c>
      <c r="H31" s="310"/>
      <c r="I31" s="313"/>
      <c r="J31" s="321"/>
      <c r="K31" s="315" t="str">
        <f t="shared" ca="1" si="0"/>
        <v/>
      </c>
      <c r="L31" s="316"/>
      <c r="M31" s="318"/>
      <c r="N31" s="318"/>
      <c r="O31" s="318"/>
      <c r="P31" s="340"/>
      <c r="Q31" s="320" t="str">
        <f t="shared" ca="1" si="1"/>
        <v/>
      </c>
      <c r="R31" s="316"/>
      <c r="S31" s="318"/>
      <c r="T31" s="318"/>
      <c r="U31" s="318"/>
      <c r="V31" s="348"/>
      <c r="W31" s="321"/>
      <c r="X31" s="322" t="str">
        <f t="shared" ca="1" si="2"/>
        <v/>
      </c>
      <c r="Y31" s="323"/>
      <c r="Z31" s="316"/>
      <c r="AA31" s="318"/>
      <c r="AB31" s="318"/>
      <c r="AC31" s="318"/>
      <c r="AD31" s="349"/>
      <c r="AE31" s="340"/>
      <c r="AF31" s="320" t="str">
        <f t="shared" ca="1" si="3"/>
        <v/>
      </c>
      <c r="AG31" s="340"/>
      <c r="AH31" s="320" t="str">
        <f t="shared" ca="1" si="4"/>
        <v/>
      </c>
      <c r="AI31" s="321"/>
      <c r="AJ31" s="324" t="str">
        <f t="shared" ca="1" si="5"/>
        <v/>
      </c>
      <c r="AK31" s="340"/>
      <c r="AL31" s="320" t="str">
        <f t="shared" ca="1" si="6"/>
        <v/>
      </c>
      <c r="AM31" s="340"/>
      <c r="AN31" s="320" t="str">
        <f t="shared" ca="1" si="7"/>
        <v/>
      </c>
      <c r="AO31" s="326" t="str">
        <f t="shared" si="8"/>
        <v/>
      </c>
      <c r="AP31" s="326" t="str">
        <f t="shared" si="9"/>
        <v/>
      </c>
      <c r="AQ31" s="326" t="str">
        <f>IF(AO31=7,VLOOKUP(AP31,設定!$A$2:$B$6,2,1),"---")</f>
        <v>---</v>
      </c>
      <c r="AR31" s="382"/>
      <c r="AS31" s="383"/>
      <c r="AT31" s="383"/>
      <c r="AU31" s="384" t="s">
        <v>105</v>
      </c>
      <c r="AV31" s="385"/>
      <c r="AW31" s="384"/>
      <c r="AX31" s="386"/>
      <c r="AY31" s="387" t="str">
        <f t="shared" si="12"/>
        <v/>
      </c>
      <c r="AZ31" s="384" t="s">
        <v>105</v>
      </c>
      <c r="BA31" s="384" t="s">
        <v>105</v>
      </c>
      <c r="BB31" s="384" t="s">
        <v>105</v>
      </c>
      <c r="BC31" s="384"/>
      <c r="BD31" s="384"/>
      <c r="BE31" s="384"/>
      <c r="BF31" s="384"/>
      <c r="BG31" s="388"/>
      <c r="BH31" s="389"/>
      <c r="BI31" s="384"/>
      <c r="BJ31" s="384"/>
      <c r="BK31" s="384"/>
      <c r="BL31" s="384"/>
      <c r="BM31" s="384"/>
      <c r="BN31" s="384"/>
      <c r="BO31" s="384"/>
      <c r="BP31" s="384"/>
      <c r="BQ31" s="384"/>
      <c r="BR31" s="384"/>
      <c r="BS31" s="384"/>
      <c r="BT31" s="384"/>
      <c r="BU31" s="384"/>
      <c r="BV31" s="384"/>
      <c r="BW31" s="384"/>
      <c r="BX31" s="384"/>
      <c r="BY31" s="384"/>
      <c r="BZ31" s="512"/>
      <c r="CA31" s="391"/>
      <c r="CC31" s="392">
        <v>19</v>
      </c>
      <c r="CD31" s="337" t="str">
        <f t="shared" si="10"/>
        <v/>
      </c>
      <c r="CE31" s="337" t="str">
        <f t="shared" si="13"/>
        <v>立得点表!3:12</v>
      </c>
      <c r="CF31" s="338" t="str">
        <f t="shared" si="14"/>
        <v>立得点表!16:25</v>
      </c>
      <c r="CG31" s="337" t="str">
        <f t="shared" si="15"/>
        <v>立3段得点表!3:13</v>
      </c>
      <c r="CH31" s="338" t="str">
        <f t="shared" si="16"/>
        <v>立3段得点表!16:25</v>
      </c>
      <c r="CI31" s="337" t="str">
        <f t="shared" si="17"/>
        <v>ボール得点表!3:13</v>
      </c>
      <c r="CJ31" s="338" t="str">
        <f t="shared" si="18"/>
        <v>ボール得点表!16:25</v>
      </c>
      <c r="CK31" s="337" t="str">
        <f t="shared" si="19"/>
        <v>50m得点表!3:13</v>
      </c>
      <c r="CL31" s="338" t="str">
        <f t="shared" si="20"/>
        <v>50m得点表!16:25</v>
      </c>
      <c r="CM31" s="337" t="str">
        <f t="shared" si="21"/>
        <v>往得点表!3:13</v>
      </c>
      <c r="CN31" s="338" t="str">
        <f t="shared" si="22"/>
        <v>往得点表!16:25</v>
      </c>
      <c r="CO31" s="337" t="str">
        <f t="shared" si="23"/>
        <v>腕得点表!3:13</v>
      </c>
      <c r="CP31" s="338" t="str">
        <f t="shared" si="24"/>
        <v>腕得点表!16:25</v>
      </c>
      <c r="CQ31" s="337" t="str">
        <f t="shared" si="25"/>
        <v>腕膝得点表!3:4</v>
      </c>
      <c r="CR31" s="338" t="str">
        <f t="shared" si="26"/>
        <v>腕膝得点表!8:9</v>
      </c>
      <c r="CS31" s="337" t="str">
        <f t="shared" si="27"/>
        <v>20mシャトルラン得点表!3:13</v>
      </c>
      <c r="CT31" s="338" t="str">
        <f t="shared" si="28"/>
        <v>20mシャトルラン得点表!16:25</v>
      </c>
      <c r="CU31" s="392" t="b">
        <f t="shared" si="11"/>
        <v>0</v>
      </c>
      <c r="DB31" s="265" t="s">
        <v>225</v>
      </c>
    </row>
    <row r="32" spans="1:106" s="402" customFormat="1" ht="18" customHeight="1">
      <c r="A32" s="529">
        <v>18</v>
      </c>
      <c r="B32" s="445"/>
      <c r="C32" s="497"/>
      <c r="D32" s="310"/>
      <c r="E32" s="499"/>
      <c r="F32" s="310" t="s">
        <v>105</v>
      </c>
      <c r="G32" s="514" t="str">
        <f t="shared" si="29"/>
        <v/>
      </c>
      <c r="H32" s="498"/>
      <c r="I32" s="501"/>
      <c r="J32" s="502"/>
      <c r="K32" s="503" t="str">
        <f t="shared" ca="1" si="0"/>
        <v/>
      </c>
      <c r="L32" s="316"/>
      <c r="M32" s="318"/>
      <c r="N32" s="318"/>
      <c r="O32" s="318"/>
      <c r="P32" s="506"/>
      <c r="Q32" s="507" t="str">
        <f t="shared" ca="1" si="1"/>
        <v/>
      </c>
      <c r="R32" s="504"/>
      <c r="S32" s="505"/>
      <c r="T32" s="505"/>
      <c r="U32" s="505"/>
      <c r="V32" s="508"/>
      <c r="W32" s="502"/>
      <c r="X32" s="509" t="str">
        <f t="shared" ca="1" si="2"/>
        <v/>
      </c>
      <c r="Y32" s="323"/>
      <c r="Z32" s="504"/>
      <c r="AA32" s="505"/>
      <c r="AB32" s="505"/>
      <c r="AC32" s="505"/>
      <c r="AD32" s="510"/>
      <c r="AE32" s="506"/>
      <c r="AF32" s="507" t="str">
        <f t="shared" ca="1" si="3"/>
        <v/>
      </c>
      <c r="AG32" s="506"/>
      <c r="AH32" s="507" t="str">
        <f t="shared" ca="1" si="4"/>
        <v/>
      </c>
      <c r="AI32" s="502"/>
      <c r="AJ32" s="511" t="str">
        <f t="shared" ca="1" si="5"/>
        <v/>
      </c>
      <c r="AK32" s="506"/>
      <c r="AL32" s="507" t="str">
        <f t="shared" ca="1" si="6"/>
        <v/>
      </c>
      <c r="AM32" s="506"/>
      <c r="AN32" s="507" t="str">
        <f t="shared" ca="1" si="7"/>
        <v/>
      </c>
      <c r="AO32" s="327" t="str">
        <f t="shared" si="8"/>
        <v/>
      </c>
      <c r="AP32" s="327" t="str">
        <f t="shared" si="9"/>
        <v/>
      </c>
      <c r="AQ32" s="327" t="str">
        <f>IF(AO32=7,VLOOKUP(AP32,設定!$A$2:$B$6,2,1),"---")</f>
        <v>---</v>
      </c>
      <c r="AR32" s="341"/>
      <c r="AS32" s="342"/>
      <c r="AT32" s="342"/>
      <c r="AU32" s="343" t="s">
        <v>105</v>
      </c>
      <c r="AV32" s="351"/>
      <c r="AW32" s="343"/>
      <c r="AX32" s="344"/>
      <c r="AY32" s="345" t="str">
        <f t="shared" si="12"/>
        <v/>
      </c>
      <c r="AZ32" s="343" t="s">
        <v>105</v>
      </c>
      <c r="BA32" s="343" t="s">
        <v>105</v>
      </c>
      <c r="BB32" s="343" t="s">
        <v>105</v>
      </c>
      <c r="BC32" s="343"/>
      <c r="BD32" s="343"/>
      <c r="BE32" s="343"/>
      <c r="BF32" s="343"/>
      <c r="BG32" s="346"/>
      <c r="BH32" s="347"/>
      <c r="BI32" s="343"/>
      <c r="BJ32" s="343"/>
      <c r="BK32" s="343"/>
      <c r="BL32" s="343"/>
      <c r="BM32" s="343"/>
      <c r="BN32" s="343"/>
      <c r="BO32" s="343"/>
      <c r="BP32" s="343"/>
      <c r="BQ32" s="343"/>
      <c r="BR32" s="343"/>
      <c r="BS32" s="343"/>
      <c r="BT32" s="343"/>
      <c r="BU32" s="343"/>
      <c r="BV32" s="343"/>
      <c r="BW32" s="343"/>
      <c r="BX32" s="343"/>
      <c r="BY32" s="343"/>
      <c r="BZ32" s="516"/>
      <c r="CA32" s="401"/>
      <c r="CC32" s="380">
        <v>20</v>
      </c>
      <c r="CD32" s="380" t="str">
        <f t="shared" si="10"/>
        <v/>
      </c>
      <c r="CE32" s="380" t="str">
        <f t="shared" si="13"/>
        <v>立得点表!3:12</v>
      </c>
      <c r="CF32" s="381" t="str">
        <f t="shared" si="14"/>
        <v>立得点表!16:25</v>
      </c>
      <c r="CG32" s="380" t="str">
        <f t="shared" si="15"/>
        <v>立3段得点表!3:13</v>
      </c>
      <c r="CH32" s="381" t="str">
        <f t="shared" si="16"/>
        <v>立3段得点表!16:25</v>
      </c>
      <c r="CI32" s="380" t="str">
        <f t="shared" si="17"/>
        <v>ボール得点表!3:13</v>
      </c>
      <c r="CJ32" s="381" t="str">
        <f t="shared" si="18"/>
        <v>ボール得点表!16:25</v>
      </c>
      <c r="CK32" s="380" t="str">
        <f t="shared" si="19"/>
        <v>50m得点表!3:13</v>
      </c>
      <c r="CL32" s="381" t="str">
        <f t="shared" si="20"/>
        <v>50m得点表!16:25</v>
      </c>
      <c r="CM32" s="380" t="str">
        <f t="shared" si="21"/>
        <v>往得点表!3:13</v>
      </c>
      <c r="CN32" s="381" t="str">
        <f t="shared" si="22"/>
        <v>往得点表!16:25</v>
      </c>
      <c r="CO32" s="380" t="str">
        <f t="shared" si="23"/>
        <v>腕得点表!3:13</v>
      </c>
      <c r="CP32" s="381" t="str">
        <f t="shared" si="24"/>
        <v>腕得点表!16:25</v>
      </c>
      <c r="CQ32" s="380" t="str">
        <f t="shared" si="25"/>
        <v>腕膝得点表!3:4</v>
      </c>
      <c r="CR32" s="381" t="str">
        <f t="shared" si="26"/>
        <v>腕膝得点表!8:9</v>
      </c>
      <c r="CS32" s="380" t="str">
        <f t="shared" si="27"/>
        <v>20mシャトルラン得点表!3:13</v>
      </c>
      <c r="CT32" s="381" t="str">
        <f t="shared" si="28"/>
        <v>20mシャトルラン得点表!16:25</v>
      </c>
      <c r="CU32" s="380" t="b">
        <f t="shared" si="11"/>
        <v>0</v>
      </c>
      <c r="DB32" s="265" t="s">
        <v>226</v>
      </c>
    </row>
    <row r="33" spans="1:106" s="337" customFormat="1" ht="18" customHeight="1">
      <c r="A33" s="339">
        <v>19</v>
      </c>
      <c r="B33" s="445"/>
      <c r="C33" s="309"/>
      <c r="D33" s="310"/>
      <c r="E33" s="311"/>
      <c r="F33" s="310" t="s">
        <v>105</v>
      </c>
      <c r="G33" s="312" t="str">
        <f t="shared" si="29"/>
        <v/>
      </c>
      <c r="H33" s="310"/>
      <c r="I33" s="313"/>
      <c r="J33" s="321"/>
      <c r="K33" s="315" t="str">
        <f t="shared" ca="1" si="0"/>
        <v/>
      </c>
      <c r="L33" s="316"/>
      <c r="M33" s="318"/>
      <c r="N33" s="318"/>
      <c r="O33" s="318"/>
      <c r="P33" s="340"/>
      <c r="Q33" s="320" t="str">
        <f t="shared" ca="1" si="1"/>
        <v/>
      </c>
      <c r="R33" s="316"/>
      <c r="S33" s="318"/>
      <c r="T33" s="318"/>
      <c r="U33" s="318"/>
      <c r="V33" s="348"/>
      <c r="W33" s="321"/>
      <c r="X33" s="322" t="str">
        <f t="shared" ca="1" si="2"/>
        <v/>
      </c>
      <c r="Y33" s="323"/>
      <c r="Z33" s="316"/>
      <c r="AA33" s="318"/>
      <c r="AB33" s="318"/>
      <c r="AC33" s="318"/>
      <c r="AD33" s="349"/>
      <c r="AE33" s="340"/>
      <c r="AF33" s="320" t="str">
        <f t="shared" ca="1" si="3"/>
        <v/>
      </c>
      <c r="AG33" s="340"/>
      <c r="AH33" s="320" t="str">
        <f t="shared" ca="1" si="4"/>
        <v/>
      </c>
      <c r="AI33" s="321"/>
      <c r="AJ33" s="324" t="str">
        <f t="shared" ca="1" si="5"/>
        <v/>
      </c>
      <c r="AK33" s="340"/>
      <c r="AL33" s="320" t="str">
        <f t="shared" ca="1" si="6"/>
        <v/>
      </c>
      <c r="AM33" s="340"/>
      <c r="AN33" s="320" t="str">
        <f t="shared" ca="1" si="7"/>
        <v/>
      </c>
      <c r="AO33" s="326" t="str">
        <f t="shared" si="8"/>
        <v/>
      </c>
      <c r="AP33" s="326" t="str">
        <f t="shared" si="9"/>
        <v/>
      </c>
      <c r="AQ33" s="326" t="str">
        <f>IF(AO33=7,VLOOKUP(AP33,設定!$A$2:$B$6,2,1),"---")</f>
        <v>---</v>
      </c>
      <c r="AR33" s="341"/>
      <c r="AS33" s="342"/>
      <c r="AT33" s="342"/>
      <c r="AU33" s="343" t="s">
        <v>105</v>
      </c>
      <c r="AV33" s="351"/>
      <c r="AW33" s="343"/>
      <c r="AX33" s="344"/>
      <c r="AY33" s="345" t="str">
        <f t="shared" si="12"/>
        <v/>
      </c>
      <c r="AZ33" s="343" t="s">
        <v>105</v>
      </c>
      <c r="BA33" s="343" t="s">
        <v>105</v>
      </c>
      <c r="BB33" s="343" t="s">
        <v>105</v>
      </c>
      <c r="BC33" s="343"/>
      <c r="BD33" s="343" t="s">
        <v>105</v>
      </c>
      <c r="BE33" s="343"/>
      <c r="BF33" s="343"/>
      <c r="BG33" s="346"/>
      <c r="BH33" s="347"/>
      <c r="BI33" s="343"/>
      <c r="BJ33" s="343"/>
      <c r="BK33" s="343"/>
      <c r="BL33" s="343"/>
      <c r="BM33" s="343"/>
      <c r="BN33" s="343"/>
      <c r="BO33" s="343"/>
      <c r="BP33" s="343"/>
      <c r="BQ33" s="343"/>
      <c r="BR33" s="343"/>
      <c r="BS33" s="343"/>
      <c r="BT33" s="343"/>
      <c r="BU33" s="343"/>
      <c r="BV33" s="343"/>
      <c r="BW33" s="343"/>
      <c r="BX33" s="343"/>
      <c r="BY33" s="343"/>
      <c r="BZ33" s="350"/>
      <c r="CA33" s="323"/>
      <c r="CC33" s="337">
        <v>21</v>
      </c>
      <c r="CD33" s="337" t="str">
        <f t="shared" si="10"/>
        <v/>
      </c>
      <c r="CE33" s="337" t="str">
        <f t="shared" si="13"/>
        <v>立得点表!3:12</v>
      </c>
      <c r="CF33" s="338" t="str">
        <f t="shared" si="14"/>
        <v>立得点表!16:25</v>
      </c>
      <c r="CG33" s="337" t="str">
        <f t="shared" si="15"/>
        <v>立3段得点表!3:13</v>
      </c>
      <c r="CH33" s="338" t="str">
        <f t="shared" si="16"/>
        <v>立3段得点表!16:25</v>
      </c>
      <c r="CI33" s="337" t="str">
        <f t="shared" si="17"/>
        <v>ボール得点表!3:13</v>
      </c>
      <c r="CJ33" s="338" t="str">
        <f t="shared" si="18"/>
        <v>ボール得点表!16:25</v>
      </c>
      <c r="CK33" s="337" t="str">
        <f t="shared" si="19"/>
        <v>50m得点表!3:13</v>
      </c>
      <c r="CL33" s="338" t="str">
        <f t="shared" si="20"/>
        <v>50m得点表!16:25</v>
      </c>
      <c r="CM33" s="337" t="str">
        <f t="shared" si="21"/>
        <v>往得点表!3:13</v>
      </c>
      <c r="CN33" s="338" t="str">
        <f t="shared" si="22"/>
        <v>往得点表!16:25</v>
      </c>
      <c r="CO33" s="337" t="str">
        <f t="shared" si="23"/>
        <v>腕得点表!3:13</v>
      </c>
      <c r="CP33" s="338" t="str">
        <f t="shared" si="24"/>
        <v>腕得点表!16:25</v>
      </c>
      <c r="CQ33" s="337" t="str">
        <f t="shared" si="25"/>
        <v>腕膝得点表!3:4</v>
      </c>
      <c r="CR33" s="338" t="str">
        <f t="shared" si="26"/>
        <v>腕膝得点表!8:9</v>
      </c>
      <c r="CS33" s="337" t="str">
        <f t="shared" si="27"/>
        <v>20mシャトルラン得点表!3:13</v>
      </c>
      <c r="CT33" s="338" t="str">
        <f t="shared" si="28"/>
        <v>20mシャトルラン得点表!16:25</v>
      </c>
      <c r="CU33" s="337" t="b">
        <f t="shared" si="11"/>
        <v>0</v>
      </c>
      <c r="DB33" s="265" t="s">
        <v>227</v>
      </c>
    </row>
    <row r="34" spans="1:106" s="392" customFormat="1" ht="18" customHeight="1">
      <c r="A34" s="339">
        <v>20</v>
      </c>
      <c r="B34" s="445"/>
      <c r="C34" s="309"/>
      <c r="D34" s="310"/>
      <c r="E34" s="311"/>
      <c r="F34" s="310" t="s">
        <v>105</v>
      </c>
      <c r="G34" s="312" t="str">
        <f t="shared" si="29"/>
        <v/>
      </c>
      <c r="H34" s="310"/>
      <c r="I34" s="313"/>
      <c r="J34" s="321"/>
      <c r="K34" s="315" t="str">
        <f t="shared" ca="1" si="0"/>
        <v/>
      </c>
      <c r="L34" s="316"/>
      <c r="M34" s="318"/>
      <c r="N34" s="318"/>
      <c r="O34" s="318"/>
      <c r="P34" s="340"/>
      <c r="Q34" s="320" t="str">
        <f t="shared" ca="1" si="1"/>
        <v/>
      </c>
      <c r="R34" s="316"/>
      <c r="S34" s="318"/>
      <c r="T34" s="318"/>
      <c r="U34" s="318"/>
      <c r="V34" s="348"/>
      <c r="W34" s="321"/>
      <c r="X34" s="322" t="str">
        <f t="shared" ca="1" si="2"/>
        <v/>
      </c>
      <c r="Y34" s="323"/>
      <c r="Z34" s="316"/>
      <c r="AA34" s="318"/>
      <c r="AB34" s="318"/>
      <c r="AC34" s="318"/>
      <c r="AD34" s="349"/>
      <c r="AE34" s="340"/>
      <c r="AF34" s="320" t="str">
        <f t="shared" ca="1" si="3"/>
        <v/>
      </c>
      <c r="AG34" s="340"/>
      <c r="AH34" s="320" t="str">
        <f t="shared" ca="1" si="4"/>
        <v/>
      </c>
      <c r="AI34" s="321"/>
      <c r="AJ34" s="324" t="str">
        <f t="shared" ca="1" si="5"/>
        <v/>
      </c>
      <c r="AK34" s="340"/>
      <c r="AL34" s="320" t="str">
        <f t="shared" ca="1" si="6"/>
        <v/>
      </c>
      <c r="AM34" s="340"/>
      <c r="AN34" s="320" t="str">
        <f t="shared" ca="1" si="7"/>
        <v/>
      </c>
      <c r="AO34" s="326" t="str">
        <f t="shared" si="8"/>
        <v/>
      </c>
      <c r="AP34" s="326" t="str">
        <f t="shared" si="9"/>
        <v/>
      </c>
      <c r="AQ34" s="326" t="str">
        <f>IF(AO34=7,VLOOKUP(AP34,設定!$A$2:$B$6,2,1),"---")</f>
        <v>---</v>
      </c>
      <c r="AR34" s="382"/>
      <c r="AS34" s="383"/>
      <c r="AT34" s="383"/>
      <c r="AU34" s="384" t="s">
        <v>105</v>
      </c>
      <c r="AV34" s="385"/>
      <c r="AW34" s="384"/>
      <c r="AX34" s="386"/>
      <c r="AY34" s="387" t="str">
        <f t="shared" si="12"/>
        <v/>
      </c>
      <c r="AZ34" s="384" t="s">
        <v>105</v>
      </c>
      <c r="BA34" s="384" t="s">
        <v>105</v>
      </c>
      <c r="BB34" s="384" t="s">
        <v>105</v>
      </c>
      <c r="BC34" s="384"/>
      <c r="BD34" s="384"/>
      <c r="BE34" s="384"/>
      <c r="BF34" s="384"/>
      <c r="BG34" s="388"/>
      <c r="BH34" s="389"/>
      <c r="BI34" s="384"/>
      <c r="BJ34" s="384"/>
      <c r="BK34" s="384"/>
      <c r="BL34" s="384"/>
      <c r="BM34" s="384"/>
      <c r="BN34" s="384"/>
      <c r="BO34" s="384"/>
      <c r="BP34" s="384"/>
      <c r="BQ34" s="384"/>
      <c r="BR34" s="384"/>
      <c r="BS34" s="384"/>
      <c r="BT34" s="384"/>
      <c r="BU34" s="384"/>
      <c r="BV34" s="384"/>
      <c r="BW34" s="384"/>
      <c r="BX34" s="384"/>
      <c r="BY34" s="384"/>
      <c r="BZ34" s="390"/>
      <c r="CA34" s="391"/>
      <c r="CC34" s="392">
        <v>22</v>
      </c>
      <c r="CD34" s="337" t="str">
        <f t="shared" si="10"/>
        <v/>
      </c>
      <c r="CE34" s="337" t="str">
        <f t="shared" si="13"/>
        <v>立得点表!3:12</v>
      </c>
      <c r="CF34" s="338" t="str">
        <f t="shared" si="14"/>
        <v>立得点表!16:25</v>
      </c>
      <c r="CG34" s="337" t="str">
        <f t="shared" si="15"/>
        <v>立3段得点表!3:13</v>
      </c>
      <c r="CH34" s="338" t="str">
        <f t="shared" si="16"/>
        <v>立3段得点表!16:25</v>
      </c>
      <c r="CI34" s="337" t="str">
        <f t="shared" si="17"/>
        <v>ボール得点表!3:13</v>
      </c>
      <c r="CJ34" s="338" t="str">
        <f t="shared" si="18"/>
        <v>ボール得点表!16:25</v>
      </c>
      <c r="CK34" s="337" t="str">
        <f t="shared" si="19"/>
        <v>50m得点表!3:13</v>
      </c>
      <c r="CL34" s="338" t="str">
        <f t="shared" si="20"/>
        <v>50m得点表!16:25</v>
      </c>
      <c r="CM34" s="337" t="str">
        <f t="shared" si="21"/>
        <v>往得点表!3:13</v>
      </c>
      <c r="CN34" s="338" t="str">
        <f t="shared" si="22"/>
        <v>往得点表!16:25</v>
      </c>
      <c r="CO34" s="337" t="str">
        <f t="shared" si="23"/>
        <v>腕得点表!3:13</v>
      </c>
      <c r="CP34" s="338" t="str">
        <f t="shared" si="24"/>
        <v>腕得点表!16:25</v>
      </c>
      <c r="CQ34" s="337" t="str">
        <f t="shared" si="25"/>
        <v>腕膝得点表!3:4</v>
      </c>
      <c r="CR34" s="338" t="str">
        <f t="shared" si="26"/>
        <v>腕膝得点表!8:9</v>
      </c>
      <c r="CS34" s="337" t="str">
        <f t="shared" si="27"/>
        <v>20mシャトルラン得点表!3:13</v>
      </c>
      <c r="CT34" s="338" t="str">
        <f t="shared" si="28"/>
        <v>20mシャトルラン得点表!16:25</v>
      </c>
      <c r="CU34" s="392" t="b">
        <f t="shared" si="11"/>
        <v>0</v>
      </c>
      <c r="DB34" s="265" t="s">
        <v>228</v>
      </c>
    </row>
    <row r="35" spans="1:106" s="392" customFormat="1" ht="18" customHeight="1">
      <c r="A35" s="339">
        <v>21</v>
      </c>
      <c r="B35" s="445"/>
      <c r="C35" s="309"/>
      <c r="D35" s="310"/>
      <c r="E35" s="311"/>
      <c r="F35" s="310" t="s">
        <v>105</v>
      </c>
      <c r="G35" s="312" t="str">
        <f t="shared" si="29"/>
        <v/>
      </c>
      <c r="H35" s="310"/>
      <c r="I35" s="313"/>
      <c r="J35" s="321"/>
      <c r="K35" s="315" t="str">
        <f t="shared" ca="1" si="0"/>
        <v/>
      </c>
      <c r="L35" s="316"/>
      <c r="M35" s="318"/>
      <c r="N35" s="318"/>
      <c r="O35" s="318"/>
      <c r="P35" s="340"/>
      <c r="Q35" s="320" t="str">
        <f t="shared" ca="1" si="1"/>
        <v/>
      </c>
      <c r="R35" s="316"/>
      <c r="S35" s="318"/>
      <c r="T35" s="318"/>
      <c r="U35" s="318"/>
      <c r="V35" s="348"/>
      <c r="W35" s="321"/>
      <c r="X35" s="322" t="str">
        <f t="shared" ca="1" si="2"/>
        <v/>
      </c>
      <c r="Y35" s="323"/>
      <c r="Z35" s="316"/>
      <c r="AA35" s="318"/>
      <c r="AB35" s="318"/>
      <c r="AC35" s="318"/>
      <c r="AD35" s="349"/>
      <c r="AE35" s="340"/>
      <c r="AF35" s="320" t="str">
        <f t="shared" ca="1" si="3"/>
        <v/>
      </c>
      <c r="AG35" s="340"/>
      <c r="AH35" s="320" t="str">
        <f t="shared" ca="1" si="4"/>
        <v/>
      </c>
      <c r="AI35" s="321"/>
      <c r="AJ35" s="324" t="str">
        <f t="shared" ca="1" si="5"/>
        <v/>
      </c>
      <c r="AK35" s="340"/>
      <c r="AL35" s="320" t="str">
        <f t="shared" ca="1" si="6"/>
        <v/>
      </c>
      <c r="AM35" s="340"/>
      <c r="AN35" s="320" t="str">
        <f t="shared" ca="1" si="7"/>
        <v/>
      </c>
      <c r="AO35" s="326" t="str">
        <f t="shared" si="8"/>
        <v/>
      </c>
      <c r="AP35" s="326" t="str">
        <f t="shared" si="9"/>
        <v/>
      </c>
      <c r="AQ35" s="326" t="str">
        <f>IF(AO35=7,VLOOKUP(AP35,設定!$A$2:$B$6,2,1),"---")</f>
        <v>---</v>
      </c>
      <c r="AR35" s="382"/>
      <c r="AS35" s="383"/>
      <c r="AT35" s="383"/>
      <c r="AU35" s="384" t="s">
        <v>105</v>
      </c>
      <c r="AV35" s="385"/>
      <c r="AW35" s="384"/>
      <c r="AX35" s="386"/>
      <c r="AY35" s="387" t="str">
        <f t="shared" si="12"/>
        <v/>
      </c>
      <c r="AZ35" s="384" t="s">
        <v>105</v>
      </c>
      <c r="BA35" s="384" t="s">
        <v>105</v>
      </c>
      <c r="BB35" s="384" t="s">
        <v>105</v>
      </c>
      <c r="BC35" s="384"/>
      <c r="BD35" s="384"/>
      <c r="BE35" s="384"/>
      <c r="BF35" s="384"/>
      <c r="BG35" s="388"/>
      <c r="BH35" s="389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90"/>
      <c r="CA35" s="391"/>
      <c r="CC35" s="392">
        <v>23</v>
      </c>
      <c r="CD35" s="337" t="str">
        <f t="shared" si="10"/>
        <v/>
      </c>
      <c r="CE35" s="337" t="str">
        <f t="shared" si="13"/>
        <v>立得点表!3:12</v>
      </c>
      <c r="CF35" s="338" t="str">
        <f t="shared" si="14"/>
        <v>立得点表!16:25</v>
      </c>
      <c r="CG35" s="337" t="str">
        <f t="shared" si="15"/>
        <v>立3段得点表!3:13</v>
      </c>
      <c r="CH35" s="338" t="str">
        <f t="shared" si="16"/>
        <v>立3段得点表!16:25</v>
      </c>
      <c r="CI35" s="337" t="str">
        <f t="shared" si="17"/>
        <v>ボール得点表!3:13</v>
      </c>
      <c r="CJ35" s="338" t="str">
        <f t="shared" si="18"/>
        <v>ボール得点表!16:25</v>
      </c>
      <c r="CK35" s="337" t="str">
        <f t="shared" si="19"/>
        <v>50m得点表!3:13</v>
      </c>
      <c r="CL35" s="338" t="str">
        <f t="shared" si="20"/>
        <v>50m得点表!16:25</v>
      </c>
      <c r="CM35" s="337" t="str">
        <f t="shared" si="21"/>
        <v>往得点表!3:13</v>
      </c>
      <c r="CN35" s="338" t="str">
        <f t="shared" si="22"/>
        <v>往得点表!16:25</v>
      </c>
      <c r="CO35" s="337" t="str">
        <f t="shared" si="23"/>
        <v>腕得点表!3:13</v>
      </c>
      <c r="CP35" s="338" t="str">
        <f t="shared" si="24"/>
        <v>腕得点表!16:25</v>
      </c>
      <c r="CQ35" s="337" t="str">
        <f t="shared" si="25"/>
        <v>腕膝得点表!3:4</v>
      </c>
      <c r="CR35" s="338" t="str">
        <f t="shared" si="26"/>
        <v>腕膝得点表!8:9</v>
      </c>
      <c r="CS35" s="337" t="str">
        <f t="shared" si="27"/>
        <v>20mシャトルラン得点表!3:13</v>
      </c>
      <c r="CT35" s="338" t="str">
        <f t="shared" si="28"/>
        <v>20mシャトルラン得点表!16:25</v>
      </c>
      <c r="CU35" s="392" t="b">
        <f t="shared" si="11"/>
        <v>0</v>
      </c>
      <c r="DB35" s="265" t="s">
        <v>229</v>
      </c>
    </row>
    <row r="36" spans="1:106" s="392" customFormat="1" ht="18" customHeight="1">
      <c r="A36" s="339">
        <v>22</v>
      </c>
      <c r="B36" s="445"/>
      <c r="C36" s="309"/>
      <c r="D36" s="310"/>
      <c r="E36" s="311"/>
      <c r="F36" s="310" t="s">
        <v>105</v>
      </c>
      <c r="G36" s="312" t="str">
        <f t="shared" si="29"/>
        <v/>
      </c>
      <c r="H36" s="310"/>
      <c r="I36" s="313"/>
      <c r="J36" s="321"/>
      <c r="K36" s="315" t="str">
        <f t="shared" ca="1" si="0"/>
        <v/>
      </c>
      <c r="L36" s="316"/>
      <c r="M36" s="318"/>
      <c r="N36" s="318"/>
      <c r="O36" s="318"/>
      <c r="P36" s="340"/>
      <c r="Q36" s="320" t="str">
        <f t="shared" ca="1" si="1"/>
        <v/>
      </c>
      <c r="R36" s="316"/>
      <c r="S36" s="318"/>
      <c r="T36" s="318"/>
      <c r="U36" s="318"/>
      <c r="V36" s="348"/>
      <c r="W36" s="321"/>
      <c r="X36" s="322" t="str">
        <f t="shared" ca="1" si="2"/>
        <v/>
      </c>
      <c r="Y36" s="323"/>
      <c r="Z36" s="316"/>
      <c r="AA36" s="318"/>
      <c r="AB36" s="318"/>
      <c r="AC36" s="318"/>
      <c r="AD36" s="349"/>
      <c r="AE36" s="340"/>
      <c r="AF36" s="320" t="str">
        <f t="shared" ca="1" si="3"/>
        <v/>
      </c>
      <c r="AG36" s="340"/>
      <c r="AH36" s="320" t="str">
        <f t="shared" ca="1" si="4"/>
        <v/>
      </c>
      <c r="AI36" s="321"/>
      <c r="AJ36" s="324" t="str">
        <f t="shared" ca="1" si="5"/>
        <v/>
      </c>
      <c r="AK36" s="340"/>
      <c r="AL36" s="320" t="str">
        <f t="shared" ca="1" si="6"/>
        <v/>
      </c>
      <c r="AM36" s="340"/>
      <c r="AN36" s="320" t="str">
        <f t="shared" ca="1" si="7"/>
        <v/>
      </c>
      <c r="AO36" s="326" t="str">
        <f t="shared" si="8"/>
        <v/>
      </c>
      <c r="AP36" s="326" t="str">
        <f t="shared" si="9"/>
        <v/>
      </c>
      <c r="AQ36" s="326" t="str">
        <f>IF(AO36=7,VLOOKUP(AP36,設定!$A$2:$B$6,2,1),"---")</f>
        <v>---</v>
      </c>
      <c r="AR36" s="382"/>
      <c r="AS36" s="383"/>
      <c r="AT36" s="383"/>
      <c r="AU36" s="384" t="s">
        <v>105</v>
      </c>
      <c r="AV36" s="385"/>
      <c r="AW36" s="384"/>
      <c r="AX36" s="386"/>
      <c r="AY36" s="387" t="str">
        <f t="shared" si="12"/>
        <v/>
      </c>
      <c r="AZ36" s="384" t="s">
        <v>105</v>
      </c>
      <c r="BA36" s="384" t="s">
        <v>105</v>
      </c>
      <c r="BB36" s="384" t="s">
        <v>105</v>
      </c>
      <c r="BC36" s="384"/>
      <c r="BD36" s="384"/>
      <c r="BE36" s="384"/>
      <c r="BF36" s="384"/>
      <c r="BG36" s="388"/>
      <c r="BH36" s="389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90"/>
      <c r="CA36" s="391"/>
      <c r="CC36" s="392">
        <v>24</v>
      </c>
      <c r="CD36" s="337" t="str">
        <f t="shared" si="10"/>
        <v/>
      </c>
      <c r="CE36" s="337" t="str">
        <f t="shared" si="13"/>
        <v>立得点表!3:12</v>
      </c>
      <c r="CF36" s="338" t="str">
        <f t="shared" si="14"/>
        <v>立得点表!16:25</v>
      </c>
      <c r="CG36" s="337" t="str">
        <f t="shared" si="15"/>
        <v>立3段得点表!3:13</v>
      </c>
      <c r="CH36" s="338" t="str">
        <f t="shared" si="16"/>
        <v>立3段得点表!16:25</v>
      </c>
      <c r="CI36" s="337" t="str">
        <f t="shared" si="17"/>
        <v>ボール得点表!3:13</v>
      </c>
      <c r="CJ36" s="338" t="str">
        <f t="shared" si="18"/>
        <v>ボール得点表!16:25</v>
      </c>
      <c r="CK36" s="337" t="str">
        <f t="shared" si="19"/>
        <v>50m得点表!3:13</v>
      </c>
      <c r="CL36" s="338" t="str">
        <f t="shared" si="20"/>
        <v>50m得点表!16:25</v>
      </c>
      <c r="CM36" s="337" t="str">
        <f t="shared" si="21"/>
        <v>往得点表!3:13</v>
      </c>
      <c r="CN36" s="338" t="str">
        <f t="shared" si="22"/>
        <v>往得点表!16:25</v>
      </c>
      <c r="CO36" s="337" t="str">
        <f t="shared" si="23"/>
        <v>腕得点表!3:13</v>
      </c>
      <c r="CP36" s="338" t="str">
        <f t="shared" si="24"/>
        <v>腕得点表!16:25</v>
      </c>
      <c r="CQ36" s="337" t="str">
        <f t="shared" si="25"/>
        <v>腕膝得点表!3:4</v>
      </c>
      <c r="CR36" s="338" t="str">
        <f t="shared" si="26"/>
        <v>腕膝得点表!8:9</v>
      </c>
      <c r="CS36" s="337" t="str">
        <f t="shared" si="27"/>
        <v>20mシャトルラン得点表!3:13</v>
      </c>
      <c r="CT36" s="338" t="str">
        <f t="shared" si="28"/>
        <v>20mシャトルラン得点表!16:25</v>
      </c>
      <c r="CU36" s="392" t="b">
        <f t="shared" si="11"/>
        <v>0</v>
      </c>
      <c r="DB36" s="265" t="s">
        <v>230</v>
      </c>
    </row>
    <row r="37" spans="1:106" s="402" customFormat="1" ht="18" customHeight="1">
      <c r="A37" s="517">
        <v>23</v>
      </c>
      <c r="B37" s="448"/>
      <c r="C37" s="404"/>
      <c r="D37" s="354"/>
      <c r="E37" s="405"/>
      <c r="F37" s="354" t="s">
        <v>105</v>
      </c>
      <c r="G37" s="483" t="str">
        <f t="shared" si="29"/>
        <v/>
      </c>
      <c r="H37" s="406"/>
      <c r="I37" s="407"/>
      <c r="J37" s="408"/>
      <c r="K37" s="409" t="str">
        <f t="shared" ca="1" si="0"/>
        <v/>
      </c>
      <c r="L37" s="410"/>
      <c r="M37" s="317"/>
      <c r="N37" s="317"/>
      <c r="O37" s="317"/>
      <c r="P37" s="411"/>
      <c r="Q37" s="412" t="str">
        <f t="shared" ca="1" si="1"/>
        <v/>
      </c>
      <c r="R37" s="413"/>
      <c r="S37" s="414"/>
      <c r="T37" s="414"/>
      <c r="U37" s="414"/>
      <c r="V37" s="415"/>
      <c r="W37" s="408"/>
      <c r="X37" s="416" t="str">
        <f t="shared" ca="1" si="2"/>
        <v/>
      </c>
      <c r="Y37" s="403"/>
      <c r="Z37" s="413"/>
      <c r="AA37" s="414"/>
      <c r="AB37" s="414"/>
      <c r="AC37" s="414"/>
      <c r="AD37" s="417"/>
      <c r="AE37" s="411"/>
      <c r="AF37" s="412" t="str">
        <f t="shared" ca="1" si="3"/>
        <v/>
      </c>
      <c r="AG37" s="411"/>
      <c r="AH37" s="412" t="str">
        <f t="shared" ca="1" si="4"/>
        <v/>
      </c>
      <c r="AI37" s="408"/>
      <c r="AJ37" s="485" t="str">
        <f t="shared" ca="1" si="5"/>
        <v/>
      </c>
      <c r="AK37" s="411"/>
      <c r="AL37" s="412" t="str">
        <f t="shared" ca="1" si="6"/>
        <v/>
      </c>
      <c r="AM37" s="411"/>
      <c r="AN37" s="412" t="str">
        <f t="shared" ca="1" si="7"/>
        <v/>
      </c>
      <c r="AO37" s="486" t="str">
        <f t="shared" si="8"/>
        <v/>
      </c>
      <c r="AP37" s="486" t="str">
        <f t="shared" si="9"/>
        <v/>
      </c>
      <c r="AQ37" s="486" t="str">
        <f>IF(AO37=7,VLOOKUP(AP37,設定!$A$2:$B$6,2,1),"---")</f>
        <v>---</v>
      </c>
      <c r="AR37" s="518"/>
      <c r="AS37" s="519"/>
      <c r="AT37" s="519"/>
      <c r="AU37" s="520" t="s">
        <v>105</v>
      </c>
      <c r="AV37" s="521"/>
      <c r="AW37" s="520"/>
      <c r="AX37" s="522"/>
      <c r="AY37" s="523" t="str">
        <f t="shared" si="12"/>
        <v/>
      </c>
      <c r="AZ37" s="520" t="s">
        <v>105</v>
      </c>
      <c r="BA37" s="520" t="s">
        <v>105</v>
      </c>
      <c r="BB37" s="520" t="s">
        <v>105</v>
      </c>
      <c r="BC37" s="520"/>
      <c r="BD37" s="520"/>
      <c r="BE37" s="520"/>
      <c r="BF37" s="520"/>
      <c r="BG37" s="524"/>
      <c r="BH37" s="525"/>
      <c r="BI37" s="520"/>
      <c r="BJ37" s="520"/>
      <c r="BK37" s="520"/>
      <c r="BL37" s="520"/>
      <c r="BM37" s="520"/>
      <c r="BN37" s="520"/>
      <c r="BO37" s="520"/>
      <c r="BP37" s="520"/>
      <c r="BQ37" s="520"/>
      <c r="BR37" s="520"/>
      <c r="BS37" s="520"/>
      <c r="BT37" s="520"/>
      <c r="BU37" s="520"/>
      <c r="BV37" s="520"/>
      <c r="BW37" s="520"/>
      <c r="BX37" s="520"/>
      <c r="BY37" s="520"/>
      <c r="BZ37" s="526"/>
      <c r="CA37" s="401"/>
      <c r="CC37" s="380">
        <v>25</v>
      </c>
      <c r="CD37" s="380" t="str">
        <f t="shared" si="10"/>
        <v/>
      </c>
      <c r="CE37" s="380" t="str">
        <f t="shared" si="13"/>
        <v>立得点表!3:12</v>
      </c>
      <c r="CF37" s="381" t="str">
        <f t="shared" si="14"/>
        <v>立得点表!16:25</v>
      </c>
      <c r="CG37" s="380" t="str">
        <f t="shared" si="15"/>
        <v>立3段得点表!3:13</v>
      </c>
      <c r="CH37" s="381" t="str">
        <f t="shared" si="16"/>
        <v>立3段得点表!16:25</v>
      </c>
      <c r="CI37" s="380" t="str">
        <f t="shared" si="17"/>
        <v>ボール得点表!3:13</v>
      </c>
      <c r="CJ37" s="381" t="str">
        <f t="shared" si="18"/>
        <v>ボール得点表!16:25</v>
      </c>
      <c r="CK37" s="380" t="str">
        <f t="shared" si="19"/>
        <v>50m得点表!3:13</v>
      </c>
      <c r="CL37" s="381" t="str">
        <f t="shared" si="20"/>
        <v>50m得点表!16:25</v>
      </c>
      <c r="CM37" s="380" t="str">
        <f t="shared" si="21"/>
        <v>往得点表!3:13</v>
      </c>
      <c r="CN37" s="381" t="str">
        <f t="shared" si="22"/>
        <v>往得点表!16:25</v>
      </c>
      <c r="CO37" s="380" t="str">
        <f t="shared" si="23"/>
        <v>腕得点表!3:13</v>
      </c>
      <c r="CP37" s="381" t="str">
        <f t="shared" si="24"/>
        <v>腕得点表!16:25</v>
      </c>
      <c r="CQ37" s="380" t="str">
        <f t="shared" si="25"/>
        <v>腕膝得点表!3:4</v>
      </c>
      <c r="CR37" s="381" t="str">
        <f t="shared" si="26"/>
        <v>腕膝得点表!8:9</v>
      </c>
      <c r="CS37" s="380" t="str">
        <f t="shared" si="27"/>
        <v>20mシャトルラン得点表!3:13</v>
      </c>
      <c r="CT37" s="381" t="str">
        <f t="shared" si="28"/>
        <v>20mシャトルラン得点表!16:25</v>
      </c>
      <c r="CU37" s="380" t="b">
        <f t="shared" si="11"/>
        <v>0</v>
      </c>
      <c r="CV37" s="380"/>
      <c r="DB37" s="265" t="s">
        <v>231</v>
      </c>
    </row>
    <row r="38" spans="1:106" ht="18" customHeight="1">
      <c r="A38" s="527">
        <v>24</v>
      </c>
      <c r="B38" s="528"/>
      <c r="C38" s="497"/>
      <c r="D38" s="498"/>
      <c r="E38" s="499"/>
      <c r="F38" s="498" t="s">
        <v>105</v>
      </c>
      <c r="G38" s="500" t="str">
        <f t="shared" si="29"/>
        <v/>
      </c>
      <c r="H38" s="498"/>
      <c r="I38" s="501"/>
      <c r="J38" s="502"/>
      <c r="K38" s="503" t="str">
        <f t="shared" ca="1" si="0"/>
        <v/>
      </c>
      <c r="L38" s="504"/>
      <c r="M38" s="505"/>
      <c r="N38" s="505"/>
      <c r="O38" s="505"/>
      <c r="P38" s="506"/>
      <c r="Q38" s="507" t="str">
        <f t="shared" ca="1" si="1"/>
        <v/>
      </c>
      <c r="R38" s="504"/>
      <c r="S38" s="505"/>
      <c r="T38" s="505"/>
      <c r="U38" s="505"/>
      <c r="V38" s="508"/>
      <c r="W38" s="502"/>
      <c r="X38" s="509" t="str">
        <f t="shared" ca="1" si="2"/>
        <v/>
      </c>
      <c r="Y38" s="391"/>
      <c r="Z38" s="504"/>
      <c r="AA38" s="505"/>
      <c r="AB38" s="505"/>
      <c r="AC38" s="505"/>
      <c r="AD38" s="510"/>
      <c r="AE38" s="506"/>
      <c r="AF38" s="507" t="str">
        <f t="shared" ca="1" si="3"/>
        <v/>
      </c>
      <c r="AG38" s="506"/>
      <c r="AH38" s="507" t="str">
        <f t="shared" ca="1" si="4"/>
        <v/>
      </c>
      <c r="AI38" s="502"/>
      <c r="AJ38" s="511" t="str">
        <f t="shared" ca="1" si="5"/>
        <v/>
      </c>
      <c r="AK38" s="506"/>
      <c r="AL38" s="507" t="str">
        <f t="shared" ca="1" si="6"/>
        <v/>
      </c>
      <c r="AM38" s="506"/>
      <c r="AN38" s="507" t="str">
        <f t="shared" ca="1" si="7"/>
        <v/>
      </c>
      <c r="AO38" s="327" t="str">
        <f t="shared" si="8"/>
        <v/>
      </c>
      <c r="AP38" s="327" t="str">
        <f t="shared" si="9"/>
        <v/>
      </c>
      <c r="AQ38" s="327" t="str">
        <f>IF(AO38=7,VLOOKUP(AP38,設定!$A$2:$B$6,2,1),"---")</f>
        <v>---</v>
      </c>
      <c r="AR38" s="382"/>
      <c r="AS38" s="383"/>
      <c r="AT38" s="383"/>
      <c r="AU38" s="384" t="s">
        <v>105</v>
      </c>
      <c r="AV38" s="385"/>
      <c r="AW38" s="384"/>
      <c r="AX38" s="386"/>
      <c r="AY38" s="387" t="str">
        <f t="shared" si="12"/>
        <v/>
      </c>
      <c r="AZ38" s="384" t="s">
        <v>105</v>
      </c>
      <c r="BA38" s="384" t="s">
        <v>105</v>
      </c>
      <c r="BB38" s="384" t="s">
        <v>105</v>
      </c>
      <c r="BC38" s="384"/>
      <c r="BD38" s="384"/>
      <c r="BE38" s="384"/>
      <c r="BF38" s="384"/>
      <c r="BG38" s="388"/>
      <c r="BH38" s="389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4"/>
      <c r="BU38" s="384"/>
      <c r="BV38" s="384"/>
      <c r="BW38" s="384"/>
      <c r="BX38" s="384"/>
      <c r="BY38" s="384"/>
      <c r="BZ38" s="512"/>
      <c r="CA38" s="403"/>
      <c r="CC38" s="262">
        <v>26</v>
      </c>
      <c r="CD38" s="337" t="str">
        <f t="shared" si="10"/>
        <v/>
      </c>
      <c r="CE38" s="337" t="str">
        <f t="shared" si="13"/>
        <v>立得点表!3:12</v>
      </c>
      <c r="CF38" s="338" t="str">
        <f t="shared" si="14"/>
        <v>立得点表!16:25</v>
      </c>
      <c r="CG38" s="337" t="str">
        <f t="shared" si="15"/>
        <v>立3段得点表!3:13</v>
      </c>
      <c r="CH38" s="338" t="str">
        <f t="shared" si="16"/>
        <v>立3段得点表!16:25</v>
      </c>
      <c r="CI38" s="337" t="str">
        <f t="shared" si="17"/>
        <v>ボール得点表!3:13</v>
      </c>
      <c r="CJ38" s="338" t="str">
        <f t="shared" si="18"/>
        <v>ボール得点表!16:25</v>
      </c>
      <c r="CK38" s="337" t="str">
        <f t="shared" si="19"/>
        <v>50m得点表!3:13</v>
      </c>
      <c r="CL38" s="338" t="str">
        <f t="shared" si="20"/>
        <v>50m得点表!16:25</v>
      </c>
      <c r="CM38" s="337" t="str">
        <f t="shared" si="21"/>
        <v>往得点表!3:13</v>
      </c>
      <c r="CN38" s="338" t="str">
        <f t="shared" si="22"/>
        <v>往得点表!16:25</v>
      </c>
      <c r="CO38" s="337" t="str">
        <f t="shared" si="23"/>
        <v>腕得点表!3:13</v>
      </c>
      <c r="CP38" s="338" t="str">
        <f t="shared" si="24"/>
        <v>腕得点表!16:25</v>
      </c>
      <c r="CQ38" s="337" t="str">
        <f t="shared" si="25"/>
        <v>腕膝得点表!3:4</v>
      </c>
      <c r="CR38" s="338" t="str">
        <f t="shared" si="26"/>
        <v>腕膝得点表!8:9</v>
      </c>
      <c r="CS38" s="337" t="str">
        <f t="shared" si="27"/>
        <v>20mシャトルラン得点表!3:13</v>
      </c>
      <c r="CT38" s="338" t="str">
        <f t="shared" si="28"/>
        <v>20mシャトルラン得点表!16:25</v>
      </c>
      <c r="CU38" s="262" t="b">
        <f t="shared" si="11"/>
        <v>0</v>
      </c>
      <c r="DB38" s="265" t="s">
        <v>232</v>
      </c>
    </row>
    <row r="39" spans="1:106" ht="18" customHeight="1">
      <c r="A39" s="529">
        <v>25</v>
      </c>
      <c r="B39" s="445"/>
      <c r="C39" s="309"/>
      <c r="D39" s="310"/>
      <c r="E39" s="311"/>
      <c r="F39" s="310" t="s">
        <v>105</v>
      </c>
      <c r="G39" s="312" t="str">
        <f t="shared" si="29"/>
        <v/>
      </c>
      <c r="H39" s="310"/>
      <c r="I39" s="313"/>
      <c r="J39" s="321"/>
      <c r="K39" s="315" t="str">
        <f t="shared" ca="1" si="0"/>
        <v/>
      </c>
      <c r="L39" s="316"/>
      <c r="M39" s="318"/>
      <c r="N39" s="318"/>
      <c r="O39" s="318"/>
      <c r="P39" s="340"/>
      <c r="Q39" s="320" t="str">
        <f t="shared" ca="1" si="1"/>
        <v/>
      </c>
      <c r="R39" s="316"/>
      <c r="S39" s="318"/>
      <c r="T39" s="318"/>
      <c r="U39" s="318"/>
      <c r="V39" s="348"/>
      <c r="W39" s="321"/>
      <c r="X39" s="322" t="str">
        <f t="shared" ca="1" si="2"/>
        <v/>
      </c>
      <c r="Y39" s="323"/>
      <c r="Z39" s="316"/>
      <c r="AA39" s="318"/>
      <c r="AB39" s="318"/>
      <c r="AC39" s="318"/>
      <c r="AD39" s="349"/>
      <c r="AE39" s="340"/>
      <c r="AF39" s="320" t="str">
        <f t="shared" ca="1" si="3"/>
        <v/>
      </c>
      <c r="AG39" s="340"/>
      <c r="AH39" s="320" t="str">
        <f t="shared" ca="1" si="4"/>
        <v/>
      </c>
      <c r="AI39" s="321"/>
      <c r="AJ39" s="324" t="str">
        <f t="shared" ca="1" si="5"/>
        <v/>
      </c>
      <c r="AK39" s="340"/>
      <c r="AL39" s="320" t="str">
        <f t="shared" ca="1" si="6"/>
        <v/>
      </c>
      <c r="AM39" s="340"/>
      <c r="AN39" s="320" t="str">
        <f t="shared" ca="1" si="7"/>
        <v/>
      </c>
      <c r="AO39" s="326" t="str">
        <f t="shared" si="8"/>
        <v/>
      </c>
      <c r="AP39" s="326" t="str">
        <f t="shared" si="9"/>
        <v/>
      </c>
      <c r="AQ39" s="326" t="str">
        <f>IF(AO39=7,VLOOKUP(AP39,設定!$A$2:$B$6,2,1),"---")</f>
        <v>---</v>
      </c>
      <c r="AR39" s="382"/>
      <c r="AS39" s="383"/>
      <c r="AT39" s="383"/>
      <c r="AU39" s="384" t="s">
        <v>105</v>
      </c>
      <c r="AV39" s="385"/>
      <c r="AW39" s="384"/>
      <c r="AX39" s="386"/>
      <c r="AY39" s="387" t="str">
        <f t="shared" si="12"/>
        <v/>
      </c>
      <c r="AZ39" s="384" t="s">
        <v>105</v>
      </c>
      <c r="BA39" s="384" t="s">
        <v>105</v>
      </c>
      <c r="BB39" s="384" t="s">
        <v>105</v>
      </c>
      <c r="BC39" s="384"/>
      <c r="BD39" s="384"/>
      <c r="BE39" s="384"/>
      <c r="BF39" s="384"/>
      <c r="BG39" s="388"/>
      <c r="BH39" s="389"/>
      <c r="BI39" s="384"/>
      <c r="BJ39" s="384"/>
      <c r="BK39" s="384"/>
      <c r="BL39" s="384"/>
      <c r="BM39" s="384"/>
      <c r="BN39" s="384"/>
      <c r="BO39" s="384"/>
      <c r="BP39" s="384"/>
      <c r="BQ39" s="384"/>
      <c r="BR39" s="384"/>
      <c r="BS39" s="384"/>
      <c r="BT39" s="384"/>
      <c r="BU39" s="384"/>
      <c r="BV39" s="384"/>
      <c r="BW39" s="384"/>
      <c r="BX39" s="384"/>
      <c r="BY39" s="384"/>
      <c r="BZ39" s="512"/>
      <c r="CA39" s="403"/>
      <c r="CC39" s="262">
        <v>27</v>
      </c>
      <c r="CD39" s="337" t="str">
        <f t="shared" si="10"/>
        <v/>
      </c>
      <c r="CE39" s="337" t="str">
        <f t="shared" si="13"/>
        <v>立得点表!3:12</v>
      </c>
      <c r="CF39" s="338" t="str">
        <f t="shared" si="14"/>
        <v>立得点表!16:25</v>
      </c>
      <c r="CG39" s="337" t="str">
        <f t="shared" si="15"/>
        <v>立3段得点表!3:13</v>
      </c>
      <c r="CH39" s="338" t="str">
        <f t="shared" si="16"/>
        <v>立3段得点表!16:25</v>
      </c>
      <c r="CI39" s="337" t="str">
        <f t="shared" si="17"/>
        <v>ボール得点表!3:13</v>
      </c>
      <c r="CJ39" s="338" t="str">
        <f t="shared" si="18"/>
        <v>ボール得点表!16:25</v>
      </c>
      <c r="CK39" s="337" t="str">
        <f t="shared" si="19"/>
        <v>50m得点表!3:13</v>
      </c>
      <c r="CL39" s="338" t="str">
        <f t="shared" si="20"/>
        <v>50m得点表!16:25</v>
      </c>
      <c r="CM39" s="337" t="str">
        <f t="shared" si="21"/>
        <v>往得点表!3:13</v>
      </c>
      <c r="CN39" s="338" t="str">
        <f t="shared" si="22"/>
        <v>往得点表!16:25</v>
      </c>
      <c r="CO39" s="337" t="str">
        <f t="shared" si="23"/>
        <v>腕得点表!3:13</v>
      </c>
      <c r="CP39" s="338" t="str">
        <f t="shared" si="24"/>
        <v>腕得点表!16:25</v>
      </c>
      <c r="CQ39" s="337" t="str">
        <f t="shared" si="25"/>
        <v>腕膝得点表!3:4</v>
      </c>
      <c r="CR39" s="338" t="str">
        <f t="shared" si="26"/>
        <v>腕膝得点表!8:9</v>
      </c>
      <c r="CS39" s="337" t="str">
        <f t="shared" si="27"/>
        <v>20mシャトルラン得点表!3:13</v>
      </c>
      <c r="CT39" s="338" t="str">
        <f t="shared" si="28"/>
        <v>20mシャトルラン得点表!16:25</v>
      </c>
      <c r="CU39" s="262" t="b">
        <f t="shared" si="11"/>
        <v>0</v>
      </c>
      <c r="DB39" s="265" t="s">
        <v>233</v>
      </c>
    </row>
    <row r="40" spans="1:106" ht="18" customHeight="1">
      <c r="A40" s="529">
        <v>26</v>
      </c>
      <c r="B40" s="445"/>
      <c r="C40" s="309"/>
      <c r="D40" s="310"/>
      <c r="E40" s="311"/>
      <c r="F40" s="310" t="s">
        <v>105</v>
      </c>
      <c r="G40" s="312" t="str">
        <f t="shared" si="29"/>
        <v/>
      </c>
      <c r="H40" s="310"/>
      <c r="I40" s="313"/>
      <c r="J40" s="321"/>
      <c r="K40" s="315" t="str">
        <f t="shared" ca="1" si="0"/>
        <v/>
      </c>
      <c r="L40" s="316"/>
      <c r="M40" s="318"/>
      <c r="N40" s="318"/>
      <c r="O40" s="318"/>
      <c r="P40" s="340"/>
      <c r="Q40" s="320" t="str">
        <f t="shared" ca="1" si="1"/>
        <v/>
      </c>
      <c r="R40" s="316"/>
      <c r="S40" s="318"/>
      <c r="T40" s="318"/>
      <c r="U40" s="318"/>
      <c r="V40" s="348"/>
      <c r="W40" s="321"/>
      <c r="X40" s="322" t="str">
        <f t="shared" ca="1" si="2"/>
        <v/>
      </c>
      <c r="Y40" s="323"/>
      <c r="Z40" s="316"/>
      <c r="AA40" s="318"/>
      <c r="AB40" s="318"/>
      <c r="AC40" s="318"/>
      <c r="AD40" s="349"/>
      <c r="AE40" s="340"/>
      <c r="AF40" s="320" t="str">
        <f t="shared" ca="1" si="3"/>
        <v/>
      </c>
      <c r="AG40" s="340"/>
      <c r="AH40" s="320" t="str">
        <f t="shared" ca="1" si="4"/>
        <v/>
      </c>
      <c r="AI40" s="321"/>
      <c r="AJ40" s="324" t="str">
        <f t="shared" ca="1" si="5"/>
        <v/>
      </c>
      <c r="AK40" s="340"/>
      <c r="AL40" s="320" t="str">
        <f t="shared" ca="1" si="6"/>
        <v/>
      </c>
      <c r="AM40" s="340"/>
      <c r="AN40" s="320" t="str">
        <f t="shared" ca="1" si="7"/>
        <v/>
      </c>
      <c r="AO40" s="326" t="str">
        <f t="shared" si="8"/>
        <v/>
      </c>
      <c r="AP40" s="326" t="str">
        <f t="shared" si="9"/>
        <v/>
      </c>
      <c r="AQ40" s="326" t="str">
        <f>IF(AO40=7,VLOOKUP(AP40,設定!$A$2:$B$6,2,1),"---")</f>
        <v>---</v>
      </c>
      <c r="AR40" s="382"/>
      <c r="AS40" s="383"/>
      <c r="AT40" s="383"/>
      <c r="AU40" s="384" t="s">
        <v>105</v>
      </c>
      <c r="AV40" s="385"/>
      <c r="AW40" s="384"/>
      <c r="AX40" s="386"/>
      <c r="AY40" s="387" t="str">
        <f t="shared" si="12"/>
        <v/>
      </c>
      <c r="AZ40" s="384" t="s">
        <v>105</v>
      </c>
      <c r="BA40" s="384" t="s">
        <v>105</v>
      </c>
      <c r="BB40" s="384" t="s">
        <v>105</v>
      </c>
      <c r="BC40" s="384"/>
      <c r="BD40" s="384"/>
      <c r="BE40" s="384"/>
      <c r="BF40" s="384"/>
      <c r="BG40" s="388"/>
      <c r="BH40" s="389"/>
      <c r="BI40" s="384"/>
      <c r="BJ40" s="384"/>
      <c r="BK40" s="384"/>
      <c r="BL40" s="384"/>
      <c r="BM40" s="384"/>
      <c r="BN40" s="384"/>
      <c r="BO40" s="384"/>
      <c r="BP40" s="384"/>
      <c r="BQ40" s="384"/>
      <c r="BR40" s="384"/>
      <c r="BS40" s="384"/>
      <c r="BT40" s="384"/>
      <c r="BU40" s="384"/>
      <c r="BV40" s="384"/>
      <c r="BW40" s="384"/>
      <c r="BX40" s="384"/>
      <c r="BY40" s="384"/>
      <c r="BZ40" s="512"/>
      <c r="CA40" s="403"/>
      <c r="CC40" s="262">
        <v>28</v>
      </c>
      <c r="CD40" s="337" t="str">
        <f t="shared" si="10"/>
        <v/>
      </c>
      <c r="CE40" s="337" t="str">
        <f t="shared" si="13"/>
        <v>立得点表!3:12</v>
      </c>
      <c r="CF40" s="338" t="str">
        <f t="shared" si="14"/>
        <v>立得点表!16:25</v>
      </c>
      <c r="CG40" s="337" t="str">
        <f t="shared" si="15"/>
        <v>立3段得点表!3:13</v>
      </c>
      <c r="CH40" s="338" t="str">
        <f t="shared" si="16"/>
        <v>立3段得点表!16:25</v>
      </c>
      <c r="CI40" s="337" t="str">
        <f t="shared" si="17"/>
        <v>ボール得点表!3:13</v>
      </c>
      <c r="CJ40" s="338" t="str">
        <f t="shared" si="18"/>
        <v>ボール得点表!16:25</v>
      </c>
      <c r="CK40" s="337" t="str">
        <f t="shared" si="19"/>
        <v>50m得点表!3:13</v>
      </c>
      <c r="CL40" s="338" t="str">
        <f t="shared" si="20"/>
        <v>50m得点表!16:25</v>
      </c>
      <c r="CM40" s="337" t="str">
        <f t="shared" si="21"/>
        <v>往得点表!3:13</v>
      </c>
      <c r="CN40" s="338" t="str">
        <f t="shared" si="22"/>
        <v>往得点表!16:25</v>
      </c>
      <c r="CO40" s="337" t="str">
        <f t="shared" si="23"/>
        <v>腕得点表!3:13</v>
      </c>
      <c r="CP40" s="338" t="str">
        <f t="shared" si="24"/>
        <v>腕得点表!16:25</v>
      </c>
      <c r="CQ40" s="337" t="str">
        <f t="shared" si="25"/>
        <v>腕膝得点表!3:4</v>
      </c>
      <c r="CR40" s="338" t="str">
        <f t="shared" si="26"/>
        <v>腕膝得点表!8:9</v>
      </c>
      <c r="CS40" s="337" t="str">
        <f t="shared" si="27"/>
        <v>20mシャトルラン得点表!3:13</v>
      </c>
      <c r="CT40" s="338" t="str">
        <f t="shared" si="28"/>
        <v>20mシャトルラン得点表!16:25</v>
      </c>
      <c r="CU40" s="262" t="b">
        <f t="shared" si="11"/>
        <v>0</v>
      </c>
      <c r="DB40" s="265" t="s">
        <v>234</v>
      </c>
    </row>
    <row r="41" spans="1:106" ht="18" customHeight="1">
      <c r="A41" s="529">
        <v>27</v>
      </c>
      <c r="B41" s="445"/>
      <c r="C41" s="309"/>
      <c r="D41" s="310"/>
      <c r="E41" s="311"/>
      <c r="F41" s="310" t="s">
        <v>105</v>
      </c>
      <c r="G41" s="312" t="str">
        <f t="shared" si="29"/>
        <v/>
      </c>
      <c r="H41" s="310"/>
      <c r="I41" s="313"/>
      <c r="J41" s="321"/>
      <c r="K41" s="315" t="str">
        <f t="shared" ca="1" si="0"/>
        <v/>
      </c>
      <c r="L41" s="316"/>
      <c r="M41" s="318"/>
      <c r="N41" s="318"/>
      <c r="O41" s="318"/>
      <c r="P41" s="340"/>
      <c r="Q41" s="320" t="str">
        <f t="shared" ca="1" si="1"/>
        <v/>
      </c>
      <c r="R41" s="316"/>
      <c r="S41" s="318"/>
      <c r="T41" s="318"/>
      <c r="U41" s="318"/>
      <c r="V41" s="348"/>
      <c r="W41" s="321"/>
      <c r="X41" s="322" t="str">
        <f t="shared" ca="1" si="2"/>
        <v/>
      </c>
      <c r="Y41" s="323"/>
      <c r="Z41" s="316"/>
      <c r="AA41" s="318"/>
      <c r="AB41" s="318"/>
      <c r="AC41" s="318"/>
      <c r="AD41" s="349"/>
      <c r="AE41" s="340"/>
      <c r="AF41" s="320" t="str">
        <f t="shared" ca="1" si="3"/>
        <v/>
      </c>
      <c r="AG41" s="340"/>
      <c r="AH41" s="320" t="str">
        <f t="shared" ca="1" si="4"/>
        <v/>
      </c>
      <c r="AI41" s="321"/>
      <c r="AJ41" s="324" t="str">
        <f t="shared" ca="1" si="5"/>
        <v/>
      </c>
      <c r="AK41" s="340"/>
      <c r="AL41" s="320" t="str">
        <f t="shared" ca="1" si="6"/>
        <v/>
      </c>
      <c r="AM41" s="340"/>
      <c r="AN41" s="320" t="str">
        <f t="shared" ca="1" si="7"/>
        <v/>
      </c>
      <c r="AO41" s="326" t="str">
        <f t="shared" si="8"/>
        <v/>
      </c>
      <c r="AP41" s="326" t="str">
        <f t="shared" si="9"/>
        <v/>
      </c>
      <c r="AQ41" s="326" t="str">
        <f>IF(AO41=7,VLOOKUP(AP41,設定!$A$2:$B$6,2,1),"---")</f>
        <v>---</v>
      </c>
      <c r="AR41" s="382"/>
      <c r="AS41" s="383"/>
      <c r="AT41" s="383"/>
      <c r="AU41" s="384" t="s">
        <v>105</v>
      </c>
      <c r="AV41" s="385"/>
      <c r="AW41" s="384"/>
      <c r="AX41" s="386"/>
      <c r="AY41" s="387" t="str">
        <f t="shared" si="12"/>
        <v/>
      </c>
      <c r="AZ41" s="384" t="s">
        <v>105</v>
      </c>
      <c r="BA41" s="384" t="s">
        <v>105</v>
      </c>
      <c r="BB41" s="384" t="s">
        <v>105</v>
      </c>
      <c r="BC41" s="384"/>
      <c r="BD41" s="384"/>
      <c r="BE41" s="384"/>
      <c r="BF41" s="384"/>
      <c r="BG41" s="388"/>
      <c r="BH41" s="389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4"/>
      <c r="BZ41" s="512"/>
      <c r="CA41" s="403"/>
      <c r="CC41" s="262">
        <v>29</v>
      </c>
      <c r="CD41" s="337" t="str">
        <f t="shared" si="10"/>
        <v/>
      </c>
      <c r="CE41" s="337" t="str">
        <f t="shared" si="13"/>
        <v>立得点表!3:12</v>
      </c>
      <c r="CF41" s="338" t="str">
        <f t="shared" si="14"/>
        <v>立得点表!16:25</v>
      </c>
      <c r="CG41" s="337" t="str">
        <f t="shared" si="15"/>
        <v>立3段得点表!3:13</v>
      </c>
      <c r="CH41" s="338" t="str">
        <f t="shared" si="16"/>
        <v>立3段得点表!16:25</v>
      </c>
      <c r="CI41" s="337" t="str">
        <f t="shared" si="17"/>
        <v>ボール得点表!3:13</v>
      </c>
      <c r="CJ41" s="338" t="str">
        <f t="shared" si="18"/>
        <v>ボール得点表!16:25</v>
      </c>
      <c r="CK41" s="337" t="str">
        <f t="shared" si="19"/>
        <v>50m得点表!3:13</v>
      </c>
      <c r="CL41" s="338" t="str">
        <f t="shared" si="20"/>
        <v>50m得点表!16:25</v>
      </c>
      <c r="CM41" s="337" t="str">
        <f t="shared" si="21"/>
        <v>往得点表!3:13</v>
      </c>
      <c r="CN41" s="338" t="str">
        <f t="shared" si="22"/>
        <v>往得点表!16:25</v>
      </c>
      <c r="CO41" s="337" t="str">
        <f t="shared" si="23"/>
        <v>腕得点表!3:13</v>
      </c>
      <c r="CP41" s="338" t="str">
        <f t="shared" si="24"/>
        <v>腕得点表!16:25</v>
      </c>
      <c r="CQ41" s="337" t="str">
        <f t="shared" si="25"/>
        <v>腕膝得点表!3:4</v>
      </c>
      <c r="CR41" s="338" t="str">
        <f t="shared" si="26"/>
        <v>腕膝得点表!8:9</v>
      </c>
      <c r="CS41" s="337" t="str">
        <f t="shared" si="27"/>
        <v>20mシャトルラン得点表!3:13</v>
      </c>
      <c r="CT41" s="338" t="str">
        <f t="shared" si="28"/>
        <v>20mシャトルラン得点表!16:25</v>
      </c>
      <c r="CU41" s="262" t="b">
        <f t="shared" si="11"/>
        <v>0</v>
      </c>
      <c r="DB41" s="265" t="s">
        <v>235</v>
      </c>
    </row>
    <row r="42" spans="1:106" s="402" customFormat="1" ht="18" customHeight="1">
      <c r="A42" s="529">
        <v>28</v>
      </c>
      <c r="B42" s="528"/>
      <c r="C42" s="497"/>
      <c r="D42" s="310"/>
      <c r="E42" s="499"/>
      <c r="F42" s="310" t="s">
        <v>105</v>
      </c>
      <c r="G42" s="514" t="str">
        <f t="shared" si="29"/>
        <v/>
      </c>
      <c r="H42" s="498"/>
      <c r="I42" s="501"/>
      <c r="J42" s="502"/>
      <c r="K42" s="503" t="str">
        <f t="shared" ca="1" si="0"/>
        <v/>
      </c>
      <c r="L42" s="316"/>
      <c r="M42" s="318"/>
      <c r="N42" s="318"/>
      <c r="O42" s="318"/>
      <c r="P42" s="506"/>
      <c r="Q42" s="507" t="str">
        <f t="shared" ca="1" si="1"/>
        <v/>
      </c>
      <c r="R42" s="504"/>
      <c r="S42" s="505"/>
      <c r="T42" s="505"/>
      <c r="U42" s="505"/>
      <c r="V42" s="508"/>
      <c r="W42" s="502"/>
      <c r="X42" s="509" t="str">
        <f t="shared" ca="1" si="2"/>
        <v/>
      </c>
      <c r="Y42" s="323"/>
      <c r="Z42" s="504"/>
      <c r="AA42" s="505"/>
      <c r="AB42" s="505"/>
      <c r="AC42" s="505"/>
      <c r="AD42" s="510"/>
      <c r="AE42" s="506"/>
      <c r="AF42" s="507" t="str">
        <f t="shared" ca="1" si="3"/>
        <v/>
      </c>
      <c r="AG42" s="506"/>
      <c r="AH42" s="507" t="str">
        <f t="shared" ca="1" si="4"/>
        <v/>
      </c>
      <c r="AI42" s="502"/>
      <c r="AJ42" s="511" t="str">
        <f t="shared" ca="1" si="5"/>
        <v/>
      </c>
      <c r="AK42" s="506"/>
      <c r="AL42" s="507" t="str">
        <f t="shared" ca="1" si="6"/>
        <v/>
      </c>
      <c r="AM42" s="506"/>
      <c r="AN42" s="507" t="str">
        <f t="shared" ca="1" si="7"/>
        <v/>
      </c>
      <c r="AO42" s="327" t="str">
        <f t="shared" si="8"/>
        <v/>
      </c>
      <c r="AP42" s="327" t="str">
        <f t="shared" si="9"/>
        <v/>
      </c>
      <c r="AQ42" s="327" t="str">
        <f>IF(AO42=7,VLOOKUP(AP42,設定!$A$2:$B$6,2,1),"---")</f>
        <v>---</v>
      </c>
      <c r="AR42" s="382"/>
      <c r="AS42" s="383"/>
      <c r="AT42" s="383"/>
      <c r="AU42" s="384" t="s">
        <v>105</v>
      </c>
      <c r="AV42" s="385"/>
      <c r="AW42" s="384"/>
      <c r="AX42" s="386"/>
      <c r="AY42" s="387" t="str">
        <f t="shared" si="12"/>
        <v/>
      </c>
      <c r="AZ42" s="384" t="s">
        <v>105</v>
      </c>
      <c r="BA42" s="384" t="s">
        <v>105</v>
      </c>
      <c r="BB42" s="384" t="s">
        <v>105</v>
      </c>
      <c r="BC42" s="384"/>
      <c r="BD42" s="384"/>
      <c r="BE42" s="384"/>
      <c r="BF42" s="384"/>
      <c r="BG42" s="388"/>
      <c r="BH42" s="389"/>
      <c r="BI42" s="384"/>
      <c r="BJ42" s="384"/>
      <c r="BK42" s="384"/>
      <c r="BL42" s="384"/>
      <c r="BM42" s="384"/>
      <c r="BN42" s="384"/>
      <c r="BO42" s="384"/>
      <c r="BP42" s="384"/>
      <c r="BQ42" s="384"/>
      <c r="BR42" s="384"/>
      <c r="BS42" s="384"/>
      <c r="BT42" s="384"/>
      <c r="BU42" s="384"/>
      <c r="BV42" s="384"/>
      <c r="BW42" s="384"/>
      <c r="BX42" s="384"/>
      <c r="BY42" s="384"/>
      <c r="BZ42" s="512"/>
      <c r="CA42" s="401"/>
      <c r="CC42" s="402">
        <v>30</v>
      </c>
      <c r="CD42" s="402" t="str">
        <f t="shared" si="10"/>
        <v/>
      </c>
      <c r="CE42" s="402" t="str">
        <f t="shared" si="13"/>
        <v>立得点表!3:12</v>
      </c>
      <c r="CF42" s="421" t="str">
        <f t="shared" si="14"/>
        <v>立得点表!16:25</v>
      </c>
      <c r="CG42" s="402" t="str">
        <f t="shared" si="15"/>
        <v>立3段得点表!3:13</v>
      </c>
      <c r="CH42" s="421" t="str">
        <f t="shared" si="16"/>
        <v>立3段得点表!16:25</v>
      </c>
      <c r="CI42" s="402" t="str">
        <f t="shared" si="17"/>
        <v>ボール得点表!3:13</v>
      </c>
      <c r="CJ42" s="421" t="str">
        <f t="shared" si="18"/>
        <v>ボール得点表!16:25</v>
      </c>
      <c r="CK42" s="402" t="str">
        <f t="shared" si="19"/>
        <v>50m得点表!3:13</v>
      </c>
      <c r="CL42" s="421" t="str">
        <f t="shared" si="20"/>
        <v>50m得点表!16:25</v>
      </c>
      <c r="CM42" s="402" t="str">
        <f t="shared" si="21"/>
        <v>往得点表!3:13</v>
      </c>
      <c r="CN42" s="421" t="str">
        <f t="shared" si="22"/>
        <v>往得点表!16:25</v>
      </c>
      <c r="CO42" s="402" t="str">
        <f t="shared" si="23"/>
        <v>腕得点表!3:13</v>
      </c>
      <c r="CP42" s="421" t="str">
        <f t="shared" si="24"/>
        <v>腕得点表!16:25</v>
      </c>
      <c r="CQ42" s="380" t="str">
        <f t="shared" si="25"/>
        <v>腕膝得点表!3:4</v>
      </c>
      <c r="CR42" s="381" t="str">
        <f t="shared" si="26"/>
        <v>腕膝得点表!8:9</v>
      </c>
      <c r="CS42" s="402" t="str">
        <f t="shared" si="27"/>
        <v>20mシャトルラン得点表!3:13</v>
      </c>
      <c r="CT42" s="421" t="str">
        <f t="shared" si="28"/>
        <v>20mシャトルラン得点表!16:25</v>
      </c>
      <c r="CU42" s="402" t="b">
        <f t="shared" si="11"/>
        <v>0</v>
      </c>
      <c r="DB42" s="265" t="s">
        <v>236</v>
      </c>
    </row>
    <row r="43" spans="1:106" ht="18" customHeight="1">
      <c r="A43" s="339">
        <v>29</v>
      </c>
      <c r="B43" s="445"/>
      <c r="C43" s="309"/>
      <c r="D43" s="310"/>
      <c r="E43" s="311"/>
      <c r="F43" s="310" t="s">
        <v>105</v>
      </c>
      <c r="G43" s="312" t="str">
        <f t="shared" si="29"/>
        <v/>
      </c>
      <c r="H43" s="310"/>
      <c r="I43" s="313"/>
      <c r="J43" s="321"/>
      <c r="K43" s="315" t="str">
        <f t="shared" ca="1" si="0"/>
        <v/>
      </c>
      <c r="L43" s="316"/>
      <c r="M43" s="318"/>
      <c r="N43" s="318"/>
      <c r="O43" s="318"/>
      <c r="P43" s="340"/>
      <c r="Q43" s="320" t="str">
        <f t="shared" ca="1" si="1"/>
        <v/>
      </c>
      <c r="R43" s="316"/>
      <c r="S43" s="318"/>
      <c r="T43" s="318"/>
      <c r="U43" s="318"/>
      <c r="V43" s="348"/>
      <c r="W43" s="321"/>
      <c r="X43" s="322" t="str">
        <f t="shared" ca="1" si="2"/>
        <v/>
      </c>
      <c r="Y43" s="323"/>
      <c r="Z43" s="316"/>
      <c r="AA43" s="318"/>
      <c r="AB43" s="318"/>
      <c r="AC43" s="318"/>
      <c r="AD43" s="349"/>
      <c r="AE43" s="340"/>
      <c r="AF43" s="320" t="str">
        <f t="shared" ca="1" si="3"/>
        <v/>
      </c>
      <c r="AG43" s="340"/>
      <c r="AH43" s="320" t="str">
        <f t="shared" ca="1" si="4"/>
        <v/>
      </c>
      <c r="AI43" s="321"/>
      <c r="AJ43" s="324" t="str">
        <f t="shared" ca="1" si="5"/>
        <v/>
      </c>
      <c r="AK43" s="340"/>
      <c r="AL43" s="320" t="str">
        <f t="shared" ca="1" si="6"/>
        <v/>
      </c>
      <c r="AM43" s="340"/>
      <c r="AN43" s="320" t="str">
        <f t="shared" ca="1" si="7"/>
        <v/>
      </c>
      <c r="AO43" s="326" t="str">
        <f t="shared" si="8"/>
        <v/>
      </c>
      <c r="AP43" s="326" t="str">
        <f t="shared" si="9"/>
        <v/>
      </c>
      <c r="AQ43" s="326" t="str">
        <f>IF(AO43=7,VLOOKUP(AP43,設定!$A$2:$B$6,2,1),"---")</f>
        <v>---</v>
      </c>
      <c r="AR43" s="341"/>
      <c r="AS43" s="342"/>
      <c r="AT43" s="342"/>
      <c r="AU43" s="343" t="s">
        <v>105</v>
      </c>
      <c r="AV43" s="351"/>
      <c r="AW43" s="343"/>
      <c r="AX43" s="344"/>
      <c r="AY43" s="345" t="str">
        <f t="shared" si="12"/>
        <v/>
      </c>
      <c r="AZ43" s="343" t="s">
        <v>105</v>
      </c>
      <c r="BA43" s="343" t="s">
        <v>105</v>
      </c>
      <c r="BB43" s="343" t="s">
        <v>105</v>
      </c>
      <c r="BC43" s="343"/>
      <c r="BD43" s="343"/>
      <c r="BE43" s="343"/>
      <c r="BF43" s="343"/>
      <c r="BG43" s="346"/>
      <c r="BH43" s="347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3"/>
      <c r="BY43" s="343"/>
      <c r="BZ43" s="350"/>
      <c r="CA43" s="403"/>
      <c r="CC43" s="262">
        <v>31</v>
      </c>
      <c r="CD43" s="337" t="str">
        <f t="shared" si="10"/>
        <v/>
      </c>
      <c r="CE43" s="337" t="str">
        <f t="shared" si="13"/>
        <v>立得点表!3:12</v>
      </c>
      <c r="CF43" s="338" t="str">
        <f t="shared" si="14"/>
        <v>立得点表!16:25</v>
      </c>
      <c r="CG43" s="337" t="str">
        <f t="shared" si="15"/>
        <v>立3段得点表!3:13</v>
      </c>
      <c r="CH43" s="338" t="str">
        <f t="shared" si="16"/>
        <v>立3段得点表!16:25</v>
      </c>
      <c r="CI43" s="337" t="str">
        <f t="shared" si="17"/>
        <v>ボール得点表!3:13</v>
      </c>
      <c r="CJ43" s="338" t="str">
        <f t="shared" si="18"/>
        <v>ボール得点表!16:25</v>
      </c>
      <c r="CK43" s="337" t="str">
        <f t="shared" si="19"/>
        <v>50m得点表!3:13</v>
      </c>
      <c r="CL43" s="338" t="str">
        <f t="shared" si="20"/>
        <v>50m得点表!16:25</v>
      </c>
      <c r="CM43" s="337" t="str">
        <f t="shared" si="21"/>
        <v>往得点表!3:13</v>
      </c>
      <c r="CN43" s="338" t="str">
        <f t="shared" si="22"/>
        <v>往得点表!16:25</v>
      </c>
      <c r="CO43" s="337" t="str">
        <f t="shared" si="23"/>
        <v>腕得点表!3:13</v>
      </c>
      <c r="CP43" s="338" t="str">
        <f t="shared" si="24"/>
        <v>腕得点表!16:25</v>
      </c>
      <c r="CQ43" s="337" t="str">
        <f t="shared" si="25"/>
        <v>腕膝得点表!3:4</v>
      </c>
      <c r="CR43" s="338" t="str">
        <f t="shared" si="26"/>
        <v>腕膝得点表!8:9</v>
      </c>
      <c r="CS43" s="337" t="str">
        <f t="shared" si="27"/>
        <v>20mシャトルラン得点表!3:13</v>
      </c>
      <c r="CT43" s="338" t="str">
        <f t="shared" si="28"/>
        <v>20mシャトルラン得点表!16:25</v>
      </c>
      <c r="CU43" s="262" t="b">
        <f t="shared" si="11"/>
        <v>0</v>
      </c>
      <c r="DB43" s="265" t="s">
        <v>237</v>
      </c>
    </row>
    <row r="44" spans="1:106" ht="18" customHeight="1">
      <c r="A44" s="339">
        <v>30</v>
      </c>
      <c r="B44" s="445"/>
      <c r="C44" s="309"/>
      <c r="D44" s="310"/>
      <c r="E44" s="311"/>
      <c r="F44" s="310" t="s">
        <v>105</v>
      </c>
      <c r="G44" s="312" t="str">
        <f t="shared" si="29"/>
        <v/>
      </c>
      <c r="H44" s="310"/>
      <c r="I44" s="313"/>
      <c r="J44" s="321"/>
      <c r="K44" s="315" t="str">
        <f t="shared" ca="1" si="0"/>
        <v/>
      </c>
      <c r="L44" s="316"/>
      <c r="M44" s="318"/>
      <c r="N44" s="318"/>
      <c r="O44" s="318"/>
      <c r="P44" s="340"/>
      <c r="Q44" s="320" t="str">
        <f t="shared" ca="1" si="1"/>
        <v/>
      </c>
      <c r="R44" s="316"/>
      <c r="S44" s="318"/>
      <c r="T44" s="318"/>
      <c r="U44" s="318"/>
      <c r="V44" s="348"/>
      <c r="W44" s="321"/>
      <c r="X44" s="322" t="str">
        <f t="shared" ca="1" si="2"/>
        <v/>
      </c>
      <c r="Y44" s="323"/>
      <c r="Z44" s="316"/>
      <c r="AA44" s="318"/>
      <c r="AB44" s="318"/>
      <c r="AC44" s="318"/>
      <c r="AD44" s="349"/>
      <c r="AE44" s="340"/>
      <c r="AF44" s="320" t="str">
        <f t="shared" ca="1" si="3"/>
        <v/>
      </c>
      <c r="AG44" s="340"/>
      <c r="AH44" s="320" t="str">
        <f t="shared" ca="1" si="4"/>
        <v/>
      </c>
      <c r="AI44" s="321"/>
      <c r="AJ44" s="324" t="str">
        <f t="shared" ca="1" si="5"/>
        <v/>
      </c>
      <c r="AK44" s="340"/>
      <c r="AL44" s="320" t="str">
        <f t="shared" ca="1" si="6"/>
        <v/>
      </c>
      <c r="AM44" s="340"/>
      <c r="AN44" s="320" t="str">
        <f t="shared" ca="1" si="7"/>
        <v/>
      </c>
      <c r="AO44" s="326" t="str">
        <f t="shared" si="8"/>
        <v/>
      </c>
      <c r="AP44" s="326" t="str">
        <f t="shared" si="9"/>
        <v/>
      </c>
      <c r="AQ44" s="326" t="str">
        <f>IF(AO44=7,VLOOKUP(AP44,設定!$A$2:$B$6,2,1),"---")</f>
        <v>---</v>
      </c>
      <c r="AR44" s="382"/>
      <c r="AS44" s="383"/>
      <c r="AT44" s="383"/>
      <c r="AU44" s="384" t="s">
        <v>105</v>
      </c>
      <c r="AV44" s="385"/>
      <c r="AW44" s="384"/>
      <c r="AX44" s="386"/>
      <c r="AY44" s="387" t="str">
        <f t="shared" si="12"/>
        <v/>
      </c>
      <c r="AZ44" s="384" t="s">
        <v>105</v>
      </c>
      <c r="BA44" s="384" t="s">
        <v>105</v>
      </c>
      <c r="BB44" s="384" t="s">
        <v>105</v>
      </c>
      <c r="BC44" s="384"/>
      <c r="BD44" s="384"/>
      <c r="BE44" s="384"/>
      <c r="BF44" s="384"/>
      <c r="BG44" s="388"/>
      <c r="BH44" s="389"/>
      <c r="BI44" s="384"/>
      <c r="BJ44" s="384"/>
      <c r="BK44" s="384"/>
      <c r="BL44" s="384"/>
      <c r="BM44" s="384"/>
      <c r="BN44" s="384"/>
      <c r="BO44" s="384"/>
      <c r="BP44" s="384"/>
      <c r="BQ44" s="384"/>
      <c r="BR44" s="384"/>
      <c r="BS44" s="384"/>
      <c r="BT44" s="384"/>
      <c r="BU44" s="384"/>
      <c r="BV44" s="384"/>
      <c r="BW44" s="384"/>
      <c r="BX44" s="384"/>
      <c r="BY44" s="384"/>
      <c r="BZ44" s="390"/>
      <c r="CA44" s="403"/>
      <c r="CC44" s="262">
        <v>32</v>
      </c>
      <c r="CD44" s="337" t="str">
        <f t="shared" si="10"/>
        <v/>
      </c>
      <c r="CE44" s="337" t="str">
        <f t="shared" si="13"/>
        <v>立得点表!3:12</v>
      </c>
      <c r="CF44" s="338" t="str">
        <f t="shared" si="14"/>
        <v>立得点表!16:25</v>
      </c>
      <c r="CG44" s="337" t="str">
        <f t="shared" si="15"/>
        <v>立3段得点表!3:13</v>
      </c>
      <c r="CH44" s="338" t="str">
        <f t="shared" si="16"/>
        <v>立3段得点表!16:25</v>
      </c>
      <c r="CI44" s="337" t="str">
        <f t="shared" si="17"/>
        <v>ボール得点表!3:13</v>
      </c>
      <c r="CJ44" s="338" t="str">
        <f t="shared" si="18"/>
        <v>ボール得点表!16:25</v>
      </c>
      <c r="CK44" s="337" t="str">
        <f t="shared" si="19"/>
        <v>50m得点表!3:13</v>
      </c>
      <c r="CL44" s="338" t="str">
        <f t="shared" si="20"/>
        <v>50m得点表!16:25</v>
      </c>
      <c r="CM44" s="337" t="str">
        <f t="shared" si="21"/>
        <v>往得点表!3:13</v>
      </c>
      <c r="CN44" s="338" t="str">
        <f t="shared" si="22"/>
        <v>往得点表!16:25</v>
      </c>
      <c r="CO44" s="337" t="str">
        <f t="shared" si="23"/>
        <v>腕得点表!3:13</v>
      </c>
      <c r="CP44" s="338" t="str">
        <f t="shared" si="24"/>
        <v>腕得点表!16:25</v>
      </c>
      <c r="CQ44" s="337" t="str">
        <f t="shared" si="25"/>
        <v>腕膝得点表!3:4</v>
      </c>
      <c r="CR44" s="338" t="str">
        <f t="shared" si="26"/>
        <v>腕膝得点表!8:9</v>
      </c>
      <c r="CS44" s="337" t="str">
        <f t="shared" si="27"/>
        <v>20mシャトルラン得点表!3:13</v>
      </c>
      <c r="CT44" s="338" t="str">
        <f t="shared" si="28"/>
        <v>20mシャトルラン得点表!16:25</v>
      </c>
      <c r="CU44" s="262" t="b">
        <f t="shared" si="11"/>
        <v>0</v>
      </c>
      <c r="DB44" s="265" t="s">
        <v>238</v>
      </c>
    </row>
    <row r="45" spans="1:106" ht="18" customHeight="1">
      <c r="A45" s="339">
        <v>31</v>
      </c>
      <c r="B45" s="445"/>
      <c r="C45" s="309"/>
      <c r="D45" s="310"/>
      <c r="E45" s="311"/>
      <c r="F45" s="310" t="s">
        <v>105</v>
      </c>
      <c r="G45" s="312" t="str">
        <f t="shared" si="29"/>
        <v/>
      </c>
      <c r="H45" s="310"/>
      <c r="I45" s="313"/>
      <c r="J45" s="321"/>
      <c r="K45" s="315" t="str">
        <f t="shared" ca="1" si="0"/>
        <v/>
      </c>
      <c r="L45" s="316"/>
      <c r="M45" s="318"/>
      <c r="N45" s="318"/>
      <c r="O45" s="318"/>
      <c r="P45" s="340"/>
      <c r="Q45" s="320" t="str">
        <f t="shared" ca="1" si="1"/>
        <v/>
      </c>
      <c r="R45" s="316"/>
      <c r="S45" s="318"/>
      <c r="T45" s="318"/>
      <c r="U45" s="318"/>
      <c r="V45" s="348"/>
      <c r="W45" s="321"/>
      <c r="X45" s="322" t="str">
        <f t="shared" ca="1" si="2"/>
        <v/>
      </c>
      <c r="Y45" s="323"/>
      <c r="Z45" s="316"/>
      <c r="AA45" s="318"/>
      <c r="AB45" s="318"/>
      <c r="AC45" s="318"/>
      <c r="AD45" s="349"/>
      <c r="AE45" s="340"/>
      <c r="AF45" s="320" t="str">
        <f t="shared" ca="1" si="3"/>
        <v/>
      </c>
      <c r="AG45" s="340"/>
      <c r="AH45" s="320" t="str">
        <f t="shared" ca="1" si="4"/>
        <v/>
      </c>
      <c r="AI45" s="321"/>
      <c r="AJ45" s="324" t="str">
        <f t="shared" ca="1" si="5"/>
        <v/>
      </c>
      <c r="AK45" s="340"/>
      <c r="AL45" s="320" t="str">
        <f t="shared" ca="1" si="6"/>
        <v/>
      </c>
      <c r="AM45" s="340"/>
      <c r="AN45" s="320" t="str">
        <f t="shared" ca="1" si="7"/>
        <v/>
      </c>
      <c r="AO45" s="326" t="str">
        <f t="shared" si="8"/>
        <v/>
      </c>
      <c r="AP45" s="326" t="str">
        <f t="shared" si="9"/>
        <v/>
      </c>
      <c r="AQ45" s="326" t="str">
        <f>IF(AO45=7,VLOOKUP(AP45,設定!$A$2:$B$6,2,1),"---")</f>
        <v>---</v>
      </c>
      <c r="AR45" s="382"/>
      <c r="AS45" s="383"/>
      <c r="AT45" s="383"/>
      <c r="AU45" s="384" t="s">
        <v>105</v>
      </c>
      <c r="AV45" s="385"/>
      <c r="AW45" s="384"/>
      <c r="AX45" s="386"/>
      <c r="AY45" s="387" t="str">
        <f t="shared" si="12"/>
        <v/>
      </c>
      <c r="AZ45" s="384" t="s">
        <v>105</v>
      </c>
      <c r="BA45" s="384" t="s">
        <v>105</v>
      </c>
      <c r="BB45" s="384" t="s">
        <v>105</v>
      </c>
      <c r="BC45" s="384"/>
      <c r="BD45" s="384"/>
      <c r="BE45" s="384"/>
      <c r="BF45" s="384"/>
      <c r="BG45" s="388"/>
      <c r="BH45" s="389"/>
      <c r="BI45" s="384"/>
      <c r="BJ45" s="384"/>
      <c r="BK45" s="384"/>
      <c r="BL45" s="384"/>
      <c r="BM45" s="384"/>
      <c r="BN45" s="384"/>
      <c r="BO45" s="384"/>
      <c r="BP45" s="384"/>
      <c r="BQ45" s="384"/>
      <c r="BR45" s="384"/>
      <c r="BS45" s="384"/>
      <c r="BT45" s="384"/>
      <c r="BU45" s="384"/>
      <c r="BV45" s="384"/>
      <c r="BW45" s="384"/>
      <c r="BX45" s="384"/>
      <c r="BY45" s="384"/>
      <c r="BZ45" s="390"/>
      <c r="CA45" s="403"/>
      <c r="CC45" s="262">
        <v>33</v>
      </c>
      <c r="CD45" s="337" t="str">
        <f t="shared" si="10"/>
        <v/>
      </c>
      <c r="CE45" s="337" t="str">
        <f t="shared" si="13"/>
        <v>立得点表!3:12</v>
      </c>
      <c r="CF45" s="338" t="str">
        <f t="shared" si="14"/>
        <v>立得点表!16:25</v>
      </c>
      <c r="CG45" s="337" t="str">
        <f t="shared" si="15"/>
        <v>立3段得点表!3:13</v>
      </c>
      <c r="CH45" s="338" t="str">
        <f t="shared" si="16"/>
        <v>立3段得点表!16:25</v>
      </c>
      <c r="CI45" s="337" t="str">
        <f t="shared" si="17"/>
        <v>ボール得点表!3:13</v>
      </c>
      <c r="CJ45" s="338" t="str">
        <f t="shared" si="18"/>
        <v>ボール得点表!16:25</v>
      </c>
      <c r="CK45" s="337" t="str">
        <f t="shared" si="19"/>
        <v>50m得点表!3:13</v>
      </c>
      <c r="CL45" s="338" t="str">
        <f t="shared" si="20"/>
        <v>50m得点表!16:25</v>
      </c>
      <c r="CM45" s="337" t="str">
        <f t="shared" si="21"/>
        <v>往得点表!3:13</v>
      </c>
      <c r="CN45" s="338" t="str">
        <f t="shared" si="22"/>
        <v>往得点表!16:25</v>
      </c>
      <c r="CO45" s="337" t="str">
        <f t="shared" si="23"/>
        <v>腕得点表!3:13</v>
      </c>
      <c r="CP45" s="338" t="str">
        <f t="shared" si="24"/>
        <v>腕得点表!16:25</v>
      </c>
      <c r="CQ45" s="337" t="str">
        <f t="shared" si="25"/>
        <v>腕膝得点表!3:4</v>
      </c>
      <c r="CR45" s="338" t="str">
        <f t="shared" si="26"/>
        <v>腕膝得点表!8:9</v>
      </c>
      <c r="CS45" s="337" t="str">
        <f t="shared" si="27"/>
        <v>20mシャトルラン得点表!3:13</v>
      </c>
      <c r="CT45" s="338" t="str">
        <f t="shared" si="28"/>
        <v>20mシャトルラン得点表!16:25</v>
      </c>
      <c r="CU45" s="262" t="b">
        <f t="shared" si="11"/>
        <v>0</v>
      </c>
      <c r="DB45" s="265" t="s">
        <v>239</v>
      </c>
    </row>
    <row r="46" spans="1:106" ht="18" customHeight="1">
      <c r="A46" s="339">
        <v>32</v>
      </c>
      <c r="B46" s="445"/>
      <c r="C46" s="309"/>
      <c r="D46" s="310"/>
      <c r="E46" s="311"/>
      <c r="F46" s="310" t="s">
        <v>105</v>
      </c>
      <c r="G46" s="312" t="str">
        <f t="shared" si="29"/>
        <v/>
      </c>
      <c r="H46" s="310"/>
      <c r="I46" s="313"/>
      <c r="J46" s="321"/>
      <c r="K46" s="315" t="str">
        <f t="shared" ca="1" si="0"/>
        <v/>
      </c>
      <c r="L46" s="316"/>
      <c r="M46" s="318"/>
      <c r="N46" s="318"/>
      <c r="O46" s="318"/>
      <c r="P46" s="340"/>
      <c r="Q46" s="320" t="str">
        <f t="shared" ca="1" si="1"/>
        <v/>
      </c>
      <c r="R46" s="316"/>
      <c r="S46" s="318"/>
      <c r="T46" s="318"/>
      <c r="U46" s="318"/>
      <c r="V46" s="348"/>
      <c r="W46" s="321"/>
      <c r="X46" s="322" t="str">
        <f t="shared" ca="1" si="2"/>
        <v/>
      </c>
      <c r="Y46" s="323"/>
      <c r="Z46" s="316"/>
      <c r="AA46" s="318"/>
      <c r="AB46" s="318"/>
      <c r="AC46" s="318"/>
      <c r="AD46" s="349"/>
      <c r="AE46" s="340"/>
      <c r="AF46" s="320" t="str">
        <f t="shared" ca="1" si="3"/>
        <v/>
      </c>
      <c r="AG46" s="340"/>
      <c r="AH46" s="320" t="str">
        <f t="shared" ca="1" si="4"/>
        <v/>
      </c>
      <c r="AI46" s="321"/>
      <c r="AJ46" s="324" t="str">
        <f t="shared" ca="1" si="5"/>
        <v/>
      </c>
      <c r="AK46" s="340"/>
      <c r="AL46" s="320" t="str">
        <f t="shared" ca="1" si="6"/>
        <v/>
      </c>
      <c r="AM46" s="340"/>
      <c r="AN46" s="320" t="str">
        <f t="shared" ca="1" si="7"/>
        <v/>
      </c>
      <c r="AO46" s="326" t="str">
        <f t="shared" si="8"/>
        <v/>
      </c>
      <c r="AP46" s="326" t="str">
        <f t="shared" si="9"/>
        <v/>
      </c>
      <c r="AQ46" s="326" t="str">
        <f>IF(AO46=7,VLOOKUP(AP46,設定!$A$2:$B$6,2,1),"---")</f>
        <v>---</v>
      </c>
      <c r="AR46" s="382"/>
      <c r="AS46" s="383"/>
      <c r="AT46" s="383"/>
      <c r="AU46" s="384" t="s">
        <v>105</v>
      </c>
      <c r="AV46" s="385"/>
      <c r="AW46" s="384"/>
      <c r="AX46" s="386"/>
      <c r="AY46" s="387" t="str">
        <f t="shared" si="12"/>
        <v/>
      </c>
      <c r="AZ46" s="384" t="s">
        <v>105</v>
      </c>
      <c r="BA46" s="384" t="s">
        <v>105</v>
      </c>
      <c r="BB46" s="384" t="s">
        <v>105</v>
      </c>
      <c r="BC46" s="384"/>
      <c r="BD46" s="384"/>
      <c r="BE46" s="384"/>
      <c r="BF46" s="384"/>
      <c r="BG46" s="388"/>
      <c r="BH46" s="389"/>
      <c r="BI46" s="384"/>
      <c r="BJ46" s="384"/>
      <c r="BK46" s="384"/>
      <c r="BL46" s="384"/>
      <c r="BM46" s="384"/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90"/>
      <c r="CA46" s="403"/>
      <c r="CC46" s="262">
        <v>34</v>
      </c>
      <c r="CD46" s="337" t="str">
        <f t="shared" si="10"/>
        <v/>
      </c>
      <c r="CE46" s="337" t="str">
        <f t="shared" si="13"/>
        <v>立得点表!3:12</v>
      </c>
      <c r="CF46" s="338" t="str">
        <f t="shared" si="14"/>
        <v>立得点表!16:25</v>
      </c>
      <c r="CG46" s="337" t="str">
        <f t="shared" si="15"/>
        <v>立3段得点表!3:13</v>
      </c>
      <c r="CH46" s="338" t="str">
        <f t="shared" si="16"/>
        <v>立3段得点表!16:25</v>
      </c>
      <c r="CI46" s="337" t="str">
        <f t="shared" si="17"/>
        <v>ボール得点表!3:13</v>
      </c>
      <c r="CJ46" s="338" t="str">
        <f t="shared" si="18"/>
        <v>ボール得点表!16:25</v>
      </c>
      <c r="CK46" s="337" t="str">
        <f t="shared" si="19"/>
        <v>50m得点表!3:13</v>
      </c>
      <c r="CL46" s="338" t="str">
        <f t="shared" si="20"/>
        <v>50m得点表!16:25</v>
      </c>
      <c r="CM46" s="337" t="str">
        <f t="shared" si="21"/>
        <v>往得点表!3:13</v>
      </c>
      <c r="CN46" s="338" t="str">
        <f t="shared" si="22"/>
        <v>往得点表!16:25</v>
      </c>
      <c r="CO46" s="337" t="str">
        <f t="shared" si="23"/>
        <v>腕得点表!3:13</v>
      </c>
      <c r="CP46" s="338" t="str">
        <f t="shared" si="24"/>
        <v>腕得点表!16:25</v>
      </c>
      <c r="CQ46" s="337" t="str">
        <f t="shared" si="25"/>
        <v>腕膝得点表!3:4</v>
      </c>
      <c r="CR46" s="338" t="str">
        <f t="shared" si="26"/>
        <v>腕膝得点表!8:9</v>
      </c>
      <c r="CS46" s="337" t="str">
        <f t="shared" si="27"/>
        <v>20mシャトルラン得点表!3:13</v>
      </c>
      <c r="CT46" s="338" t="str">
        <f t="shared" si="28"/>
        <v>20mシャトルラン得点表!16:25</v>
      </c>
      <c r="CU46" s="262" t="b">
        <f t="shared" si="11"/>
        <v>0</v>
      </c>
      <c r="DB46" s="265" t="s">
        <v>240</v>
      </c>
    </row>
    <row r="47" spans="1:106" s="402" customFormat="1" ht="18" customHeight="1">
      <c r="A47" s="517">
        <v>33</v>
      </c>
      <c r="B47" s="449"/>
      <c r="C47" s="404"/>
      <c r="D47" s="354"/>
      <c r="E47" s="405"/>
      <c r="F47" s="354" t="s">
        <v>105</v>
      </c>
      <c r="G47" s="483" t="str">
        <f t="shared" si="29"/>
        <v/>
      </c>
      <c r="H47" s="406"/>
      <c r="I47" s="407"/>
      <c r="J47" s="408"/>
      <c r="K47" s="409" t="str">
        <f t="shared" ca="1" si="0"/>
        <v/>
      </c>
      <c r="L47" s="410"/>
      <c r="M47" s="317"/>
      <c r="N47" s="317"/>
      <c r="O47" s="317"/>
      <c r="P47" s="411"/>
      <c r="Q47" s="412" t="str">
        <f t="shared" ca="1" si="1"/>
        <v/>
      </c>
      <c r="R47" s="413"/>
      <c r="S47" s="414"/>
      <c r="T47" s="414"/>
      <c r="U47" s="414"/>
      <c r="V47" s="415"/>
      <c r="W47" s="408"/>
      <c r="X47" s="416" t="str">
        <f t="shared" ca="1" si="2"/>
        <v/>
      </c>
      <c r="Y47" s="403"/>
      <c r="Z47" s="413"/>
      <c r="AA47" s="414"/>
      <c r="AB47" s="414"/>
      <c r="AC47" s="414"/>
      <c r="AD47" s="417"/>
      <c r="AE47" s="411"/>
      <c r="AF47" s="412" t="str">
        <f t="shared" ca="1" si="3"/>
        <v/>
      </c>
      <c r="AG47" s="411"/>
      <c r="AH47" s="412" t="str">
        <f t="shared" ca="1" si="4"/>
        <v/>
      </c>
      <c r="AI47" s="408"/>
      <c r="AJ47" s="485" t="str">
        <f t="shared" ca="1" si="5"/>
        <v/>
      </c>
      <c r="AK47" s="411"/>
      <c r="AL47" s="412" t="str">
        <f t="shared" ca="1" si="6"/>
        <v/>
      </c>
      <c r="AM47" s="411"/>
      <c r="AN47" s="412" t="str">
        <f t="shared" ca="1" si="7"/>
        <v/>
      </c>
      <c r="AO47" s="486" t="str">
        <f t="shared" si="8"/>
        <v/>
      </c>
      <c r="AP47" s="486" t="str">
        <f t="shared" si="9"/>
        <v/>
      </c>
      <c r="AQ47" s="486" t="str">
        <f>IF(AO47=7,VLOOKUP(AP47,設定!$A$2:$B$6,2,1),"---")</f>
        <v>---</v>
      </c>
      <c r="AR47" s="487"/>
      <c r="AS47" s="488"/>
      <c r="AT47" s="488"/>
      <c r="AU47" s="489" t="s">
        <v>105</v>
      </c>
      <c r="AV47" s="490"/>
      <c r="AW47" s="489"/>
      <c r="AX47" s="491"/>
      <c r="AY47" s="492" t="str">
        <f t="shared" si="12"/>
        <v/>
      </c>
      <c r="AZ47" s="489" t="s">
        <v>105</v>
      </c>
      <c r="BA47" s="489" t="s">
        <v>105</v>
      </c>
      <c r="BB47" s="489" t="s">
        <v>105</v>
      </c>
      <c r="BC47" s="489"/>
      <c r="BD47" s="489"/>
      <c r="BE47" s="489"/>
      <c r="BF47" s="489"/>
      <c r="BG47" s="493"/>
      <c r="BH47" s="494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95"/>
      <c r="CA47" s="401"/>
      <c r="CC47" s="402">
        <v>35</v>
      </c>
      <c r="CD47" s="402" t="str">
        <f t="shared" si="10"/>
        <v/>
      </c>
      <c r="CE47" s="402" t="str">
        <f t="shared" si="13"/>
        <v>立得点表!3:12</v>
      </c>
      <c r="CF47" s="421" t="str">
        <f t="shared" si="14"/>
        <v>立得点表!16:25</v>
      </c>
      <c r="CG47" s="402" t="str">
        <f t="shared" si="15"/>
        <v>立3段得点表!3:13</v>
      </c>
      <c r="CH47" s="421" t="str">
        <f t="shared" si="16"/>
        <v>立3段得点表!16:25</v>
      </c>
      <c r="CI47" s="402" t="str">
        <f t="shared" si="17"/>
        <v>ボール得点表!3:13</v>
      </c>
      <c r="CJ47" s="421" t="str">
        <f t="shared" si="18"/>
        <v>ボール得点表!16:25</v>
      </c>
      <c r="CK47" s="402" t="str">
        <f t="shared" si="19"/>
        <v>50m得点表!3:13</v>
      </c>
      <c r="CL47" s="421" t="str">
        <f t="shared" si="20"/>
        <v>50m得点表!16:25</v>
      </c>
      <c r="CM47" s="402" t="str">
        <f t="shared" si="21"/>
        <v>往得点表!3:13</v>
      </c>
      <c r="CN47" s="421" t="str">
        <f t="shared" si="22"/>
        <v>往得点表!16:25</v>
      </c>
      <c r="CO47" s="402" t="str">
        <f t="shared" si="23"/>
        <v>腕得点表!3:13</v>
      </c>
      <c r="CP47" s="421" t="str">
        <f t="shared" si="24"/>
        <v>腕得点表!16:25</v>
      </c>
      <c r="CQ47" s="380" t="str">
        <f t="shared" si="25"/>
        <v>腕膝得点表!3:4</v>
      </c>
      <c r="CR47" s="381" t="str">
        <f t="shared" si="26"/>
        <v>腕膝得点表!8:9</v>
      </c>
      <c r="CS47" s="402" t="str">
        <f t="shared" si="27"/>
        <v>20mシャトルラン得点表!3:13</v>
      </c>
      <c r="CT47" s="421" t="str">
        <f t="shared" si="28"/>
        <v>20mシャトルラン得点表!16:25</v>
      </c>
      <c r="CU47" s="402" t="b">
        <f t="shared" si="11"/>
        <v>0</v>
      </c>
      <c r="DB47" s="265" t="s">
        <v>241</v>
      </c>
    </row>
    <row r="48" spans="1:106" ht="18" customHeight="1">
      <c r="A48" s="527">
        <v>34</v>
      </c>
      <c r="B48" s="528"/>
      <c r="C48" s="497"/>
      <c r="D48" s="498"/>
      <c r="E48" s="499"/>
      <c r="F48" s="498" t="s">
        <v>105</v>
      </c>
      <c r="G48" s="500" t="str">
        <f t="shared" si="29"/>
        <v/>
      </c>
      <c r="H48" s="498"/>
      <c r="I48" s="501"/>
      <c r="J48" s="502"/>
      <c r="K48" s="503" t="str">
        <f t="shared" ca="1" si="0"/>
        <v/>
      </c>
      <c r="L48" s="504"/>
      <c r="M48" s="505"/>
      <c r="N48" s="505"/>
      <c r="O48" s="505"/>
      <c r="P48" s="506"/>
      <c r="Q48" s="507" t="str">
        <f t="shared" ca="1" si="1"/>
        <v/>
      </c>
      <c r="R48" s="504"/>
      <c r="S48" s="505"/>
      <c r="T48" s="505"/>
      <c r="U48" s="505"/>
      <c r="V48" s="508"/>
      <c r="W48" s="502"/>
      <c r="X48" s="509" t="str">
        <f t="shared" ca="1" si="2"/>
        <v/>
      </c>
      <c r="Y48" s="391"/>
      <c r="Z48" s="504"/>
      <c r="AA48" s="505"/>
      <c r="AB48" s="505"/>
      <c r="AC48" s="505"/>
      <c r="AD48" s="510"/>
      <c r="AE48" s="506"/>
      <c r="AF48" s="507" t="str">
        <f t="shared" ca="1" si="3"/>
        <v/>
      </c>
      <c r="AG48" s="506"/>
      <c r="AH48" s="507" t="str">
        <f t="shared" ca="1" si="4"/>
        <v/>
      </c>
      <c r="AI48" s="502"/>
      <c r="AJ48" s="511" t="str">
        <f t="shared" ca="1" si="5"/>
        <v/>
      </c>
      <c r="AK48" s="506"/>
      <c r="AL48" s="507" t="str">
        <f t="shared" ca="1" si="6"/>
        <v/>
      </c>
      <c r="AM48" s="506"/>
      <c r="AN48" s="507" t="str">
        <f t="shared" ca="1" si="7"/>
        <v/>
      </c>
      <c r="AO48" s="327" t="str">
        <f t="shared" si="8"/>
        <v/>
      </c>
      <c r="AP48" s="327" t="str">
        <f t="shared" si="9"/>
        <v/>
      </c>
      <c r="AQ48" s="327" t="str">
        <f>IF(AO48=7,VLOOKUP(AP48,設定!$A$2:$B$6,2,1),"---")</f>
        <v>---</v>
      </c>
      <c r="AR48" s="382"/>
      <c r="AS48" s="383"/>
      <c r="AT48" s="383"/>
      <c r="AU48" s="384" t="s">
        <v>105</v>
      </c>
      <c r="AV48" s="385"/>
      <c r="AW48" s="384"/>
      <c r="AX48" s="386"/>
      <c r="AY48" s="387" t="str">
        <f t="shared" si="12"/>
        <v/>
      </c>
      <c r="AZ48" s="384" t="s">
        <v>105</v>
      </c>
      <c r="BA48" s="384" t="s">
        <v>105</v>
      </c>
      <c r="BB48" s="384" t="s">
        <v>105</v>
      </c>
      <c r="BC48" s="384"/>
      <c r="BD48" s="384"/>
      <c r="BE48" s="384"/>
      <c r="BF48" s="384"/>
      <c r="BG48" s="388"/>
      <c r="BH48" s="389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512"/>
      <c r="CA48" s="403"/>
      <c r="CC48" s="262">
        <v>36</v>
      </c>
      <c r="CD48" s="337" t="str">
        <f t="shared" si="10"/>
        <v/>
      </c>
      <c r="CE48" s="337" t="str">
        <f t="shared" si="13"/>
        <v>立得点表!3:12</v>
      </c>
      <c r="CF48" s="338" t="str">
        <f t="shared" si="14"/>
        <v>立得点表!16:25</v>
      </c>
      <c r="CG48" s="337" t="str">
        <f t="shared" si="15"/>
        <v>立3段得点表!3:13</v>
      </c>
      <c r="CH48" s="338" t="str">
        <f t="shared" si="16"/>
        <v>立3段得点表!16:25</v>
      </c>
      <c r="CI48" s="337" t="str">
        <f t="shared" si="17"/>
        <v>ボール得点表!3:13</v>
      </c>
      <c r="CJ48" s="338" t="str">
        <f t="shared" si="18"/>
        <v>ボール得点表!16:25</v>
      </c>
      <c r="CK48" s="337" t="str">
        <f t="shared" si="19"/>
        <v>50m得点表!3:13</v>
      </c>
      <c r="CL48" s="338" t="str">
        <f t="shared" si="20"/>
        <v>50m得点表!16:25</v>
      </c>
      <c r="CM48" s="337" t="str">
        <f t="shared" si="21"/>
        <v>往得点表!3:13</v>
      </c>
      <c r="CN48" s="338" t="str">
        <f t="shared" si="22"/>
        <v>往得点表!16:25</v>
      </c>
      <c r="CO48" s="337" t="str">
        <f t="shared" si="23"/>
        <v>腕得点表!3:13</v>
      </c>
      <c r="CP48" s="338" t="str">
        <f t="shared" si="24"/>
        <v>腕得点表!16:25</v>
      </c>
      <c r="CQ48" s="337" t="str">
        <f t="shared" si="25"/>
        <v>腕膝得点表!3:4</v>
      </c>
      <c r="CR48" s="338" t="str">
        <f t="shared" si="26"/>
        <v>腕膝得点表!8:9</v>
      </c>
      <c r="CS48" s="337" t="str">
        <f t="shared" si="27"/>
        <v>20mシャトルラン得点表!3:13</v>
      </c>
      <c r="CT48" s="338" t="str">
        <f t="shared" si="28"/>
        <v>20mシャトルラン得点表!16:25</v>
      </c>
      <c r="CU48" s="262" t="b">
        <f t="shared" si="11"/>
        <v>0</v>
      </c>
      <c r="DB48" s="265" t="s">
        <v>242</v>
      </c>
    </row>
    <row r="49" spans="1:106" ht="18" customHeight="1">
      <c r="A49" s="529">
        <v>35</v>
      </c>
      <c r="B49" s="445"/>
      <c r="C49" s="309"/>
      <c r="D49" s="310"/>
      <c r="E49" s="311"/>
      <c r="F49" s="310" t="s">
        <v>105</v>
      </c>
      <c r="G49" s="312" t="str">
        <f t="shared" si="29"/>
        <v/>
      </c>
      <c r="H49" s="310"/>
      <c r="I49" s="313"/>
      <c r="J49" s="321"/>
      <c r="K49" s="315" t="str">
        <f t="shared" ca="1" si="0"/>
        <v/>
      </c>
      <c r="L49" s="316"/>
      <c r="M49" s="318"/>
      <c r="N49" s="318"/>
      <c r="O49" s="318"/>
      <c r="P49" s="340"/>
      <c r="Q49" s="320" t="str">
        <f t="shared" ca="1" si="1"/>
        <v/>
      </c>
      <c r="R49" s="316"/>
      <c r="S49" s="318"/>
      <c r="T49" s="318"/>
      <c r="U49" s="318"/>
      <c r="V49" s="348"/>
      <c r="W49" s="321"/>
      <c r="X49" s="322" t="str">
        <f t="shared" ca="1" si="2"/>
        <v/>
      </c>
      <c r="Y49" s="323"/>
      <c r="Z49" s="316"/>
      <c r="AA49" s="318"/>
      <c r="AB49" s="318"/>
      <c r="AC49" s="318"/>
      <c r="AD49" s="349"/>
      <c r="AE49" s="340"/>
      <c r="AF49" s="320" t="str">
        <f t="shared" ca="1" si="3"/>
        <v/>
      </c>
      <c r="AG49" s="340"/>
      <c r="AH49" s="320" t="str">
        <f t="shared" ca="1" si="4"/>
        <v/>
      </c>
      <c r="AI49" s="321"/>
      <c r="AJ49" s="324" t="str">
        <f t="shared" ca="1" si="5"/>
        <v/>
      </c>
      <c r="AK49" s="340"/>
      <c r="AL49" s="320" t="str">
        <f t="shared" ca="1" si="6"/>
        <v/>
      </c>
      <c r="AM49" s="340"/>
      <c r="AN49" s="320" t="str">
        <f t="shared" ca="1" si="7"/>
        <v/>
      </c>
      <c r="AO49" s="326" t="str">
        <f t="shared" si="8"/>
        <v/>
      </c>
      <c r="AP49" s="326" t="str">
        <f t="shared" si="9"/>
        <v/>
      </c>
      <c r="AQ49" s="326" t="str">
        <f>IF(AO49=7,VLOOKUP(AP49,設定!$A$2:$B$6,2,1),"---")</f>
        <v>---</v>
      </c>
      <c r="AR49" s="382"/>
      <c r="AS49" s="383"/>
      <c r="AT49" s="383"/>
      <c r="AU49" s="384" t="s">
        <v>105</v>
      </c>
      <c r="AV49" s="385"/>
      <c r="AW49" s="384"/>
      <c r="AX49" s="386"/>
      <c r="AY49" s="387" t="str">
        <f t="shared" si="12"/>
        <v/>
      </c>
      <c r="AZ49" s="384" t="s">
        <v>105</v>
      </c>
      <c r="BA49" s="384" t="s">
        <v>105</v>
      </c>
      <c r="BB49" s="384" t="s">
        <v>105</v>
      </c>
      <c r="BC49" s="384"/>
      <c r="BD49" s="384"/>
      <c r="BE49" s="384"/>
      <c r="BF49" s="384"/>
      <c r="BG49" s="388"/>
      <c r="BH49" s="389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512"/>
      <c r="CA49" s="403"/>
      <c r="CC49" s="262">
        <v>37</v>
      </c>
      <c r="CD49" s="337" t="str">
        <f t="shared" si="10"/>
        <v/>
      </c>
      <c r="CE49" s="337" t="str">
        <f t="shared" si="13"/>
        <v>立得点表!3:12</v>
      </c>
      <c r="CF49" s="338" t="str">
        <f t="shared" si="14"/>
        <v>立得点表!16:25</v>
      </c>
      <c r="CG49" s="337" t="str">
        <f t="shared" si="15"/>
        <v>立3段得点表!3:13</v>
      </c>
      <c r="CH49" s="338" t="str">
        <f t="shared" si="16"/>
        <v>立3段得点表!16:25</v>
      </c>
      <c r="CI49" s="337" t="str">
        <f t="shared" si="17"/>
        <v>ボール得点表!3:13</v>
      </c>
      <c r="CJ49" s="338" t="str">
        <f t="shared" si="18"/>
        <v>ボール得点表!16:25</v>
      </c>
      <c r="CK49" s="337" t="str">
        <f t="shared" si="19"/>
        <v>50m得点表!3:13</v>
      </c>
      <c r="CL49" s="338" t="str">
        <f t="shared" si="20"/>
        <v>50m得点表!16:25</v>
      </c>
      <c r="CM49" s="337" t="str">
        <f t="shared" si="21"/>
        <v>往得点表!3:13</v>
      </c>
      <c r="CN49" s="338" t="str">
        <f t="shared" si="22"/>
        <v>往得点表!16:25</v>
      </c>
      <c r="CO49" s="337" t="str">
        <f t="shared" si="23"/>
        <v>腕得点表!3:13</v>
      </c>
      <c r="CP49" s="338" t="str">
        <f t="shared" si="24"/>
        <v>腕得点表!16:25</v>
      </c>
      <c r="CQ49" s="337" t="str">
        <f t="shared" si="25"/>
        <v>腕膝得点表!3:4</v>
      </c>
      <c r="CR49" s="338" t="str">
        <f t="shared" si="26"/>
        <v>腕膝得点表!8:9</v>
      </c>
      <c r="CS49" s="337" t="str">
        <f t="shared" si="27"/>
        <v>20mシャトルラン得点表!3:13</v>
      </c>
      <c r="CT49" s="338" t="str">
        <f t="shared" si="28"/>
        <v>20mシャトルラン得点表!16:25</v>
      </c>
      <c r="CU49" s="262" t="b">
        <f t="shared" si="11"/>
        <v>0</v>
      </c>
      <c r="DB49" s="265" t="s">
        <v>243</v>
      </c>
    </row>
    <row r="50" spans="1:106" ht="18" customHeight="1">
      <c r="A50" s="529">
        <v>36</v>
      </c>
      <c r="B50" s="445"/>
      <c r="C50" s="309"/>
      <c r="D50" s="310"/>
      <c r="E50" s="311"/>
      <c r="F50" s="310" t="s">
        <v>105</v>
      </c>
      <c r="G50" s="312" t="str">
        <f t="shared" si="29"/>
        <v/>
      </c>
      <c r="H50" s="310"/>
      <c r="I50" s="313"/>
      <c r="J50" s="321"/>
      <c r="K50" s="315" t="str">
        <f t="shared" ca="1" si="0"/>
        <v/>
      </c>
      <c r="L50" s="316"/>
      <c r="M50" s="318"/>
      <c r="N50" s="318"/>
      <c r="O50" s="318"/>
      <c r="P50" s="340"/>
      <c r="Q50" s="320" t="str">
        <f t="shared" ca="1" si="1"/>
        <v/>
      </c>
      <c r="R50" s="316"/>
      <c r="S50" s="318"/>
      <c r="T50" s="318"/>
      <c r="U50" s="318"/>
      <c r="V50" s="348"/>
      <c r="W50" s="321"/>
      <c r="X50" s="322" t="str">
        <f t="shared" ca="1" si="2"/>
        <v/>
      </c>
      <c r="Y50" s="323"/>
      <c r="Z50" s="316"/>
      <c r="AA50" s="318"/>
      <c r="AB50" s="318"/>
      <c r="AC50" s="318"/>
      <c r="AD50" s="349"/>
      <c r="AE50" s="340"/>
      <c r="AF50" s="320" t="str">
        <f t="shared" ca="1" si="3"/>
        <v/>
      </c>
      <c r="AG50" s="340"/>
      <c r="AH50" s="320" t="str">
        <f t="shared" ca="1" si="4"/>
        <v/>
      </c>
      <c r="AI50" s="321"/>
      <c r="AJ50" s="324" t="str">
        <f t="shared" ca="1" si="5"/>
        <v/>
      </c>
      <c r="AK50" s="340"/>
      <c r="AL50" s="320" t="str">
        <f t="shared" ca="1" si="6"/>
        <v/>
      </c>
      <c r="AM50" s="340"/>
      <c r="AN50" s="320" t="str">
        <f t="shared" ca="1" si="7"/>
        <v/>
      </c>
      <c r="AO50" s="326" t="str">
        <f t="shared" si="8"/>
        <v/>
      </c>
      <c r="AP50" s="326" t="str">
        <f t="shared" si="9"/>
        <v/>
      </c>
      <c r="AQ50" s="326" t="str">
        <f>IF(AO50=7,VLOOKUP(AP50,設定!$A$2:$B$6,2,1),"---")</f>
        <v>---</v>
      </c>
      <c r="AR50" s="382"/>
      <c r="AS50" s="383"/>
      <c r="AT50" s="383"/>
      <c r="AU50" s="384" t="s">
        <v>105</v>
      </c>
      <c r="AV50" s="385"/>
      <c r="AW50" s="384"/>
      <c r="AX50" s="386"/>
      <c r="AY50" s="387" t="str">
        <f t="shared" si="12"/>
        <v/>
      </c>
      <c r="AZ50" s="384" t="s">
        <v>105</v>
      </c>
      <c r="BA50" s="384" t="s">
        <v>105</v>
      </c>
      <c r="BB50" s="384" t="s">
        <v>105</v>
      </c>
      <c r="BC50" s="384"/>
      <c r="BD50" s="384"/>
      <c r="BE50" s="384"/>
      <c r="BF50" s="384"/>
      <c r="BG50" s="388"/>
      <c r="BH50" s="389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512"/>
      <c r="CA50" s="403"/>
      <c r="CC50" s="262">
        <v>38</v>
      </c>
      <c r="CD50" s="337" t="str">
        <f t="shared" si="10"/>
        <v/>
      </c>
      <c r="CE50" s="337" t="str">
        <f t="shared" si="13"/>
        <v>立得点表!3:12</v>
      </c>
      <c r="CF50" s="338" t="str">
        <f t="shared" si="14"/>
        <v>立得点表!16:25</v>
      </c>
      <c r="CG50" s="337" t="str">
        <f t="shared" si="15"/>
        <v>立3段得点表!3:13</v>
      </c>
      <c r="CH50" s="338" t="str">
        <f t="shared" si="16"/>
        <v>立3段得点表!16:25</v>
      </c>
      <c r="CI50" s="337" t="str">
        <f t="shared" si="17"/>
        <v>ボール得点表!3:13</v>
      </c>
      <c r="CJ50" s="338" t="str">
        <f t="shared" si="18"/>
        <v>ボール得点表!16:25</v>
      </c>
      <c r="CK50" s="337" t="str">
        <f t="shared" si="19"/>
        <v>50m得点表!3:13</v>
      </c>
      <c r="CL50" s="338" t="str">
        <f t="shared" si="20"/>
        <v>50m得点表!16:25</v>
      </c>
      <c r="CM50" s="337" t="str">
        <f t="shared" si="21"/>
        <v>往得点表!3:13</v>
      </c>
      <c r="CN50" s="338" t="str">
        <f t="shared" si="22"/>
        <v>往得点表!16:25</v>
      </c>
      <c r="CO50" s="337" t="str">
        <f t="shared" si="23"/>
        <v>腕得点表!3:13</v>
      </c>
      <c r="CP50" s="338" t="str">
        <f t="shared" si="24"/>
        <v>腕得点表!16:25</v>
      </c>
      <c r="CQ50" s="337" t="str">
        <f t="shared" si="25"/>
        <v>腕膝得点表!3:4</v>
      </c>
      <c r="CR50" s="338" t="str">
        <f t="shared" si="26"/>
        <v>腕膝得点表!8:9</v>
      </c>
      <c r="CS50" s="337" t="str">
        <f t="shared" si="27"/>
        <v>20mシャトルラン得点表!3:13</v>
      </c>
      <c r="CT50" s="338" t="str">
        <f t="shared" si="28"/>
        <v>20mシャトルラン得点表!16:25</v>
      </c>
      <c r="CU50" s="262" t="b">
        <f t="shared" si="11"/>
        <v>0</v>
      </c>
    </row>
    <row r="51" spans="1:106" ht="18" customHeight="1">
      <c r="A51" s="529">
        <v>37</v>
      </c>
      <c r="B51" s="445"/>
      <c r="C51" s="309"/>
      <c r="D51" s="310"/>
      <c r="E51" s="311"/>
      <c r="F51" s="310" t="s">
        <v>105</v>
      </c>
      <c r="G51" s="312" t="str">
        <f t="shared" si="29"/>
        <v/>
      </c>
      <c r="H51" s="310"/>
      <c r="I51" s="313"/>
      <c r="J51" s="321"/>
      <c r="K51" s="315" t="str">
        <f t="shared" ca="1" si="0"/>
        <v/>
      </c>
      <c r="L51" s="316"/>
      <c r="M51" s="318"/>
      <c r="N51" s="318"/>
      <c r="O51" s="318"/>
      <c r="P51" s="340"/>
      <c r="Q51" s="320" t="str">
        <f t="shared" ca="1" si="1"/>
        <v/>
      </c>
      <c r="R51" s="316"/>
      <c r="S51" s="318"/>
      <c r="T51" s="318"/>
      <c r="U51" s="318"/>
      <c r="V51" s="348"/>
      <c r="W51" s="321"/>
      <c r="X51" s="322" t="str">
        <f t="shared" ca="1" si="2"/>
        <v/>
      </c>
      <c r="Y51" s="323"/>
      <c r="Z51" s="316"/>
      <c r="AA51" s="318"/>
      <c r="AB51" s="318"/>
      <c r="AC51" s="318"/>
      <c r="AD51" s="349"/>
      <c r="AE51" s="340"/>
      <c r="AF51" s="320" t="str">
        <f t="shared" ca="1" si="3"/>
        <v/>
      </c>
      <c r="AG51" s="340"/>
      <c r="AH51" s="320" t="str">
        <f t="shared" ca="1" si="4"/>
        <v/>
      </c>
      <c r="AI51" s="321"/>
      <c r="AJ51" s="324" t="str">
        <f t="shared" ca="1" si="5"/>
        <v/>
      </c>
      <c r="AK51" s="340"/>
      <c r="AL51" s="320" t="str">
        <f t="shared" ca="1" si="6"/>
        <v/>
      </c>
      <c r="AM51" s="340"/>
      <c r="AN51" s="320" t="str">
        <f t="shared" ca="1" si="7"/>
        <v/>
      </c>
      <c r="AO51" s="326" t="str">
        <f t="shared" si="8"/>
        <v/>
      </c>
      <c r="AP51" s="326" t="str">
        <f t="shared" si="9"/>
        <v/>
      </c>
      <c r="AQ51" s="326" t="str">
        <f>IF(AO51=7,VLOOKUP(AP51,設定!$A$2:$B$6,2,1),"---")</f>
        <v>---</v>
      </c>
      <c r="AR51" s="382"/>
      <c r="AS51" s="383"/>
      <c r="AT51" s="383"/>
      <c r="AU51" s="384" t="s">
        <v>105</v>
      </c>
      <c r="AV51" s="385"/>
      <c r="AW51" s="384"/>
      <c r="AX51" s="386"/>
      <c r="AY51" s="387" t="str">
        <f t="shared" si="12"/>
        <v/>
      </c>
      <c r="AZ51" s="384" t="s">
        <v>105</v>
      </c>
      <c r="BA51" s="384" t="s">
        <v>105</v>
      </c>
      <c r="BB51" s="384" t="s">
        <v>105</v>
      </c>
      <c r="BC51" s="384"/>
      <c r="BD51" s="384"/>
      <c r="BE51" s="384"/>
      <c r="BF51" s="384"/>
      <c r="BG51" s="388"/>
      <c r="BH51" s="389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512"/>
      <c r="CA51" s="403"/>
      <c r="CC51" s="262">
        <v>39</v>
      </c>
      <c r="CD51" s="337" t="str">
        <f t="shared" si="10"/>
        <v/>
      </c>
      <c r="CE51" s="337" t="str">
        <f t="shared" si="13"/>
        <v>立得点表!3:12</v>
      </c>
      <c r="CF51" s="338" t="str">
        <f t="shared" si="14"/>
        <v>立得点表!16:25</v>
      </c>
      <c r="CG51" s="337" t="str">
        <f t="shared" si="15"/>
        <v>立3段得点表!3:13</v>
      </c>
      <c r="CH51" s="338" t="str">
        <f t="shared" si="16"/>
        <v>立3段得点表!16:25</v>
      </c>
      <c r="CI51" s="337" t="str">
        <f t="shared" si="17"/>
        <v>ボール得点表!3:13</v>
      </c>
      <c r="CJ51" s="338" t="str">
        <f t="shared" si="18"/>
        <v>ボール得点表!16:25</v>
      </c>
      <c r="CK51" s="337" t="str">
        <f t="shared" si="19"/>
        <v>50m得点表!3:13</v>
      </c>
      <c r="CL51" s="338" t="str">
        <f t="shared" si="20"/>
        <v>50m得点表!16:25</v>
      </c>
      <c r="CM51" s="337" t="str">
        <f t="shared" si="21"/>
        <v>往得点表!3:13</v>
      </c>
      <c r="CN51" s="338" t="str">
        <f t="shared" si="22"/>
        <v>往得点表!16:25</v>
      </c>
      <c r="CO51" s="337" t="str">
        <f t="shared" si="23"/>
        <v>腕得点表!3:13</v>
      </c>
      <c r="CP51" s="338" t="str">
        <f t="shared" si="24"/>
        <v>腕得点表!16:25</v>
      </c>
      <c r="CQ51" s="337" t="str">
        <f t="shared" si="25"/>
        <v>腕膝得点表!3:4</v>
      </c>
      <c r="CR51" s="338" t="str">
        <f t="shared" si="26"/>
        <v>腕膝得点表!8:9</v>
      </c>
      <c r="CS51" s="337" t="str">
        <f t="shared" si="27"/>
        <v>20mシャトルラン得点表!3:13</v>
      </c>
      <c r="CT51" s="338" t="str">
        <f t="shared" si="28"/>
        <v>20mシャトルラン得点表!16:25</v>
      </c>
      <c r="CU51" s="262" t="b">
        <f t="shared" si="11"/>
        <v>0</v>
      </c>
    </row>
    <row r="52" spans="1:106" s="402" customFormat="1" ht="18" customHeight="1">
      <c r="A52" s="529">
        <v>38</v>
      </c>
      <c r="B52" s="528"/>
      <c r="C52" s="497"/>
      <c r="D52" s="310"/>
      <c r="E52" s="499"/>
      <c r="F52" s="310" t="s">
        <v>105</v>
      </c>
      <c r="G52" s="514" t="str">
        <f t="shared" si="29"/>
        <v/>
      </c>
      <c r="H52" s="498"/>
      <c r="I52" s="501"/>
      <c r="J52" s="502"/>
      <c r="K52" s="503" t="str">
        <f t="shared" ca="1" si="0"/>
        <v/>
      </c>
      <c r="L52" s="316"/>
      <c r="M52" s="318"/>
      <c r="N52" s="318"/>
      <c r="O52" s="318"/>
      <c r="P52" s="506"/>
      <c r="Q52" s="507" t="str">
        <f t="shared" ca="1" si="1"/>
        <v/>
      </c>
      <c r="R52" s="504"/>
      <c r="S52" s="505"/>
      <c r="T52" s="505"/>
      <c r="U52" s="505"/>
      <c r="V52" s="508"/>
      <c r="W52" s="502"/>
      <c r="X52" s="509" t="str">
        <f t="shared" ca="1" si="2"/>
        <v/>
      </c>
      <c r="Y52" s="323"/>
      <c r="Z52" s="504"/>
      <c r="AA52" s="505"/>
      <c r="AB52" s="505"/>
      <c r="AC52" s="505"/>
      <c r="AD52" s="510"/>
      <c r="AE52" s="506"/>
      <c r="AF52" s="507" t="str">
        <f t="shared" ca="1" si="3"/>
        <v/>
      </c>
      <c r="AG52" s="506"/>
      <c r="AH52" s="507" t="str">
        <f t="shared" ca="1" si="4"/>
        <v/>
      </c>
      <c r="AI52" s="502"/>
      <c r="AJ52" s="511" t="str">
        <f t="shared" ca="1" si="5"/>
        <v/>
      </c>
      <c r="AK52" s="506"/>
      <c r="AL52" s="507" t="str">
        <f t="shared" ca="1" si="6"/>
        <v/>
      </c>
      <c r="AM52" s="506"/>
      <c r="AN52" s="507" t="str">
        <f t="shared" ca="1" si="7"/>
        <v/>
      </c>
      <c r="AO52" s="327" t="str">
        <f t="shared" si="8"/>
        <v/>
      </c>
      <c r="AP52" s="327" t="str">
        <f t="shared" si="9"/>
        <v/>
      </c>
      <c r="AQ52" s="327" t="str">
        <f>IF(AO52=7,VLOOKUP(AP52,設定!$A$2:$B$6,2,1),"---")</f>
        <v>---</v>
      </c>
      <c r="AR52" s="382"/>
      <c r="AS52" s="383"/>
      <c r="AT52" s="383"/>
      <c r="AU52" s="384" t="s">
        <v>105</v>
      </c>
      <c r="AV52" s="385"/>
      <c r="AW52" s="384"/>
      <c r="AX52" s="386"/>
      <c r="AY52" s="387" t="str">
        <f t="shared" si="12"/>
        <v/>
      </c>
      <c r="AZ52" s="384" t="s">
        <v>105</v>
      </c>
      <c r="BA52" s="384" t="s">
        <v>105</v>
      </c>
      <c r="BB52" s="384" t="s">
        <v>105</v>
      </c>
      <c r="BC52" s="384"/>
      <c r="BD52" s="384"/>
      <c r="BE52" s="384"/>
      <c r="BF52" s="384"/>
      <c r="BG52" s="388"/>
      <c r="BH52" s="389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/>
      <c r="BT52" s="384"/>
      <c r="BU52" s="384"/>
      <c r="BV52" s="384"/>
      <c r="BW52" s="384"/>
      <c r="BX52" s="384"/>
      <c r="BY52" s="384"/>
      <c r="BZ52" s="512"/>
      <c r="CA52" s="401"/>
      <c r="CC52" s="402">
        <v>40</v>
      </c>
      <c r="CD52" s="402" t="str">
        <f t="shared" si="10"/>
        <v/>
      </c>
      <c r="CE52" s="402" t="str">
        <f t="shared" si="13"/>
        <v>立得点表!3:12</v>
      </c>
      <c r="CF52" s="421" t="str">
        <f t="shared" si="14"/>
        <v>立得点表!16:25</v>
      </c>
      <c r="CG52" s="402" t="str">
        <f t="shared" si="15"/>
        <v>立3段得点表!3:13</v>
      </c>
      <c r="CH52" s="421" t="str">
        <f t="shared" si="16"/>
        <v>立3段得点表!16:25</v>
      </c>
      <c r="CI52" s="402" t="str">
        <f t="shared" si="17"/>
        <v>ボール得点表!3:13</v>
      </c>
      <c r="CJ52" s="421" t="str">
        <f t="shared" si="18"/>
        <v>ボール得点表!16:25</v>
      </c>
      <c r="CK52" s="402" t="str">
        <f t="shared" si="19"/>
        <v>50m得点表!3:13</v>
      </c>
      <c r="CL52" s="421" t="str">
        <f t="shared" si="20"/>
        <v>50m得点表!16:25</v>
      </c>
      <c r="CM52" s="402" t="str">
        <f t="shared" si="21"/>
        <v>往得点表!3:13</v>
      </c>
      <c r="CN52" s="421" t="str">
        <f t="shared" si="22"/>
        <v>往得点表!16:25</v>
      </c>
      <c r="CO52" s="402" t="str">
        <f t="shared" si="23"/>
        <v>腕得点表!3:13</v>
      </c>
      <c r="CP52" s="421" t="str">
        <f t="shared" si="24"/>
        <v>腕得点表!16:25</v>
      </c>
      <c r="CQ52" s="380" t="str">
        <f t="shared" si="25"/>
        <v>腕膝得点表!3:4</v>
      </c>
      <c r="CR52" s="381" t="str">
        <f t="shared" si="26"/>
        <v>腕膝得点表!8:9</v>
      </c>
      <c r="CS52" s="402" t="str">
        <f t="shared" si="27"/>
        <v>20mシャトルラン得点表!3:13</v>
      </c>
      <c r="CT52" s="421" t="str">
        <f t="shared" si="28"/>
        <v>20mシャトルラン得点表!16:25</v>
      </c>
      <c r="CU52" s="402" t="b">
        <f t="shared" si="11"/>
        <v>0</v>
      </c>
      <c r="DB52" s="262"/>
    </row>
    <row r="53" spans="1:106" ht="18" customHeight="1">
      <c r="A53" s="339">
        <v>39</v>
      </c>
      <c r="B53" s="445"/>
      <c r="C53" s="309"/>
      <c r="D53" s="310"/>
      <c r="E53" s="311"/>
      <c r="F53" s="310" t="s">
        <v>105</v>
      </c>
      <c r="G53" s="312" t="str">
        <f t="shared" si="29"/>
        <v/>
      </c>
      <c r="H53" s="310"/>
      <c r="I53" s="313"/>
      <c r="J53" s="321"/>
      <c r="K53" s="315" t="str">
        <f t="shared" ca="1" si="0"/>
        <v/>
      </c>
      <c r="L53" s="316"/>
      <c r="M53" s="318"/>
      <c r="N53" s="318"/>
      <c r="O53" s="318"/>
      <c r="P53" s="340"/>
      <c r="Q53" s="320" t="str">
        <f t="shared" ca="1" si="1"/>
        <v/>
      </c>
      <c r="R53" s="316"/>
      <c r="S53" s="318"/>
      <c r="T53" s="318"/>
      <c r="U53" s="318"/>
      <c r="V53" s="348"/>
      <c r="W53" s="321"/>
      <c r="X53" s="322" t="str">
        <f t="shared" ca="1" si="2"/>
        <v/>
      </c>
      <c r="Y53" s="323"/>
      <c r="Z53" s="316"/>
      <c r="AA53" s="318"/>
      <c r="AB53" s="318"/>
      <c r="AC53" s="318"/>
      <c r="AD53" s="349"/>
      <c r="AE53" s="340"/>
      <c r="AF53" s="320" t="str">
        <f t="shared" ca="1" si="3"/>
        <v/>
      </c>
      <c r="AG53" s="340"/>
      <c r="AH53" s="320" t="str">
        <f t="shared" ca="1" si="4"/>
        <v/>
      </c>
      <c r="AI53" s="321"/>
      <c r="AJ53" s="324" t="str">
        <f t="shared" ca="1" si="5"/>
        <v/>
      </c>
      <c r="AK53" s="340"/>
      <c r="AL53" s="320" t="str">
        <f t="shared" ca="1" si="6"/>
        <v/>
      </c>
      <c r="AM53" s="340"/>
      <c r="AN53" s="320" t="str">
        <f t="shared" ca="1" si="7"/>
        <v/>
      </c>
      <c r="AO53" s="326" t="str">
        <f t="shared" si="8"/>
        <v/>
      </c>
      <c r="AP53" s="326" t="str">
        <f t="shared" si="9"/>
        <v/>
      </c>
      <c r="AQ53" s="326" t="str">
        <f>IF(AO53=7,VLOOKUP(AP53,設定!$A$2:$B$6,2,1),"---")</f>
        <v>---</v>
      </c>
      <c r="AR53" s="341"/>
      <c r="AS53" s="342"/>
      <c r="AT53" s="342"/>
      <c r="AU53" s="343" t="s">
        <v>105</v>
      </c>
      <c r="AV53" s="351"/>
      <c r="AW53" s="343"/>
      <c r="AX53" s="344"/>
      <c r="AY53" s="345" t="str">
        <f t="shared" si="12"/>
        <v/>
      </c>
      <c r="AZ53" s="343" t="s">
        <v>105</v>
      </c>
      <c r="BA53" s="343" t="s">
        <v>105</v>
      </c>
      <c r="BB53" s="343" t="s">
        <v>105</v>
      </c>
      <c r="BC53" s="343"/>
      <c r="BD53" s="343"/>
      <c r="BE53" s="343"/>
      <c r="BF53" s="343"/>
      <c r="BG53" s="346"/>
      <c r="BH53" s="347"/>
      <c r="BI53" s="343"/>
      <c r="BJ53" s="343"/>
      <c r="BK53" s="343"/>
      <c r="BL53" s="343"/>
      <c r="BM53" s="34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343"/>
      <c r="BY53" s="343"/>
      <c r="BZ53" s="350"/>
      <c r="CA53" s="403"/>
      <c r="CC53" s="262">
        <v>41</v>
      </c>
      <c r="CD53" s="337" t="str">
        <f t="shared" si="10"/>
        <v/>
      </c>
      <c r="CE53" s="337" t="str">
        <f t="shared" si="13"/>
        <v>立得点表!3:12</v>
      </c>
      <c r="CF53" s="338" t="str">
        <f t="shared" si="14"/>
        <v>立得点表!16:25</v>
      </c>
      <c r="CG53" s="337" t="str">
        <f t="shared" si="15"/>
        <v>立3段得点表!3:13</v>
      </c>
      <c r="CH53" s="338" t="str">
        <f t="shared" si="16"/>
        <v>立3段得点表!16:25</v>
      </c>
      <c r="CI53" s="337" t="str">
        <f t="shared" si="17"/>
        <v>ボール得点表!3:13</v>
      </c>
      <c r="CJ53" s="338" t="str">
        <f t="shared" si="18"/>
        <v>ボール得点表!16:25</v>
      </c>
      <c r="CK53" s="337" t="str">
        <f t="shared" si="19"/>
        <v>50m得点表!3:13</v>
      </c>
      <c r="CL53" s="338" t="str">
        <f t="shared" si="20"/>
        <v>50m得点表!16:25</v>
      </c>
      <c r="CM53" s="337" t="str">
        <f t="shared" si="21"/>
        <v>往得点表!3:13</v>
      </c>
      <c r="CN53" s="338" t="str">
        <f t="shared" si="22"/>
        <v>往得点表!16:25</v>
      </c>
      <c r="CO53" s="337" t="str">
        <f t="shared" si="23"/>
        <v>腕得点表!3:13</v>
      </c>
      <c r="CP53" s="338" t="str">
        <f t="shared" si="24"/>
        <v>腕得点表!16:25</v>
      </c>
      <c r="CQ53" s="337" t="str">
        <f t="shared" si="25"/>
        <v>腕膝得点表!3:4</v>
      </c>
      <c r="CR53" s="338" t="str">
        <f t="shared" si="26"/>
        <v>腕膝得点表!8:9</v>
      </c>
      <c r="CS53" s="337" t="str">
        <f t="shared" si="27"/>
        <v>20mシャトルラン得点表!3:13</v>
      </c>
      <c r="CT53" s="338" t="str">
        <f t="shared" si="28"/>
        <v>20mシャトルラン得点表!16:25</v>
      </c>
      <c r="CU53" s="262" t="b">
        <f t="shared" si="11"/>
        <v>0</v>
      </c>
      <c r="DB53" s="402"/>
    </row>
    <row r="54" spans="1:106" ht="18" customHeight="1">
      <c r="A54" s="339">
        <v>40</v>
      </c>
      <c r="B54" s="445"/>
      <c r="C54" s="309"/>
      <c r="D54" s="310"/>
      <c r="E54" s="311"/>
      <c r="F54" s="310" t="s">
        <v>105</v>
      </c>
      <c r="G54" s="312" t="str">
        <f t="shared" si="29"/>
        <v/>
      </c>
      <c r="H54" s="310"/>
      <c r="I54" s="313"/>
      <c r="J54" s="321"/>
      <c r="K54" s="315" t="str">
        <f t="shared" ca="1" si="0"/>
        <v/>
      </c>
      <c r="L54" s="316"/>
      <c r="M54" s="318"/>
      <c r="N54" s="318"/>
      <c r="O54" s="318"/>
      <c r="P54" s="340"/>
      <c r="Q54" s="320" t="str">
        <f t="shared" ca="1" si="1"/>
        <v/>
      </c>
      <c r="R54" s="316"/>
      <c r="S54" s="318"/>
      <c r="T54" s="318"/>
      <c r="U54" s="318"/>
      <c r="V54" s="348"/>
      <c r="W54" s="321"/>
      <c r="X54" s="322" t="str">
        <f t="shared" ca="1" si="2"/>
        <v/>
      </c>
      <c r="Y54" s="323"/>
      <c r="Z54" s="316"/>
      <c r="AA54" s="318"/>
      <c r="AB54" s="318"/>
      <c r="AC54" s="318"/>
      <c r="AD54" s="349"/>
      <c r="AE54" s="340"/>
      <c r="AF54" s="320" t="str">
        <f t="shared" ca="1" si="3"/>
        <v/>
      </c>
      <c r="AG54" s="340"/>
      <c r="AH54" s="320" t="str">
        <f t="shared" ca="1" si="4"/>
        <v/>
      </c>
      <c r="AI54" s="321"/>
      <c r="AJ54" s="324" t="str">
        <f t="shared" ca="1" si="5"/>
        <v/>
      </c>
      <c r="AK54" s="340"/>
      <c r="AL54" s="320" t="str">
        <f t="shared" ca="1" si="6"/>
        <v/>
      </c>
      <c r="AM54" s="340"/>
      <c r="AN54" s="320" t="str">
        <f t="shared" ca="1" si="7"/>
        <v/>
      </c>
      <c r="AO54" s="326" t="str">
        <f t="shared" si="8"/>
        <v/>
      </c>
      <c r="AP54" s="326" t="str">
        <f t="shared" si="9"/>
        <v/>
      </c>
      <c r="AQ54" s="326" t="str">
        <f>IF(AO54=7,VLOOKUP(AP54,設定!$A$2:$B$6,2,1),"---")</f>
        <v>---</v>
      </c>
      <c r="AR54" s="382"/>
      <c r="AS54" s="383"/>
      <c r="AT54" s="383"/>
      <c r="AU54" s="384" t="s">
        <v>105</v>
      </c>
      <c r="AV54" s="385"/>
      <c r="AW54" s="384"/>
      <c r="AX54" s="386"/>
      <c r="AY54" s="387" t="str">
        <f t="shared" si="12"/>
        <v/>
      </c>
      <c r="AZ54" s="384" t="s">
        <v>105</v>
      </c>
      <c r="BA54" s="384" t="s">
        <v>105</v>
      </c>
      <c r="BB54" s="384" t="s">
        <v>105</v>
      </c>
      <c r="BC54" s="384"/>
      <c r="BD54" s="384"/>
      <c r="BE54" s="384"/>
      <c r="BF54" s="384"/>
      <c r="BG54" s="388"/>
      <c r="BH54" s="389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90"/>
      <c r="CA54" s="403"/>
      <c r="CC54" s="262">
        <v>42</v>
      </c>
      <c r="CD54" s="337" t="str">
        <f t="shared" si="10"/>
        <v/>
      </c>
      <c r="CE54" s="337" t="str">
        <f t="shared" si="13"/>
        <v>立得点表!3:12</v>
      </c>
      <c r="CF54" s="338" t="str">
        <f t="shared" si="14"/>
        <v>立得点表!16:25</v>
      </c>
      <c r="CG54" s="337" t="str">
        <f t="shared" si="15"/>
        <v>立3段得点表!3:13</v>
      </c>
      <c r="CH54" s="338" t="str">
        <f t="shared" si="16"/>
        <v>立3段得点表!16:25</v>
      </c>
      <c r="CI54" s="337" t="str">
        <f t="shared" si="17"/>
        <v>ボール得点表!3:13</v>
      </c>
      <c r="CJ54" s="338" t="str">
        <f t="shared" si="18"/>
        <v>ボール得点表!16:25</v>
      </c>
      <c r="CK54" s="337" t="str">
        <f t="shared" si="19"/>
        <v>50m得点表!3:13</v>
      </c>
      <c r="CL54" s="338" t="str">
        <f t="shared" si="20"/>
        <v>50m得点表!16:25</v>
      </c>
      <c r="CM54" s="337" t="str">
        <f t="shared" si="21"/>
        <v>往得点表!3:13</v>
      </c>
      <c r="CN54" s="338" t="str">
        <f t="shared" si="22"/>
        <v>往得点表!16:25</v>
      </c>
      <c r="CO54" s="337" t="str">
        <f t="shared" si="23"/>
        <v>腕得点表!3:13</v>
      </c>
      <c r="CP54" s="338" t="str">
        <f t="shared" si="24"/>
        <v>腕得点表!16:25</v>
      </c>
      <c r="CQ54" s="337" t="str">
        <f t="shared" si="25"/>
        <v>腕膝得点表!3:4</v>
      </c>
      <c r="CR54" s="338" t="str">
        <f t="shared" si="26"/>
        <v>腕膝得点表!8:9</v>
      </c>
      <c r="CS54" s="337" t="str">
        <f t="shared" si="27"/>
        <v>20mシャトルラン得点表!3:13</v>
      </c>
      <c r="CT54" s="338" t="str">
        <f t="shared" si="28"/>
        <v>20mシャトルラン得点表!16:25</v>
      </c>
      <c r="CU54" s="262" t="b">
        <f t="shared" si="11"/>
        <v>0</v>
      </c>
    </row>
    <row r="55" spans="1:106" ht="18" customHeight="1">
      <c r="A55" s="339">
        <v>41</v>
      </c>
      <c r="B55" s="445"/>
      <c r="C55" s="309"/>
      <c r="D55" s="310"/>
      <c r="E55" s="311"/>
      <c r="F55" s="310" t="s">
        <v>105</v>
      </c>
      <c r="G55" s="312" t="str">
        <f t="shared" si="29"/>
        <v/>
      </c>
      <c r="H55" s="310"/>
      <c r="I55" s="313"/>
      <c r="J55" s="321"/>
      <c r="K55" s="315" t="str">
        <f t="shared" ca="1" si="0"/>
        <v/>
      </c>
      <c r="L55" s="316"/>
      <c r="M55" s="318"/>
      <c r="N55" s="318"/>
      <c r="O55" s="318"/>
      <c r="P55" s="340"/>
      <c r="Q55" s="320" t="str">
        <f t="shared" ca="1" si="1"/>
        <v/>
      </c>
      <c r="R55" s="316"/>
      <c r="S55" s="318"/>
      <c r="T55" s="318"/>
      <c r="U55" s="318"/>
      <c r="V55" s="348"/>
      <c r="W55" s="321"/>
      <c r="X55" s="322" t="str">
        <f t="shared" ca="1" si="2"/>
        <v/>
      </c>
      <c r="Y55" s="323"/>
      <c r="Z55" s="316"/>
      <c r="AA55" s="318"/>
      <c r="AB55" s="318"/>
      <c r="AC55" s="318"/>
      <c r="AD55" s="349"/>
      <c r="AE55" s="340"/>
      <c r="AF55" s="320" t="str">
        <f t="shared" ca="1" si="3"/>
        <v/>
      </c>
      <c r="AG55" s="340"/>
      <c r="AH55" s="320" t="str">
        <f t="shared" ca="1" si="4"/>
        <v/>
      </c>
      <c r="AI55" s="321"/>
      <c r="AJ55" s="324" t="str">
        <f t="shared" ca="1" si="5"/>
        <v/>
      </c>
      <c r="AK55" s="340"/>
      <c r="AL55" s="320" t="str">
        <f t="shared" ca="1" si="6"/>
        <v/>
      </c>
      <c r="AM55" s="340"/>
      <c r="AN55" s="320" t="str">
        <f t="shared" ca="1" si="7"/>
        <v/>
      </c>
      <c r="AO55" s="326" t="str">
        <f t="shared" si="8"/>
        <v/>
      </c>
      <c r="AP55" s="326" t="str">
        <f t="shared" si="9"/>
        <v/>
      </c>
      <c r="AQ55" s="326" t="str">
        <f>IF(AO55=7,VLOOKUP(AP55,設定!$A$2:$B$6,2,1),"---")</f>
        <v>---</v>
      </c>
      <c r="AR55" s="382"/>
      <c r="AS55" s="383"/>
      <c r="AT55" s="383"/>
      <c r="AU55" s="384" t="s">
        <v>105</v>
      </c>
      <c r="AV55" s="385"/>
      <c r="AW55" s="384"/>
      <c r="AX55" s="386"/>
      <c r="AY55" s="387" t="str">
        <f t="shared" si="12"/>
        <v/>
      </c>
      <c r="AZ55" s="384" t="s">
        <v>105</v>
      </c>
      <c r="BA55" s="384" t="s">
        <v>105</v>
      </c>
      <c r="BB55" s="384" t="s">
        <v>105</v>
      </c>
      <c r="BC55" s="384"/>
      <c r="BD55" s="384"/>
      <c r="BE55" s="384"/>
      <c r="BF55" s="384"/>
      <c r="BG55" s="388"/>
      <c r="BH55" s="389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90"/>
      <c r="CA55" s="403"/>
      <c r="CC55" s="262">
        <v>43</v>
      </c>
      <c r="CD55" s="337" t="str">
        <f t="shared" si="10"/>
        <v/>
      </c>
      <c r="CE55" s="337" t="str">
        <f t="shared" si="13"/>
        <v>立得点表!3:12</v>
      </c>
      <c r="CF55" s="338" t="str">
        <f t="shared" si="14"/>
        <v>立得点表!16:25</v>
      </c>
      <c r="CG55" s="337" t="str">
        <f t="shared" si="15"/>
        <v>立3段得点表!3:13</v>
      </c>
      <c r="CH55" s="338" t="str">
        <f t="shared" si="16"/>
        <v>立3段得点表!16:25</v>
      </c>
      <c r="CI55" s="337" t="str">
        <f t="shared" si="17"/>
        <v>ボール得点表!3:13</v>
      </c>
      <c r="CJ55" s="338" t="str">
        <f t="shared" si="18"/>
        <v>ボール得点表!16:25</v>
      </c>
      <c r="CK55" s="337" t="str">
        <f t="shared" si="19"/>
        <v>50m得点表!3:13</v>
      </c>
      <c r="CL55" s="338" t="str">
        <f t="shared" si="20"/>
        <v>50m得点表!16:25</v>
      </c>
      <c r="CM55" s="337" t="str">
        <f t="shared" si="21"/>
        <v>往得点表!3:13</v>
      </c>
      <c r="CN55" s="338" t="str">
        <f t="shared" si="22"/>
        <v>往得点表!16:25</v>
      </c>
      <c r="CO55" s="337" t="str">
        <f t="shared" si="23"/>
        <v>腕得点表!3:13</v>
      </c>
      <c r="CP55" s="338" t="str">
        <f t="shared" si="24"/>
        <v>腕得点表!16:25</v>
      </c>
      <c r="CQ55" s="337" t="str">
        <f t="shared" si="25"/>
        <v>腕膝得点表!3:4</v>
      </c>
      <c r="CR55" s="338" t="str">
        <f t="shared" si="26"/>
        <v>腕膝得点表!8:9</v>
      </c>
      <c r="CS55" s="337" t="str">
        <f t="shared" si="27"/>
        <v>20mシャトルラン得点表!3:13</v>
      </c>
      <c r="CT55" s="338" t="str">
        <f t="shared" si="28"/>
        <v>20mシャトルラン得点表!16:25</v>
      </c>
      <c r="CU55" s="262" t="b">
        <f t="shared" si="11"/>
        <v>0</v>
      </c>
    </row>
    <row r="56" spans="1:106" ht="18" customHeight="1">
      <c r="A56" s="339">
        <v>42</v>
      </c>
      <c r="B56" s="445"/>
      <c r="C56" s="309"/>
      <c r="D56" s="310"/>
      <c r="E56" s="311"/>
      <c r="F56" s="310" t="s">
        <v>105</v>
      </c>
      <c r="G56" s="312" t="str">
        <f t="shared" si="29"/>
        <v/>
      </c>
      <c r="H56" s="310"/>
      <c r="I56" s="313"/>
      <c r="J56" s="321"/>
      <c r="K56" s="315" t="str">
        <f t="shared" ca="1" si="0"/>
        <v/>
      </c>
      <c r="L56" s="316"/>
      <c r="M56" s="318"/>
      <c r="N56" s="318"/>
      <c r="O56" s="318"/>
      <c r="P56" s="340"/>
      <c r="Q56" s="320" t="str">
        <f t="shared" ca="1" si="1"/>
        <v/>
      </c>
      <c r="R56" s="316"/>
      <c r="S56" s="318"/>
      <c r="T56" s="318"/>
      <c r="U56" s="318"/>
      <c r="V56" s="348"/>
      <c r="W56" s="321"/>
      <c r="X56" s="322" t="str">
        <f t="shared" ca="1" si="2"/>
        <v/>
      </c>
      <c r="Y56" s="323"/>
      <c r="Z56" s="316"/>
      <c r="AA56" s="318"/>
      <c r="AB56" s="318"/>
      <c r="AC56" s="318"/>
      <c r="AD56" s="349"/>
      <c r="AE56" s="340"/>
      <c r="AF56" s="320" t="str">
        <f t="shared" ca="1" si="3"/>
        <v/>
      </c>
      <c r="AG56" s="340"/>
      <c r="AH56" s="320" t="str">
        <f t="shared" ca="1" si="4"/>
        <v/>
      </c>
      <c r="AI56" s="321"/>
      <c r="AJ56" s="324" t="str">
        <f t="shared" ca="1" si="5"/>
        <v/>
      </c>
      <c r="AK56" s="340"/>
      <c r="AL56" s="320" t="str">
        <f t="shared" ca="1" si="6"/>
        <v/>
      </c>
      <c r="AM56" s="340"/>
      <c r="AN56" s="320" t="str">
        <f t="shared" ca="1" si="7"/>
        <v/>
      </c>
      <c r="AO56" s="326" t="str">
        <f t="shared" si="8"/>
        <v/>
      </c>
      <c r="AP56" s="326" t="str">
        <f t="shared" si="9"/>
        <v/>
      </c>
      <c r="AQ56" s="326" t="str">
        <f>IF(AO56=7,VLOOKUP(AP56,設定!$A$2:$B$6,2,1),"---")</f>
        <v>---</v>
      </c>
      <c r="AR56" s="382"/>
      <c r="AS56" s="383"/>
      <c r="AT56" s="383"/>
      <c r="AU56" s="384" t="s">
        <v>105</v>
      </c>
      <c r="AV56" s="385"/>
      <c r="AW56" s="384"/>
      <c r="AX56" s="386"/>
      <c r="AY56" s="387" t="str">
        <f t="shared" si="12"/>
        <v/>
      </c>
      <c r="AZ56" s="384" t="s">
        <v>105</v>
      </c>
      <c r="BA56" s="384" t="s">
        <v>105</v>
      </c>
      <c r="BB56" s="384" t="s">
        <v>105</v>
      </c>
      <c r="BC56" s="384"/>
      <c r="BD56" s="384"/>
      <c r="BE56" s="384"/>
      <c r="BF56" s="384"/>
      <c r="BG56" s="388"/>
      <c r="BH56" s="389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90"/>
      <c r="CA56" s="403"/>
      <c r="CC56" s="262">
        <v>44</v>
      </c>
      <c r="CD56" s="337" t="str">
        <f t="shared" si="10"/>
        <v/>
      </c>
      <c r="CE56" s="337" t="str">
        <f t="shared" si="13"/>
        <v>立得点表!3:12</v>
      </c>
      <c r="CF56" s="338" t="str">
        <f t="shared" si="14"/>
        <v>立得点表!16:25</v>
      </c>
      <c r="CG56" s="337" t="str">
        <f t="shared" si="15"/>
        <v>立3段得点表!3:13</v>
      </c>
      <c r="CH56" s="338" t="str">
        <f t="shared" si="16"/>
        <v>立3段得点表!16:25</v>
      </c>
      <c r="CI56" s="337" t="str">
        <f t="shared" si="17"/>
        <v>ボール得点表!3:13</v>
      </c>
      <c r="CJ56" s="338" t="str">
        <f t="shared" si="18"/>
        <v>ボール得点表!16:25</v>
      </c>
      <c r="CK56" s="337" t="str">
        <f t="shared" si="19"/>
        <v>50m得点表!3:13</v>
      </c>
      <c r="CL56" s="338" t="str">
        <f t="shared" si="20"/>
        <v>50m得点表!16:25</v>
      </c>
      <c r="CM56" s="337" t="str">
        <f t="shared" si="21"/>
        <v>往得点表!3:13</v>
      </c>
      <c r="CN56" s="338" t="str">
        <f t="shared" si="22"/>
        <v>往得点表!16:25</v>
      </c>
      <c r="CO56" s="337" t="str">
        <f t="shared" si="23"/>
        <v>腕得点表!3:13</v>
      </c>
      <c r="CP56" s="338" t="str">
        <f t="shared" si="24"/>
        <v>腕得点表!16:25</v>
      </c>
      <c r="CQ56" s="337" t="str">
        <f t="shared" si="25"/>
        <v>腕膝得点表!3:4</v>
      </c>
      <c r="CR56" s="338" t="str">
        <f t="shared" si="26"/>
        <v>腕膝得点表!8:9</v>
      </c>
      <c r="CS56" s="337" t="str">
        <f t="shared" si="27"/>
        <v>20mシャトルラン得点表!3:13</v>
      </c>
      <c r="CT56" s="338" t="str">
        <f t="shared" si="28"/>
        <v>20mシャトルラン得点表!16:25</v>
      </c>
      <c r="CU56" s="262" t="b">
        <f t="shared" si="11"/>
        <v>0</v>
      </c>
    </row>
    <row r="57" spans="1:106" s="402" customFormat="1" ht="18" customHeight="1">
      <c r="A57" s="517">
        <v>43</v>
      </c>
      <c r="B57" s="449"/>
      <c r="C57" s="404"/>
      <c r="D57" s="354"/>
      <c r="E57" s="405"/>
      <c r="F57" s="354" t="s">
        <v>105</v>
      </c>
      <c r="G57" s="483" t="str">
        <f t="shared" si="29"/>
        <v/>
      </c>
      <c r="H57" s="406"/>
      <c r="I57" s="407"/>
      <c r="J57" s="408"/>
      <c r="K57" s="409" t="str">
        <f t="shared" ca="1" si="0"/>
        <v/>
      </c>
      <c r="L57" s="410"/>
      <c r="M57" s="317"/>
      <c r="N57" s="317"/>
      <c r="O57" s="317"/>
      <c r="P57" s="411"/>
      <c r="Q57" s="412" t="str">
        <f t="shared" ca="1" si="1"/>
        <v/>
      </c>
      <c r="R57" s="413"/>
      <c r="S57" s="414"/>
      <c r="T57" s="414"/>
      <c r="U57" s="414"/>
      <c r="V57" s="415"/>
      <c r="W57" s="408"/>
      <c r="X57" s="416" t="str">
        <f t="shared" ca="1" si="2"/>
        <v/>
      </c>
      <c r="Y57" s="403"/>
      <c r="Z57" s="413"/>
      <c r="AA57" s="414"/>
      <c r="AB57" s="414"/>
      <c r="AC57" s="414"/>
      <c r="AD57" s="417"/>
      <c r="AE57" s="411"/>
      <c r="AF57" s="412" t="str">
        <f t="shared" ca="1" si="3"/>
        <v/>
      </c>
      <c r="AG57" s="411"/>
      <c r="AH57" s="412" t="str">
        <f t="shared" ca="1" si="4"/>
        <v/>
      </c>
      <c r="AI57" s="408"/>
      <c r="AJ57" s="485" t="str">
        <f t="shared" ca="1" si="5"/>
        <v/>
      </c>
      <c r="AK57" s="411"/>
      <c r="AL57" s="412" t="str">
        <f t="shared" ca="1" si="6"/>
        <v/>
      </c>
      <c r="AM57" s="411"/>
      <c r="AN57" s="412" t="str">
        <f t="shared" ca="1" si="7"/>
        <v/>
      </c>
      <c r="AO57" s="486" t="str">
        <f t="shared" si="8"/>
        <v/>
      </c>
      <c r="AP57" s="486" t="str">
        <f t="shared" si="9"/>
        <v/>
      </c>
      <c r="AQ57" s="486" t="str">
        <f>IF(AO57=7,VLOOKUP(AP57,設定!$A$2:$B$6,2,1),"---")</f>
        <v>---</v>
      </c>
      <c r="AR57" s="487"/>
      <c r="AS57" s="488"/>
      <c r="AT57" s="488"/>
      <c r="AU57" s="489" t="s">
        <v>105</v>
      </c>
      <c r="AV57" s="490"/>
      <c r="AW57" s="489"/>
      <c r="AX57" s="491"/>
      <c r="AY57" s="492" t="str">
        <f t="shared" si="12"/>
        <v/>
      </c>
      <c r="AZ57" s="489" t="s">
        <v>105</v>
      </c>
      <c r="BA57" s="489" t="s">
        <v>105</v>
      </c>
      <c r="BB57" s="489" t="s">
        <v>105</v>
      </c>
      <c r="BC57" s="489"/>
      <c r="BD57" s="489"/>
      <c r="BE57" s="489"/>
      <c r="BF57" s="489"/>
      <c r="BG57" s="493"/>
      <c r="BH57" s="494"/>
      <c r="BI57" s="489"/>
      <c r="BJ57" s="489"/>
      <c r="BK57" s="489"/>
      <c r="BL57" s="489"/>
      <c r="BM57" s="489"/>
      <c r="BN57" s="489"/>
      <c r="BO57" s="489"/>
      <c r="BP57" s="489"/>
      <c r="BQ57" s="489"/>
      <c r="BR57" s="489"/>
      <c r="BS57" s="489"/>
      <c r="BT57" s="489"/>
      <c r="BU57" s="489"/>
      <c r="BV57" s="489"/>
      <c r="BW57" s="489"/>
      <c r="BX57" s="489"/>
      <c r="BY57" s="489"/>
      <c r="BZ57" s="495"/>
      <c r="CA57" s="401"/>
      <c r="CC57" s="402">
        <v>45</v>
      </c>
      <c r="CD57" s="402" t="str">
        <f t="shared" si="10"/>
        <v/>
      </c>
      <c r="CE57" s="402" t="str">
        <f t="shared" si="13"/>
        <v>立得点表!3:12</v>
      </c>
      <c r="CF57" s="421" t="str">
        <f t="shared" si="14"/>
        <v>立得点表!16:25</v>
      </c>
      <c r="CG57" s="402" t="str">
        <f t="shared" si="15"/>
        <v>立3段得点表!3:13</v>
      </c>
      <c r="CH57" s="421" t="str">
        <f t="shared" si="16"/>
        <v>立3段得点表!16:25</v>
      </c>
      <c r="CI57" s="402" t="str">
        <f t="shared" si="17"/>
        <v>ボール得点表!3:13</v>
      </c>
      <c r="CJ57" s="421" t="str">
        <f t="shared" si="18"/>
        <v>ボール得点表!16:25</v>
      </c>
      <c r="CK57" s="402" t="str">
        <f t="shared" si="19"/>
        <v>50m得点表!3:13</v>
      </c>
      <c r="CL57" s="421" t="str">
        <f t="shared" si="20"/>
        <v>50m得点表!16:25</v>
      </c>
      <c r="CM57" s="402" t="str">
        <f t="shared" si="21"/>
        <v>往得点表!3:13</v>
      </c>
      <c r="CN57" s="421" t="str">
        <f t="shared" si="22"/>
        <v>往得点表!16:25</v>
      </c>
      <c r="CO57" s="402" t="str">
        <f t="shared" si="23"/>
        <v>腕得点表!3:13</v>
      </c>
      <c r="CP57" s="421" t="str">
        <f t="shared" si="24"/>
        <v>腕得点表!16:25</v>
      </c>
      <c r="CQ57" s="380" t="str">
        <f t="shared" si="25"/>
        <v>腕膝得点表!3:4</v>
      </c>
      <c r="CR57" s="381" t="str">
        <f t="shared" si="26"/>
        <v>腕膝得点表!8:9</v>
      </c>
      <c r="CS57" s="402" t="str">
        <f t="shared" si="27"/>
        <v>20mシャトルラン得点表!3:13</v>
      </c>
      <c r="CT57" s="421" t="str">
        <f t="shared" si="28"/>
        <v>20mシャトルラン得点表!16:25</v>
      </c>
      <c r="CU57" s="402" t="b">
        <f t="shared" si="11"/>
        <v>0</v>
      </c>
      <c r="DB57" s="262"/>
    </row>
    <row r="58" spans="1:106" ht="18" customHeight="1">
      <c r="A58" s="527">
        <v>44</v>
      </c>
      <c r="B58" s="528"/>
      <c r="C58" s="497"/>
      <c r="D58" s="498"/>
      <c r="E58" s="499"/>
      <c r="F58" s="498" t="s">
        <v>105</v>
      </c>
      <c r="G58" s="500" t="str">
        <f t="shared" si="29"/>
        <v/>
      </c>
      <c r="H58" s="498"/>
      <c r="I58" s="501"/>
      <c r="J58" s="502"/>
      <c r="K58" s="503" t="str">
        <f t="shared" ca="1" si="0"/>
        <v/>
      </c>
      <c r="L58" s="504"/>
      <c r="M58" s="505"/>
      <c r="N58" s="505"/>
      <c r="O58" s="505"/>
      <c r="P58" s="506"/>
      <c r="Q58" s="507" t="str">
        <f t="shared" ca="1" si="1"/>
        <v/>
      </c>
      <c r="R58" s="504"/>
      <c r="S58" s="505"/>
      <c r="T58" s="505"/>
      <c r="U58" s="505"/>
      <c r="V58" s="508"/>
      <c r="W58" s="502"/>
      <c r="X58" s="509" t="str">
        <f t="shared" ca="1" si="2"/>
        <v/>
      </c>
      <c r="Y58" s="515"/>
      <c r="Z58" s="504"/>
      <c r="AA58" s="505"/>
      <c r="AB58" s="505"/>
      <c r="AC58" s="505"/>
      <c r="AD58" s="510"/>
      <c r="AE58" s="506"/>
      <c r="AF58" s="507" t="str">
        <f t="shared" ca="1" si="3"/>
        <v/>
      </c>
      <c r="AG58" s="506"/>
      <c r="AH58" s="507" t="str">
        <f t="shared" ca="1" si="4"/>
        <v/>
      </c>
      <c r="AI58" s="502"/>
      <c r="AJ58" s="511" t="str">
        <f t="shared" ca="1" si="5"/>
        <v/>
      </c>
      <c r="AK58" s="506"/>
      <c r="AL58" s="507" t="str">
        <f t="shared" ca="1" si="6"/>
        <v/>
      </c>
      <c r="AM58" s="506"/>
      <c r="AN58" s="507" t="str">
        <f t="shared" ca="1" si="7"/>
        <v/>
      </c>
      <c r="AO58" s="327" t="str">
        <f t="shared" si="8"/>
        <v/>
      </c>
      <c r="AP58" s="327" t="str">
        <f t="shared" si="9"/>
        <v/>
      </c>
      <c r="AQ58" s="327" t="str">
        <f>IF(AO58=7,VLOOKUP(AP58,設定!$A$2:$B$6,2,1),"---")</f>
        <v>---</v>
      </c>
      <c r="AR58" s="382"/>
      <c r="AS58" s="383"/>
      <c r="AT58" s="383"/>
      <c r="AU58" s="384" t="s">
        <v>105</v>
      </c>
      <c r="AV58" s="385"/>
      <c r="AW58" s="384"/>
      <c r="AX58" s="386"/>
      <c r="AY58" s="387" t="str">
        <f t="shared" si="12"/>
        <v/>
      </c>
      <c r="AZ58" s="384" t="s">
        <v>105</v>
      </c>
      <c r="BA58" s="384" t="s">
        <v>105</v>
      </c>
      <c r="BB58" s="384" t="s">
        <v>105</v>
      </c>
      <c r="BC58" s="384"/>
      <c r="BD58" s="384"/>
      <c r="BE58" s="384"/>
      <c r="BF58" s="384"/>
      <c r="BG58" s="388"/>
      <c r="BH58" s="389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512"/>
      <c r="CA58" s="403"/>
      <c r="CC58" s="262">
        <v>46</v>
      </c>
      <c r="CD58" s="337" t="str">
        <f t="shared" si="10"/>
        <v/>
      </c>
      <c r="CE58" s="337" t="str">
        <f t="shared" si="13"/>
        <v>立得点表!3:12</v>
      </c>
      <c r="CF58" s="338" t="str">
        <f t="shared" si="14"/>
        <v>立得点表!16:25</v>
      </c>
      <c r="CG58" s="337" t="str">
        <f t="shared" si="15"/>
        <v>立3段得点表!3:13</v>
      </c>
      <c r="CH58" s="338" t="str">
        <f t="shared" si="16"/>
        <v>立3段得点表!16:25</v>
      </c>
      <c r="CI58" s="337" t="str">
        <f t="shared" si="17"/>
        <v>ボール得点表!3:13</v>
      </c>
      <c r="CJ58" s="338" t="str">
        <f t="shared" si="18"/>
        <v>ボール得点表!16:25</v>
      </c>
      <c r="CK58" s="337" t="str">
        <f t="shared" si="19"/>
        <v>50m得点表!3:13</v>
      </c>
      <c r="CL58" s="338" t="str">
        <f t="shared" si="20"/>
        <v>50m得点表!16:25</v>
      </c>
      <c r="CM58" s="337" t="str">
        <f t="shared" si="21"/>
        <v>往得点表!3:13</v>
      </c>
      <c r="CN58" s="338" t="str">
        <f t="shared" si="22"/>
        <v>往得点表!16:25</v>
      </c>
      <c r="CO58" s="337" t="str">
        <f t="shared" si="23"/>
        <v>腕得点表!3:13</v>
      </c>
      <c r="CP58" s="338" t="str">
        <f t="shared" si="24"/>
        <v>腕得点表!16:25</v>
      </c>
      <c r="CQ58" s="337" t="str">
        <f t="shared" si="25"/>
        <v>腕膝得点表!3:4</v>
      </c>
      <c r="CR58" s="338" t="str">
        <f t="shared" si="26"/>
        <v>腕膝得点表!8:9</v>
      </c>
      <c r="CS58" s="337" t="str">
        <f t="shared" si="27"/>
        <v>20mシャトルラン得点表!3:13</v>
      </c>
      <c r="CT58" s="338" t="str">
        <f t="shared" si="28"/>
        <v>20mシャトルラン得点表!16:25</v>
      </c>
      <c r="CU58" s="262" t="b">
        <f t="shared" si="11"/>
        <v>0</v>
      </c>
      <c r="DB58" s="402"/>
    </row>
    <row r="59" spans="1:106" ht="18" customHeight="1">
      <c r="A59" s="529">
        <v>45</v>
      </c>
      <c r="B59" s="445"/>
      <c r="C59" s="309"/>
      <c r="D59" s="310"/>
      <c r="E59" s="311"/>
      <c r="F59" s="310" t="s">
        <v>105</v>
      </c>
      <c r="G59" s="312" t="str">
        <f t="shared" si="29"/>
        <v/>
      </c>
      <c r="H59" s="310"/>
      <c r="I59" s="313"/>
      <c r="J59" s="321"/>
      <c r="K59" s="315" t="str">
        <f t="shared" ca="1" si="0"/>
        <v/>
      </c>
      <c r="L59" s="316"/>
      <c r="M59" s="318"/>
      <c r="N59" s="318"/>
      <c r="O59" s="318"/>
      <c r="P59" s="340"/>
      <c r="Q59" s="320" t="str">
        <f t="shared" ca="1" si="1"/>
        <v/>
      </c>
      <c r="R59" s="316"/>
      <c r="S59" s="318"/>
      <c r="T59" s="318"/>
      <c r="U59" s="318"/>
      <c r="V59" s="348"/>
      <c r="W59" s="321"/>
      <c r="X59" s="322" t="str">
        <f t="shared" ca="1" si="2"/>
        <v/>
      </c>
      <c r="Y59" s="422"/>
      <c r="Z59" s="316"/>
      <c r="AA59" s="318"/>
      <c r="AB59" s="318"/>
      <c r="AC59" s="318"/>
      <c r="AD59" s="349"/>
      <c r="AE59" s="340"/>
      <c r="AF59" s="320" t="str">
        <f t="shared" ca="1" si="3"/>
        <v/>
      </c>
      <c r="AG59" s="340"/>
      <c r="AH59" s="320" t="str">
        <f t="shared" ca="1" si="4"/>
        <v/>
      </c>
      <c r="AI59" s="321"/>
      <c r="AJ59" s="324" t="str">
        <f t="shared" ca="1" si="5"/>
        <v/>
      </c>
      <c r="AK59" s="340"/>
      <c r="AL59" s="320" t="str">
        <f t="shared" ca="1" si="6"/>
        <v/>
      </c>
      <c r="AM59" s="340"/>
      <c r="AN59" s="320" t="str">
        <f t="shared" ca="1" si="7"/>
        <v/>
      </c>
      <c r="AO59" s="326" t="str">
        <f t="shared" si="8"/>
        <v/>
      </c>
      <c r="AP59" s="326" t="str">
        <f t="shared" si="9"/>
        <v/>
      </c>
      <c r="AQ59" s="326" t="str">
        <f>IF(AO59=7,VLOOKUP(AP59,設定!$A$2:$B$6,2,1),"---")</f>
        <v>---</v>
      </c>
      <c r="AR59" s="382"/>
      <c r="AS59" s="383"/>
      <c r="AT59" s="383"/>
      <c r="AU59" s="384" t="s">
        <v>105</v>
      </c>
      <c r="AV59" s="385"/>
      <c r="AW59" s="384"/>
      <c r="AX59" s="386"/>
      <c r="AY59" s="387" t="str">
        <f t="shared" si="12"/>
        <v/>
      </c>
      <c r="AZ59" s="384" t="s">
        <v>105</v>
      </c>
      <c r="BA59" s="384" t="s">
        <v>105</v>
      </c>
      <c r="BB59" s="384" t="s">
        <v>105</v>
      </c>
      <c r="BC59" s="384"/>
      <c r="BD59" s="384"/>
      <c r="BE59" s="384"/>
      <c r="BF59" s="384"/>
      <c r="BG59" s="388"/>
      <c r="BH59" s="389"/>
      <c r="BI59" s="384"/>
      <c r="BJ59" s="384"/>
      <c r="BK59" s="384"/>
      <c r="BL59" s="384"/>
      <c r="BM59" s="384"/>
      <c r="BN59" s="384"/>
      <c r="BO59" s="384"/>
      <c r="BP59" s="384"/>
      <c r="BQ59" s="384"/>
      <c r="BR59" s="384"/>
      <c r="BS59" s="384"/>
      <c r="BT59" s="384"/>
      <c r="BU59" s="384"/>
      <c r="BV59" s="384"/>
      <c r="BW59" s="384"/>
      <c r="BX59" s="384"/>
      <c r="BY59" s="384"/>
      <c r="BZ59" s="512"/>
      <c r="CA59" s="403"/>
      <c r="CC59" s="262">
        <v>47</v>
      </c>
      <c r="CD59" s="337" t="str">
        <f t="shared" si="10"/>
        <v/>
      </c>
      <c r="CE59" s="337" t="str">
        <f t="shared" si="13"/>
        <v>立得点表!3:12</v>
      </c>
      <c r="CF59" s="338" t="str">
        <f t="shared" si="14"/>
        <v>立得点表!16:25</v>
      </c>
      <c r="CG59" s="337" t="str">
        <f t="shared" si="15"/>
        <v>立3段得点表!3:13</v>
      </c>
      <c r="CH59" s="338" t="str">
        <f t="shared" si="16"/>
        <v>立3段得点表!16:25</v>
      </c>
      <c r="CI59" s="337" t="str">
        <f t="shared" si="17"/>
        <v>ボール得点表!3:13</v>
      </c>
      <c r="CJ59" s="338" t="str">
        <f t="shared" si="18"/>
        <v>ボール得点表!16:25</v>
      </c>
      <c r="CK59" s="337" t="str">
        <f t="shared" si="19"/>
        <v>50m得点表!3:13</v>
      </c>
      <c r="CL59" s="338" t="str">
        <f t="shared" si="20"/>
        <v>50m得点表!16:25</v>
      </c>
      <c r="CM59" s="337" t="str">
        <f t="shared" si="21"/>
        <v>往得点表!3:13</v>
      </c>
      <c r="CN59" s="338" t="str">
        <f t="shared" si="22"/>
        <v>往得点表!16:25</v>
      </c>
      <c r="CO59" s="337" t="str">
        <f t="shared" si="23"/>
        <v>腕得点表!3:13</v>
      </c>
      <c r="CP59" s="338" t="str">
        <f t="shared" si="24"/>
        <v>腕得点表!16:25</v>
      </c>
      <c r="CQ59" s="337" t="str">
        <f t="shared" si="25"/>
        <v>腕膝得点表!3:4</v>
      </c>
      <c r="CR59" s="338" t="str">
        <f t="shared" si="26"/>
        <v>腕膝得点表!8:9</v>
      </c>
      <c r="CS59" s="337" t="str">
        <f t="shared" si="27"/>
        <v>20mシャトルラン得点表!3:13</v>
      </c>
      <c r="CT59" s="338" t="str">
        <f t="shared" si="28"/>
        <v>20mシャトルラン得点表!16:25</v>
      </c>
      <c r="CU59" s="262" t="b">
        <f t="shared" si="11"/>
        <v>0</v>
      </c>
    </row>
    <row r="60" spans="1:106" ht="18" customHeight="1">
      <c r="A60" s="529">
        <v>46</v>
      </c>
      <c r="B60" s="445"/>
      <c r="C60" s="309"/>
      <c r="D60" s="310"/>
      <c r="E60" s="311"/>
      <c r="F60" s="310" t="s">
        <v>105</v>
      </c>
      <c r="G60" s="312" t="str">
        <f t="shared" si="29"/>
        <v/>
      </c>
      <c r="H60" s="310"/>
      <c r="I60" s="313"/>
      <c r="J60" s="321"/>
      <c r="K60" s="315" t="str">
        <f t="shared" ca="1" si="0"/>
        <v/>
      </c>
      <c r="L60" s="316"/>
      <c r="M60" s="318"/>
      <c r="N60" s="318"/>
      <c r="O60" s="318"/>
      <c r="P60" s="340"/>
      <c r="Q60" s="320" t="str">
        <f t="shared" ca="1" si="1"/>
        <v/>
      </c>
      <c r="R60" s="316"/>
      <c r="S60" s="318"/>
      <c r="T60" s="318"/>
      <c r="U60" s="318"/>
      <c r="V60" s="348"/>
      <c r="W60" s="321"/>
      <c r="X60" s="322" t="str">
        <f t="shared" ca="1" si="2"/>
        <v/>
      </c>
      <c r="Y60" s="422"/>
      <c r="Z60" s="316"/>
      <c r="AA60" s="318"/>
      <c r="AB60" s="318"/>
      <c r="AC60" s="318"/>
      <c r="AD60" s="349"/>
      <c r="AE60" s="340"/>
      <c r="AF60" s="320" t="str">
        <f t="shared" ca="1" si="3"/>
        <v/>
      </c>
      <c r="AG60" s="340"/>
      <c r="AH60" s="320" t="str">
        <f t="shared" ca="1" si="4"/>
        <v/>
      </c>
      <c r="AI60" s="321"/>
      <c r="AJ60" s="324" t="str">
        <f t="shared" ca="1" si="5"/>
        <v/>
      </c>
      <c r="AK60" s="340"/>
      <c r="AL60" s="320" t="str">
        <f t="shared" ca="1" si="6"/>
        <v/>
      </c>
      <c r="AM60" s="340"/>
      <c r="AN60" s="320" t="str">
        <f t="shared" ca="1" si="7"/>
        <v/>
      </c>
      <c r="AO60" s="326" t="str">
        <f t="shared" si="8"/>
        <v/>
      </c>
      <c r="AP60" s="326" t="str">
        <f t="shared" si="9"/>
        <v/>
      </c>
      <c r="AQ60" s="326" t="str">
        <f>IF(AO60=7,VLOOKUP(AP60,設定!$A$2:$B$6,2,1),"---")</f>
        <v>---</v>
      </c>
      <c r="AR60" s="382"/>
      <c r="AS60" s="383"/>
      <c r="AT60" s="383"/>
      <c r="AU60" s="384" t="s">
        <v>105</v>
      </c>
      <c r="AV60" s="385"/>
      <c r="AW60" s="384"/>
      <c r="AX60" s="386"/>
      <c r="AY60" s="387" t="str">
        <f t="shared" si="12"/>
        <v/>
      </c>
      <c r="AZ60" s="384" t="s">
        <v>105</v>
      </c>
      <c r="BA60" s="384" t="s">
        <v>105</v>
      </c>
      <c r="BB60" s="384" t="s">
        <v>105</v>
      </c>
      <c r="BC60" s="384"/>
      <c r="BD60" s="384"/>
      <c r="BE60" s="384"/>
      <c r="BF60" s="384"/>
      <c r="BG60" s="388"/>
      <c r="BH60" s="389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512"/>
      <c r="CA60" s="403"/>
      <c r="CC60" s="262">
        <v>48</v>
      </c>
      <c r="CD60" s="337" t="str">
        <f t="shared" si="10"/>
        <v/>
      </c>
      <c r="CE60" s="337" t="str">
        <f t="shared" si="13"/>
        <v>立得点表!3:12</v>
      </c>
      <c r="CF60" s="338" t="str">
        <f t="shared" si="14"/>
        <v>立得点表!16:25</v>
      </c>
      <c r="CG60" s="337" t="str">
        <f t="shared" si="15"/>
        <v>立3段得点表!3:13</v>
      </c>
      <c r="CH60" s="338" t="str">
        <f t="shared" si="16"/>
        <v>立3段得点表!16:25</v>
      </c>
      <c r="CI60" s="337" t="str">
        <f t="shared" si="17"/>
        <v>ボール得点表!3:13</v>
      </c>
      <c r="CJ60" s="338" t="str">
        <f t="shared" si="18"/>
        <v>ボール得点表!16:25</v>
      </c>
      <c r="CK60" s="337" t="str">
        <f t="shared" si="19"/>
        <v>50m得点表!3:13</v>
      </c>
      <c r="CL60" s="338" t="str">
        <f t="shared" si="20"/>
        <v>50m得点表!16:25</v>
      </c>
      <c r="CM60" s="337" t="str">
        <f t="shared" si="21"/>
        <v>往得点表!3:13</v>
      </c>
      <c r="CN60" s="338" t="str">
        <f t="shared" si="22"/>
        <v>往得点表!16:25</v>
      </c>
      <c r="CO60" s="337" t="str">
        <f t="shared" si="23"/>
        <v>腕得点表!3:13</v>
      </c>
      <c r="CP60" s="338" t="str">
        <f t="shared" si="24"/>
        <v>腕得点表!16:25</v>
      </c>
      <c r="CQ60" s="337" t="str">
        <f t="shared" si="25"/>
        <v>腕膝得点表!3:4</v>
      </c>
      <c r="CR60" s="338" t="str">
        <f t="shared" si="26"/>
        <v>腕膝得点表!8:9</v>
      </c>
      <c r="CS60" s="337" t="str">
        <f t="shared" si="27"/>
        <v>20mシャトルラン得点表!3:13</v>
      </c>
      <c r="CT60" s="338" t="str">
        <f t="shared" si="28"/>
        <v>20mシャトルラン得点表!16:25</v>
      </c>
      <c r="CU60" s="262" t="b">
        <f t="shared" si="11"/>
        <v>0</v>
      </c>
    </row>
    <row r="61" spans="1:106" ht="18" customHeight="1">
      <c r="A61" s="529">
        <v>47</v>
      </c>
      <c r="B61" s="445"/>
      <c r="C61" s="309"/>
      <c r="D61" s="310"/>
      <c r="E61" s="311"/>
      <c r="F61" s="310" t="s">
        <v>105</v>
      </c>
      <c r="G61" s="312" t="str">
        <f t="shared" si="29"/>
        <v/>
      </c>
      <c r="H61" s="310"/>
      <c r="I61" s="313"/>
      <c r="J61" s="321"/>
      <c r="K61" s="315" t="str">
        <f t="shared" ca="1" si="0"/>
        <v/>
      </c>
      <c r="L61" s="316"/>
      <c r="M61" s="318"/>
      <c r="N61" s="318"/>
      <c r="O61" s="318"/>
      <c r="P61" s="340"/>
      <c r="Q61" s="320" t="str">
        <f t="shared" ca="1" si="1"/>
        <v/>
      </c>
      <c r="R61" s="316"/>
      <c r="S61" s="318"/>
      <c r="T61" s="318"/>
      <c r="U61" s="318"/>
      <c r="V61" s="348"/>
      <c r="W61" s="321"/>
      <c r="X61" s="322" t="str">
        <f t="shared" ca="1" si="2"/>
        <v/>
      </c>
      <c r="Y61" s="422"/>
      <c r="Z61" s="316"/>
      <c r="AA61" s="318"/>
      <c r="AB61" s="318"/>
      <c r="AC61" s="318"/>
      <c r="AD61" s="349"/>
      <c r="AE61" s="340"/>
      <c r="AF61" s="320" t="str">
        <f t="shared" ca="1" si="3"/>
        <v/>
      </c>
      <c r="AG61" s="340"/>
      <c r="AH61" s="320" t="str">
        <f t="shared" ca="1" si="4"/>
        <v/>
      </c>
      <c r="AI61" s="321"/>
      <c r="AJ61" s="324" t="str">
        <f t="shared" ca="1" si="5"/>
        <v/>
      </c>
      <c r="AK61" s="340"/>
      <c r="AL61" s="320" t="str">
        <f t="shared" ca="1" si="6"/>
        <v/>
      </c>
      <c r="AM61" s="340"/>
      <c r="AN61" s="320" t="str">
        <f t="shared" ca="1" si="7"/>
        <v/>
      </c>
      <c r="AO61" s="326" t="str">
        <f t="shared" si="8"/>
        <v/>
      </c>
      <c r="AP61" s="326" t="str">
        <f t="shared" si="9"/>
        <v/>
      </c>
      <c r="AQ61" s="326" t="str">
        <f>IF(AO61=7,VLOOKUP(AP61,設定!$A$2:$B$6,2,1),"---")</f>
        <v>---</v>
      </c>
      <c r="AR61" s="382"/>
      <c r="AS61" s="383"/>
      <c r="AT61" s="383"/>
      <c r="AU61" s="384" t="s">
        <v>105</v>
      </c>
      <c r="AV61" s="385"/>
      <c r="AW61" s="384"/>
      <c r="AX61" s="386"/>
      <c r="AY61" s="387" t="str">
        <f t="shared" si="12"/>
        <v/>
      </c>
      <c r="AZ61" s="384" t="s">
        <v>105</v>
      </c>
      <c r="BA61" s="384" t="s">
        <v>105</v>
      </c>
      <c r="BB61" s="384" t="s">
        <v>105</v>
      </c>
      <c r="BC61" s="384"/>
      <c r="BD61" s="384"/>
      <c r="BE61" s="384"/>
      <c r="BF61" s="384"/>
      <c r="BG61" s="388"/>
      <c r="BH61" s="389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512"/>
      <c r="CA61" s="403"/>
      <c r="CC61" s="262">
        <v>49</v>
      </c>
      <c r="CD61" s="337" t="str">
        <f t="shared" si="10"/>
        <v/>
      </c>
      <c r="CE61" s="337" t="str">
        <f t="shared" si="13"/>
        <v>立得点表!3:12</v>
      </c>
      <c r="CF61" s="338" t="str">
        <f t="shared" si="14"/>
        <v>立得点表!16:25</v>
      </c>
      <c r="CG61" s="337" t="str">
        <f t="shared" si="15"/>
        <v>立3段得点表!3:13</v>
      </c>
      <c r="CH61" s="338" t="str">
        <f t="shared" si="16"/>
        <v>立3段得点表!16:25</v>
      </c>
      <c r="CI61" s="337" t="str">
        <f t="shared" si="17"/>
        <v>ボール得点表!3:13</v>
      </c>
      <c r="CJ61" s="338" t="str">
        <f t="shared" si="18"/>
        <v>ボール得点表!16:25</v>
      </c>
      <c r="CK61" s="337" t="str">
        <f t="shared" si="19"/>
        <v>50m得点表!3:13</v>
      </c>
      <c r="CL61" s="338" t="str">
        <f t="shared" si="20"/>
        <v>50m得点表!16:25</v>
      </c>
      <c r="CM61" s="337" t="str">
        <f t="shared" si="21"/>
        <v>往得点表!3:13</v>
      </c>
      <c r="CN61" s="338" t="str">
        <f t="shared" si="22"/>
        <v>往得点表!16:25</v>
      </c>
      <c r="CO61" s="337" t="str">
        <f t="shared" si="23"/>
        <v>腕得点表!3:13</v>
      </c>
      <c r="CP61" s="338" t="str">
        <f t="shared" si="24"/>
        <v>腕得点表!16:25</v>
      </c>
      <c r="CQ61" s="337" t="str">
        <f t="shared" si="25"/>
        <v>腕膝得点表!3:4</v>
      </c>
      <c r="CR61" s="338" t="str">
        <f t="shared" si="26"/>
        <v>腕膝得点表!8:9</v>
      </c>
      <c r="CS61" s="337" t="str">
        <f t="shared" si="27"/>
        <v>20mシャトルラン得点表!3:13</v>
      </c>
      <c r="CT61" s="338" t="str">
        <f t="shared" si="28"/>
        <v>20mシャトルラン得点表!16:25</v>
      </c>
      <c r="CU61" s="262" t="b">
        <f t="shared" si="11"/>
        <v>0</v>
      </c>
    </row>
    <row r="62" spans="1:106" s="402" customFormat="1" ht="18" customHeight="1">
      <c r="A62" s="529">
        <v>48</v>
      </c>
      <c r="B62" s="528"/>
      <c r="C62" s="497"/>
      <c r="D62" s="310"/>
      <c r="E62" s="499"/>
      <c r="F62" s="310" t="s">
        <v>105</v>
      </c>
      <c r="G62" s="514" t="str">
        <f t="shared" si="29"/>
        <v/>
      </c>
      <c r="H62" s="498"/>
      <c r="I62" s="501"/>
      <c r="J62" s="502"/>
      <c r="K62" s="503" t="str">
        <f t="shared" ca="1" si="0"/>
        <v/>
      </c>
      <c r="L62" s="316"/>
      <c r="M62" s="318"/>
      <c r="N62" s="318"/>
      <c r="O62" s="318"/>
      <c r="P62" s="506"/>
      <c r="Q62" s="507" t="str">
        <f t="shared" ca="1" si="1"/>
        <v/>
      </c>
      <c r="R62" s="504"/>
      <c r="S62" s="505"/>
      <c r="T62" s="505"/>
      <c r="U62" s="505"/>
      <c r="V62" s="508"/>
      <c r="W62" s="502"/>
      <c r="X62" s="509" t="str">
        <f t="shared" ca="1" si="2"/>
        <v/>
      </c>
      <c r="Y62" s="422"/>
      <c r="Z62" s="504"/>
      <c r="AA62" s="505"/>
      <c r="AB62" s="505"/>
      <c r="AC62" s="505"/>
      <c r="AD62" s="510"/>
      <c r="AE62" s="506"/>
      <c r="AF62" s="507" t="str">
        <f t="shared" ca="1" si="3"/>
        <v/>
      </c>
      <c r="AG62" s="506"/>
      <c r="AH62" s="507" t="str">
        <f t="shared" ca="1" si="4"/>
        <v/>
      </c>
      <c r="AI62" s="502"/>
      <c r="AJ62" s="511" t="str">
        <f t="shared" ca="1" si="5"/>
        <v/>
      </c>
      <c r="AK62" s="506"/>
      <c r="AL62" s="507" t="str">
        <f t="shared" ca="1" si="6"/>
        <v/>
      </c>
      <c r="AM62" s="506"/>
      <c r="AN62" s="507" t="str">
        <f t="shared" ca="1" si="7"/>
        <v/>
      </c>
      <c r="AO62" s="327" t="str">
        <f t="shared" si="8"/>
        <v/>
      </c>
      <c r="AP62" s="327" t="str">
        <f t="shared" si="9"/>
        <v/>
      </c>
      <c r="AQ62" s="327" t="str">
        <f>IF(AO62=7,VLOOKUP(AP62,設定!$A$2:$B$6,2,1),"---")</f>
        <v>---</v>
      </c>
      <c r="AR62" s="382"/>
      <c r="AS62" s="383"/>
      <c r="AT62" s="383"/>
      <c r="AU62" s="384" t="s">
        <v>105</v>
      </c>
      <c r="AV62" s="385"/>
      <c r="AW62" s="384"/>
      <c r="AX62" s="386"/>
      <c r="AY62" s="387" t="str">
        <f t="shared" si="12"/>
        <v/>
      </c>
      <c r="AZ62" s="384" t="s">
        <v>105</v>
      </c>
      <c r="BA62" s="384" t="s">
        <v>105</v>
      </c>
      <c r="BB62" s="384" t="s">
        <v>105</v>
      </c>
      <c r="BC62" s="384"/>
      <c r="BD62" s="384"/>
      <c r="BE62" s="384"/>
      <c r="BF62" s="384"/>
      <c r="BG62" s="388"/>
      <c r="BH62" s="389"/>
      <c r="BI62" s="384"/>
      <c r="BJ62" s="384"/>
      <c r="BK62" s="384"/>
      <c r="BL62" s="384"/>
      <c r="BM62" s="384"/>
      <c r="BN62" s="384"/>
      <c r="BO62" s="384"/>
      <c r="BP62" s="384"/>
      <c r="BQ62" s="384"/>
      <c r="BR62" s="384"/>
      <c r="BS62" s="384"/>
      <c r="BT62" s="384"/>
      <c r="BU62" s="384"/>
      <c r="BV62" s="384"/>
      <c r="BW62" s="384"/>
      <c r="BX62" s="384"/>
      <c r="BY62" s="384"/>
      <c r="BZ62" s="512"/>
      <c r="CA62" s="401"/>
      <c r="CC62" s="402">
        <v>50</v>
      </c>
      <c r="CD62" s="402" t="str">
        <f t="shared" si="10"/>
        <v/>
      </c>
      <c r="CE62" s="402" t="str">
        <f t="shared" si="13"/>
        <v>立得点表!3:12</v>
      </c>
      <c r="CF62" s="421" t="str">
        <f t="shared" si="14"/>
        <v>立得点表!16:25</v>
      </c>
      <c r="CG62" s="402" t="str">
        <f t="shared" si="15"/>
        <v>立3段得点表!3:13</v>
      </c>
      <c r="CH62" s="421" t="str">
        <f t="shared" si="16"/>
        <v>立3段得点表!16:25</v>
      </c>
      <c r="CI62" s="402" t="str">
        <f t="shared" si="17"/>
        <v>ボール得点表!3:13</v>
      </c>
      <c r="CJ62" s="421" t="str">
        <f t="shared" si="18"/>
        <v>ボール得点表!16:25</v>
      </c>
      <c r="CK62" s="402" t="str">
        <f t="shared" si="19"/>
        <v>50m得点表!3:13</v>
      </c>
      <c r="CL62" s="421" t="str">
        <f t="shared" si="20"/>
        <v>50m得点表!16:25</v>
      </c>
      <c r="CM62" s="402" t="str">
        <f t="shared" si="21"/>
        <v>往得点表!3:13</v>
      </c>
      <c r="CN62" s="421" t="str">
        <f t="shared" si="22"/>
        <v>往得点表!16:25</v>
      </c>
      <c r="CO62" s="402" t="str">
        <f t="shared" si="23"/>
        <v>腕得点表!3:13</v>
      </c>
      <c r="CP62" s="421" t="str">
        <f t="shared" si="24"/>
        <v>腕得点表!16:25</v>
      </c>
      <c r="CQ62" s="380" t="str">
        <f t="shared" si="25"/>
        <v>腕膝得点表!3:4</v>
      </c>
      <c r="CR62" s="381" t="str">
        <f t="shared" si="26"/>
        <v>腕膝得点表!8:9</v>
      </c>
      <c r="CS62" s="402" t="str">
        <f t="shared" si="27"/>
        <v>20mシャトルラン得点表!3:13</v>
      </c>
      <c r="CT62" s="421" t="str">
        <f t="shared" si="28"/>
        <v>20mシャトルラン得点表!16:25</v>
      </c>
      <c r="CU62" s="402" t="b">
        <f t="shared" si="11"/>
        <v>0</v>
      </c>
      <c r="DB62" s="262"/>
    </row>
    <row r="63" spans="1:106" ht="18" customHeight="1">
      <c r="A63" s="339">
        <v>49</v>
      </c>
      <c r="B63" s="445"/>
      <c r="C63" s="309"/>
      <c r="D63" s="310"/>
      <c r="E63" s="311"/>
      <c r="F63" s="310" t="s">
        <v>105</v>
      </c>
      <c r="G63" s="312" t="str">
        <f t="shared" si="29"/>
        <v/>
      </c>
      <c r="H63" s="310"/>
      <c r="I63" s="313"/>
      <c r="J63" s="321"/>
      <c r="K63" s="315" t="str">
        <f t="shared" ca="1" si="0"/>
        <v/>
      </c>
      <c r="L63" s="316"/>
      <c r="M63" s="318"/>
      <c r="N63" s="318"/>
      <c r="O63" s="318"/>
      <c r="P63" s="340"/>
      <c r="Q63" s="320" t="str">
        <f t="shared" ca="1" si="1"/>
        <v/>
      </c>
      <c r="R63" s="316"/>
      <c r="S63" s="318"/>
      <c r="T63" s="318"/>
      <c r="U63" s="318"/>
      <c r="V63" s="348"/>
      <c r="W63" s="321"/>
      <c r="X63" s="322" t="str">
        <f t="shared" ca="1" si="2"/>
        <v/>
      </c>
      <c r="Y63" s="323"/>
      <c r="Z63" s="316"/>
      <c r="AA63" s="318"/>
      <c r="AB63" s="318"/>
      <c r="AC63" s="318"/>
      <c r="AD63" s="349"/>
      <c r="AE63" s="340"/>
      <c r="AF63" s="320" t="str">
        <f t="shared" ca="1" si="3"/>
        <v/>
      </c>
      <c r="AG63" s="340"/>
      <c r="AH63" s="320" t="str">
        <f t="shared" ca="1" si="4"/>
        <v/>
      </c>
      <c r="AI63" s="321"/>
      <c r="AJ63" s="324" t="str">
        <f t="shared" ca="1" si="5"/>
        <v/>
      </c>
      <c r="AK63" s="340"/>
      <c r="AL63" s="320" t="str">
        <f t="shared" ca="1" si="6"/>
        <v/>
      </c>
      <c r="AM63" s="340"/>
      <c r="AN63" s="320" t="str">
        <f t="shared" ca="1" si="7"/>
        <v/>
      </c>
      <c r="AO63" s="326" t="str">
        <f t="shared" si="8"/>
        <v/>
      </c>
      <c r="AP63" s="326" t="str">
        <f t="shared" si="9"/>
        <v/>
      </c>
      <c r="AQ63" s="326" t="str">
        <f>IF(AO63=7,VLOOKUP(AP63,設定!$A$2:$B$6,2,1),"---")</f>
        <v>---</v>
      </c>
      <c r="AR63" s="341"/>
      <c r="AS63" s="342"/>
      <c r="AT63" s="342"/>
      <c r="AU63" s="343" t="s">
        <v>105</v>
      </c>
      <c r="AV63" s="351"/>
      <c r="AW63" s="343"/>
      <c r="AX63" s="344"/>
      <c r="AY63" s="345" t="str">
        <f t="shared" si="12"/>
        <v/>
      </c>
      <c r="AZ63" s="343" t="s">
        <v>105</v>
      </c>
      <c r="BA63" s="343" t="s">
        <v>105</v>
      </c>
      <c r="BB63" s="343" t="s">
        <v>105</v>
      </c>
      <c r="BC63" s="343"/>
      <c r="BD63" s="343"/>
      <c r="BE63" s="343"/>
      <c r="BF63" s="343"/>
      <c r="BG63" s="346"/>
      <c r="BH63" s="347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50"/>
      <c r="CA63" s="403"/>
      <c r="CC63" s="262">
        <v>51</v>
      </c>
      <c r="CD63" s="337" t="str">
        <f t="shared" si="10"/>
        <v/>
      </c>
      <c r="CE63" s="337" t="str">
        <f t="shared" si="13"/>
        <v>立得点表!3:12</v>
      </c>
      <c r="CF63" s="338" t="str">
        <f t="shared" si="14"/>
        <v>立得点表!16:25</v>
      </c>
      <c r="CG63" s="337" t="str">
        <f t="shared" si="15"/>
        <v>立3段得点表!3:13</v>
      </c>
      <c r="CH63" s="338" t="str">
        <f t="shared" si="16"/>
        <v>立3段得点表!16:25</v>
      </c>
      <c r="CI63" s="337" t="str">
        <f t="shared" si="17"/>
        <v>ボール得点表!3:13</v>
      </c>
      <c r="CJ63" s="338" t="str">
        <f t="shared" si="18"/>
        <v>ボール得点表!16:25</v>
      </c>
      <c r="CK63" s="337" t="str">
        <f t="shared" si="19"/>
        <v>50m得点表!3:13</v>
      </c>
      <c r="CL63" s="338" t="str">
        <f t="shared" si="20"/>
        <v>50m得点表!16:25</v>
      </c>
      <c r="CM63" s="337" t="str">
        <f t="shared" si="21"/>
        <v>往得点表!3:13</v>
      </c>
      <c r="CN63" s="338" t="str">
        <f t="shared" si="22"/>
        <v>往得点表!16:25</v>
      </c>
      <c r="CO63" s="337" t="str">
        <f t="shared" si="23"/>
        <v>腕得点表!3:13</v>
      </c>
      <c r="CP63" s="338" t="str">
        <f t="shared" si="24"/>
        <v>腕得点表!16:25</v>
      </c>
      <c r="CQ63" s="337" t="str">
        <f t="shared" si="25"/>
        <v>腕膝得点表!3:4</v>
      </c>
      <c r="CR63" s="338" t="str">
        <f t="shared" si="26"/>
        <v>腕膝得点表!8:9</v>
      </c>
      <c r="CS63" s="337" t="str">
        <f t="shared" si="27"/>
        <v>20mシャトルラン得点表!3:13</v>
      </c>
      <c r="CT63" s="338" t="str">
        <f t="shared" si="28"/>
        <v>20mシャトルラン得点表!16:25</v>
      </c>
      <c r="CU63" s="262" t="b">
        <f t="shared" si="11"/>
        <v>0</v>
      </c>
      <c r="DB63" s="402"/>
    </row>
    <row r="64" spans="1:106" ht="18" customHeight="1">
      <c r="A64" s="339">
        <v>50</v>
      </c>
      <c r="B64" s="445"/>
      <c r="C64" s="309"/>
      <c r="D64" s="310"/>
      <c r="E64" s="311"/>
      <c r="F64" s="310" t="s">
        <v>105</v>
      </c>
      <c r="G64" s="312" t="str">
        <f t="shared" si="29"/>
        <v/>
      </c>
      <c r="H64" s="310"/>
      <c r="I64" s="313"/>
      <c r="J64" s="321"/>
      <c r="K64" s="315" t="str">
        <f t="shared" ca="1" si="0"/>
        <v/>
      </c>
      <c r="L64" s="316"/>
      <c r="M64" s="318"/>
      <c r="N64" s="318"/>
      <c r="O64" s="318"/>
      <c r="P64" s="340"/>
      <c r="Q64" s="320" t="str">
        <f t="shared" ca="1" si="1"/>
        <v/>
      </c>
      <c r="R64" s="316"/>
      <c r="S64" s="318"/>
      <c r="T64" s="318"/>
      <c r="U64" s="318"/>
      <c r="V64" s="348"/>
      <c r="W64" s="321"/>
      <c r="X64" s="322" t="str">
        <f t="shared" ca="1" si="2"/>
        <v/>
      </c>
      <c r="Y64" s="323"/>
      <c r="Z64" s="316"/>
      <c r="AA64" s="318"/>
      <c r="AB64" s="318"/>
      <c r="AC64" s="318"/>
      <c r="AD64" s="349"/>
      <c r="AE64" s="340"/>
      <c r="AF64" s="320" t="str">
        <f t="shared" ca="1" si="3"/>
        <v/>
      </c>
      <c r="AG64" s="340"/>
      <c r="AH64" s="320" t="str">
        <f t="shared" ca="1" si="4"/>
        <v/>
      </c>
      <c r="AI64" s="321"/>
      <c r="AJ64" s="324" t="str">
        <f t="shared" ca="1" si="5"/>
        <v/>
      </c>
      <c r="AK64" s="340"/>
      <c r="AL64" s="320" t="str">
        <f t="shared" ca="1" si="6"/>
        <v/>
      </c>
      <c r="AM64" s="340"/>
      <c r="AN64" s="320" t="str">
        <f t="shared" ca="1" si="7"/>
        <v/>
      </c>
      <c r="AO64" s="326" t="str">
        <f t="shared" si="8"/>
        <v/>
      </c>
      <c r="AP64" s="326" t="str">
        <f t="shared" si="9"/>
        <v/>
      </c>
      <c r="AQ64" s="326" t="str">
        <f>IF(AO64=7,VLOOKUP(AP64,設定!$A$2:$B$6,2,1),"---")</f>
        <v>---</v>
      </c>
      <c r="AR64" s="382"/>
      <c r="AS64" s="383"/>
      <c r="AT64" s="383"/>
      <c r="AU64" s="384" t="s">
        <v>105</v>
      </c>
      <c r="AV64" s="385"/>
      <c r="AW64" s="384"/>
      <c r="AX64" s="386"/>
      <c r="AY64" s="387" t="str">
        <f t="shared" si="12"/>
        <v/>
      </c>
      <c r="AZ64" s="384" t="s">
        <v>105</v>
      </c>
      <c r="BA64" s="384" t="s">
        <v>105</v>
      </c>
      <c r="BB64" s="384" t="s">
        <v>105</v>
      </c>
      <c r="BC64" s="384"/>
      <c r="BD64" s="384"/>
      <c r="BE64" s="384"/>
      <c r="BF64" s="384"/>
      <c r="BG64" s="388"/>
      <c r="BH64" s="389"/>
      <c r="BI64" s="384"/>
      <c r="BJ64" s="384"/>
      <c r="BK64" s="384"/>
      <c r="BL64" s="384"/>
      <c r="BM64" s="384"/>
      <c r="BN64" s="384"/>
      <c r="BO64" s="384"/>
      <c r="BP64" s="384"/>
      <c r="BQ64" s="384"/>
      <c r="BR64" s="384"/>
      <c r="BS64" s="384"/>
      <c r="BT64" s="384"/>
      <c r="BU64" s="384"/>
      <c r="BV64" s="384"/>
      <c r="BW64" s="384"/>
      <c r="BX64" s="384"/>
      <c r="BY64" s="384"/>
      <c r="BZ64" s="390"/>
      <c r="CA64" s="403"/>
      <c r="CC64" s="262">
        <v>52</v>
      </c>
      <c r="CD64" s="337" t="str">
        <f t="shared" si="10"/>
        <v/>
      </c>
      <c r="CE64" s="337" t="str">
        <f t="shared" si="13"/>
        <v>立得点表!3:12</v>
      </c>
      <c r="CF64" s="338" t="str">
        <f t="shared" si="14"/>
        <v>立得点表!16:25</v>
      </c>
      <c r="CG64" s="337" t="str">
        <f t="shared" si="15"/>
        <v>立3段得点表!3:13</v>
      </c>
      <c r="CH64" s="338" t="str">
        <f t="shared" si="16"/>
        <v>立3段得点表!16:25</v>
      </c>
      <c r="CI64" s="337" t="str">
        <f t="shared" si="17"/>
        <v>ボール得点表!3:13</v>
      </c>
      <c r="CJ64" s="338" t="str">
        <f t="shared" si="18"/>
        <v>ボール得点表!16:25</v>
      </c>
      <c r="CK64" s="337" t="str">
        <f t="shared" si="19"/>
        <v>50m得点表!3:13</v>
      </c>
      <c r="CL64" s="338" t="str">
        <f t="shared" si="20"/>
        <v>50m得点表!16:25</v>
      </c>
      <c r="CM64" s="337" t="str">
        <f t="shared" si="21"/>
        <v>往得点表!3:13</v>
      </c>
      <c r="CN64" s="338" t="str">
        <f t="shared" si="22"/>
        <v>往得点表!16:25</v>
      </c>
      <c r="CO64" s="337" t="str">
        <f t="shared" si="23"/>
        <v>腕得点表!3:13</v>
      </c>
      <c r="CP64" s="338" t="str">
        <f t="shared" si="24"/>
        <v>腕得点表!16:25</v>
      </c>
      <c r="CQ64" s="337" t="str">
        <f t="shared" si="25"/>
        <v>腕膝得点表!3:4</v>
      </c>
      <c r="CR64" s="338" t="str">
        <f t="shared" si="26"/>
        <v>腕膝得点表!8:9</v>
      </c>
      <c r="CS64" s="337" t="str">
        <f t="shared" si="27"/>
        <v>20mシャトルラン得点表!3:13</v>
      </c>
      <c r="CT64" s="338" t="str">
        <f t="shared" si="28"/>
        <v>20mシャトルラン得点表!16:25</v>
      </c>
      <c r="CU64" s="262" t="b">
        <f t="shared" si="11"/>
        <v>0</v>
      </c>
    </row>
    <row r="65" spans="1:106" ht="18" customHeight="1">
      <c r="A65" s="339">
        <v>51</v>
      </c>
      <c r="B65" s="445"/>
      <c r="C65" s="309"/>
      <c r="D65" s="310"/>
      <c r="E65" s="311"/>
      <c r="F65" s="310" t="s">
        <v>105</v>
      </c>
      <c r="G65" s="312" t="str">
        <f t="shared" si="29"/>
        <v/>
      </c>
      <c r="H65" s="310"/>
      <c r="I65" s="313"/>
      <c r="J65" s="321"/>
      <c r="K65" s="315" t="str">
        <f t="shared" ca="1" si="0"/>
        <v/>
      </c>
      <c r="L65" s="316"/>
      <c r="M65" s="318"/>
      <c r="N65" s="318"/>
      <c r="O65" s="318"/>
      <c r="P65" s="340"/>
      <c r="Q65" s="320" t="str">
        <f t="shared" ca="1" si="1"/>
        <v/>
      </c>
      <c r="R65" s="316"/>
      <c r="S65" s="318"/>
      <c r="T65" s="318"/>
      <c r="U65" s="318"/>
      <c r="V65" s="348"/>
      <c r="W65" s="321"/>
      <c r="X65" s="322" t="str">
        <f t="shared" ca="1" si="2"/>
        <v/>
      </c>
      <c r="Y65" s="323"/>
      <c r="Z65" s="316"/>
      <c r="AA65" s="318"/>
      <c r="AB65" s="318"/>
      <c r="AC65" s="318"/>
      <c r="AD65" s="349"/>
      <c r="AE65" s="340"/>
      <c r="AF65" s="320" t="str">
        <f t="shared" ca="1" si="3"/>
        <v/>
      </c>
      <c r="AG65" s="340"/>
      <c r="AH65" s="320" t="str">
        <f t="shared" ca="1" si="4"/>
        <v/>
      </c>
      <c r="AI65" s="321"/>
      <c r="AJ65" s="324" t="str">
        <f t="shared" ca="1" si="5"/>
        <v/>
      </c>
      <c r="AK65" s="340"/>
      <c r="AL65" s="320" t="str">
        <f t="shared" ca="1" si="6"/>
        <v/>
      </c>
      <c r="AM65" s="340"/>
      <c r="AN65" s="320" t="str">
        <f t="shared" ca="1" si="7"/>
        <v/>
      </c>
      <c r="AO65" s="326" t="str">
        <f t="shared" si="8"/>
        <v/>
      </c>
      <c r="AP65" s="326" t="str">
        <f t="shared" si="9"/>
        <v/>
      </c>
      <c r="AQ65" s="326" t="str">
        <f>IF(AO65=7,VLOOKUP(AP65,設定!$A$2:$B$6,2,1),"---")</f>
        <v>---</v>
      </c>
      <c r="AR65" s="382"/>
      <c r="AS65" s="383"/>
      <c r="AT65" s="383"/>
      <c r="AU65" s="384" t="s">
        <v>105</v>
      </c>
      <c r="AV65" s="385"/>
      <c r="AW65" s="384"/>
      <c r="AX65" s="386"/>
      <c r="AY65" s="387" t="str">
        <f t="shared" si="12"/>
        <v/>
      </c>
      <c r="AZ65" s="384" t="s">
        <v>105</v>
      </c>
      <c r="BA65" s="384" t="s">
        <v>105</v>
      </c>
      <c r="BB65" s="384" t="s">
        <v>105</v>
      </c>
      <c r="BC65" s="384"/>
      <c r="BD65" s="384"/>
      <c r="BE65" s="384"/>
      <c r="BF65" s="384"/>
      <c r="BG65" s="388"/>
      <c r="BH65" s="389"/>
      <c r="BI65" s="384"/>
      <c r="BJ65" s="384"/>
      <c r="BK65" s="384"/>
      <c r="BL65" s="384"/>
      <c r="BM65" s="384"/>
      <c r="BN65" s="384"/>
      <c r="BO65" s="384"/>
      <c r="BP65" s="384"/>
      <c r="BQ65" s="384"/>
      <c r="BR65" s="384"/>
      <c r="BS65" s="384"/>
      <c r="BT65" s="384"/>
      <c r="BU65" s="384"/>
      <c r="BV65" s="384"/>
      <c r="BW65" s="384"/>
      <c r="BX65" s="384"/>
      <c r="BY65" s="384"/>
      <c r="BZ65" s="390"/>
      <c r="CA65" s="403"/>
      <c r="CC65" s="262">
        <v>53</v>
      </c>
      <c r="CD65" s="337" t="str">
        <f t="shared" si="10"/>
        <v/>
      </c>
      <c r="CE65" s="337" t="str">
        <f t="shared" si="13"/>
        <v>立得点表!3:12</v>
      </c>
      <c r="CF65" s="338" t="str">
        <f t="shared" si="14"/>
        <v>立得点表!16:25</v>
      </c>
      <c r="CG65" s="337" t="str">
        <f t="shared" si="15"/>
        <v>立3段得点表!3:13</v>
      </c>
      <c r="CH65" s="338" t="str">
        <f t="shared" si="16"/>
        <v>立3段得点表!16:25</v>
      </c>
      <c r="CI65" s="337" t="str">
        <f t="shared" si="17"/>
        <v>ボール得点表!3:13</v>
      </c>
      <c r="CJ65" s="338" t="str">
        <f t="shared" si="18"/>
        <v>ボール得点表!16:25</v>
      </c>
      <c r="CK65" s="337" t="str">
        <f t="shared" si="19"/>
        <v>50m得点表!3:13</v>
      </c>
      <c r="CL65" s="338" t="str">
        <f t="shared" si="20"/>
        <v>50m得点表!16:25</v>
      </c>
      <c r="CM65" s="337" t="str">
        <f t="shared" si="21"/>
        <v>往得点表!3:13</v>
      </c>
      <c r="CN65" s="338" t="str">
        <f t="shared" si="22"/>
        <v>往得点表!16:25</v>
      </c>
      <c r="CO65" s="337" t="str">
        <f t="shared" si="23"/>
        <v>腕得点表!3:13</v>
      </c>
      <c r="CP65" s="338" t="str">
        <f t="shared" si="24"/>
        <v>腕得点表!16:25</v>
      </c>
      <c r="CQ65" s="337" t="str">
        <f t="shared" si="25"/>
        <v>腕膝得点表!3:4</v>
      </c>
      <c r="CR65" s="338" t="str">
        <f t="shared" si="26"/>
        <v>腕膝得点表!8:9</v>
      </c>
      <c r="CS65" s="337" t="str">
        <f t="shared" si="27"/>
        <v>20mシャトルラン得点表!3:13</v>
      </c>
      <c r="CT65" s="338" t="str">
        <f t="shared" si="28"/>
        <v>20mシャトルラン得点表!16:25</v>
      </c>
      <c r="CU65" s="262" t="b">
        <f t="shared" si="11"/>
        <v>0</v>
      </c>
    </row>
    <row r="66" spans="1:106" ht="18" customHeight="1">
      <c r="A66" s="339">
        <v>52</v>
      </c>
      <c r="B66" s="445"/>
      <c r="C66" s="309"/>
      <c r="D66" s="310"/>
      <c r="E66" s="311"/>
      <c r="F66" s="310" t="s">
        <v>105</v>
      </c>
      <c r="G66" s="312" t="str">
        <f t="shared" si="29"/>
        <v/>
      </c>
      <c r="H66" s="310"/>
      <c r="I66" s="313"/>
      <c r="J66" s="321"/>
      <c r="K66" s="315" t="str">
        <f t="shared" ca="1" si="0"/>
        <v/>
      </c>
      <c r="L66" s="316"/>
      <c r="M66" s="318"/>
      <c r="N66" s="318"/>
      <c r="O66" s="318"/>
      <c r="P66" s="340"/>
      <c r="Q66" s="320" t="str">
        <f t="shared" ca="1" si="1"/>
        <v/>
      </c>
      <c r="R66" s="316"/>
      <c r="S66" s="318"/>
      <c r="T66" s="318"/>
      <c r="U66" s="318"/>
      <c r="V66" s="348"/>
      <c r="W66" s="321"/>
      <c r="X66" s="322" t="str">
        <f t="shared" ca="1" si="2"/>
        <v/>
      </c>
      <c r="Y66" s="323"/>
      <c r="Z66" s="316"/>
      <c r="AA66" s="318"/>
      <c r="AB66" s="318"/>
      <c r="AC66" s="318"/>
      <c r="AD66" s="349"/>
      <c r="AE66" s="340"/>
      <c r="AF66" s="320" t="str">
        <f t="shared" ca="1" si="3"/>
        <v/>
      </c>
      <c r="AG66" s="340"/>
      <c r="AH66" s="320" t="str">
        <f t="shared" ca="1" si="4"/>
        <v/>
      </c>
      <c r="AI66" s="321"/>
      <c r="AJ66" s="324" t="str">
        <f t="shared" ca="1" si="5"/>
        <v/>
      </c>
      <c r="AK66" s="340"/>
      <c r="AL66" s="320" t="str">
        <f t="shared" ca="1" si="6"/>
        <v/>
      </c>
      <c r="AM66" s="340"/>
      <c r="AN66" s="320" t="str">
        <f t="shared" ca="1" si="7"/>
        <v/>
      </c>
      <c r="AO66" s="326" t="str">
        <f t="shared" si="8"/>
        <v/>
      </c>
      <c r="AP66" s="326" t="str">
        <f t="shared" si="9"/>
        <v/>
      </c>
      <c r="AQ66" s="326" t="str">
        <f>IF(AO66=7,VLOOKUP(AP66,設定!$A$2:$B$6,2,1),"---")</f>
        <v>---</v>
      </c>
      <c r="AR66" s="382"/>
      <c r="AS66" s="383"/>
      <c r="AT66" s="383"/>
      <c r="AU66" s="384" t="s">
        <v>105</v>
      </c>
      <c r="AV66" s="385"/>
      <c r="AW66" s="384"/>
      <c r="AX66" s="386"/>
      <c r="AY66" s="387" t="str">
        <f t="shared" si="12"/>
        <v/>
      </c>
      <c r="AZ66" s="384" t="s">
        <v>105</v>
      </c>
      <c r="BA66" s="384" t="s">
        <v>105</v>
      </c>
      <c r="BB66" s="384" t="s">
        <v>105</v>
      </c>
      <c r="BC66" s="384"/>
      <c r="BD66" s="384"/>
      <c r="BE66" s="384"/>
      <c r="BF66" s="384"/>
      <c r="BG66" s="388"/>
      <c r="BH66" s="389"/>
      <c r="BI66" s="384"/>
      <c r="BJ66" s="384"/>
      <c r="BK66" s="384"/>
      <c r="BL66" s="384"/>
      <c r="BM66" s="384"/>
      <c r="BN66" s="384"/>
      <c r="BO66" s="384"/>
      <c r="BP66" s="384"/>
      <c r="BQ66" s="384"/>
      <c r="BR66" s="384"/>
      <c r="BS66" s="384"/>
      <c r="BT66" s="384"/>
      <c r="BU66" s="384"/>
      <c r="BV66" s="384"/>
      <c r="BW66" s="384"/>
      <c r="BX66" s="384"/>
      <c r="BY66" s="384"/>
      <c r="BZ66" s="390"/>
      <c r="CA66" s="403"/>
      <c r="CC66" s="262">
        <v>54</v>
      </c>
      <c r="CD66" s="337" t="str">
        <f t="shared" si="10"/>
        <v/>
      </c>
      <c r="CE66" s="337" t="str">
        <f t="shared" si="13"/>
        <v>立得点表!3:12</v>
      </c>
      <c r="CF66" s="338" t="str">
        <f t="shared" si="14"/>
        <v>立得点表!16:25</v>
      </c>
      <c r="CG66" s="337" t="str">
        <f t="shared" si="15"/>
        <v>立3段得点表!3:13</v>
      </c>
      <c r="CH66" s="338" t="str">
        <f t="shared" si="16"/>
        <v>立3段得点表!16:25</v>
      </c>
      <c r="CI66" s="337" t="str">
        <f t="shared" si="17"/>
        <v>ボール得点表!3:13</v>
      </c>
      <c r="CJ66" s="338" t="str">
        <f t="shared" si="18"/>
        <v>ボール得点表!16:25</v>
      </c>
      <c r="CK66" s="337" t="str">
        <f t="shared" si="19"/>
        <v>50m得点表!3:13</v>
      </c>
      <c r="CL66" s="338" t="str">
        <f t="shared" si="20"/>
        <v>50m得点表!16:25</v>
      </c>
      <c r="CM66" s="337" t="str">
        <f t="shared" si="21"/>
        <v>往得点表!3:13</v>
      </c>
      <c r="CN66" s="338" t="str">
        <f t="shared" si="22"/>
        <v>往得点表!16:25</v>
      </c>
      <c r="CO66" s="337" t="str">
        <f t="shared" si="23"/>
        <v>腕得点表!3:13</v>
      </c>
      <c r="CP66" s="338" t="str">
        <f t="shared" si="24"/>
        <v>腕得点表!16:25</v>
      </c>
      <c r="CQ66" s="337" t="str">
        <f t="shared" si="25"/>
        <v>腕膝得点表!3:4</v>
      </c>
      <c r="CR66" s="338" t="str">
        <f t="shared" si="26"/>
        <v>腕膝得点表!8:9</v>
      </c>
      <c r="CS66" s="337" t="str">
        <f t="shared" si="27"/>
        <v>20mシャトルラン得点表!3:13</v>
      </c>
      <c r="CT66" s="338" t="str">
        <f t="shared" si="28"/>
        <v>20mシャトルラン得点表!16:25</v>
      </c>
      <c r="CU66" s="262" t="b">
        <f t="shared" si="11"/>
        <v>0</v>
      </c>
    </row>
    <row r="67" spans="1:106" s="402" customFormat="1" ht="18" customHeight="1">
      <c r="A67" s="517">
        <v>53</v>
      </c>
      <c r="B67" s="449"/>
      <c r="C67" s="404"/>
      <c r="D67" s="354"/>
      <c r="E67" s="405"/>
      <c r="F67" s="354" t="s">
        <v>105</v>
      </c>
      <c r="G67" s="483" t="str">
        <f t="shared" si="29"/>
        <v/>
      </c>
      <c r="H67" s="406"/>
      <c r="I67" s="407"/>
      <c r="J67" s="408"/>
      <c r="K67" s="409" t="str">
        <f t="shared" ca="1" si="0"/>
        <v/>
      </c>
      <c r="L67" s="410"/>
      <c r="M67" s="317"/>
      <c r="N67" s="317"/>
      <c r="O67" s="317"/>
      <c r="P67" s="411"/>
      <c r="Q67" s="412" t="str">
        <f t="shared" ca="1" si="1"/>
        <v/>
      </c>
      <c r="R67" s="413"/>
      <c r="S67" s="414"/>
      <c r="T67" s="414"/>
      <c r="U67" s="414"/>
      <c r="V67" s="415"/>
      <c r="W67" s="408"/>
      <c r="X67" s="416" t="str">
        <f t="shared" ca="1" si="2"/>
        <v/>
      </c>
      <c r="Y67" s="403"/>
      <c r="Z67" s="413"/>
      <c r="AA67" s="414"/>
      <c r="AB67" s="414"/>
      <c r="AC67" s="414"/>
      <c r="AD67" s="417"/>
      <c r="AE67" s="411"/>
      <c r="AF67" s="412" t="str">
        <f t="shared" ca="1" si="3"/>
        <v/>
      </c>
      <c r="AG67" s="411"/>
      <c r="AH67" s="412" t="str">
        <f t="shared" ca="1" si="4"/>
        <v/>
      </c>
      <c r="AI67" s="408"/>
      <c r="AJ67" s="485" t="str">
        <f t="shared" ca="1" si="5"/>
        <v/>
      </c>
      <c r="AK67" s="411"/>
      <c r="AL67" s="412" t="str">
        <f t="shared" ca="1" si="6"/>
        <v/>
      </c>
      <c r="AM67" s="411"/>
      <c r="AN67" s="412" t="str">
        <f t="shared" ca="1" si="7"/>
        <v/>
      </c>
      <c r="AO67" s="486" t="str">
        <f t="shared" si="8"/>
        <v/>
      </c>
      <c r="AP67" s="486" t="str">
        <f t="shared" si="9"/>
        <v/>
      </c>
      <c r="AQ67" s="486" t="str">
        <f>IF(AO67=7,VLOOKUP(AP67,設定!$A$2:$B$6,2,1),"---")</f>
        <v>---</v>
      </c>
      <c r="AR67" s="487"/>
      <c r="AS67" s="488"/>
      <c r="AT67" s="488"/>
      <c r="AU67" s="489" t="s">
        <v>105</v>
      </c>
      <c r="AV67" s="490"/>
      <c r="AW67" s="489"/>
      <c r="AX67" s="491"/>
      <c r="AY67" s="492" t="str">
        <f t="shared" si="12"/>
        <v/>
      </c>
      <c r="AZ67" s="489" t="s">
        <v>105</v>
      </c>
      <c r="BA67" s="489" t="s">
        <v>105</v>
      </c>
      <c r="BB67" s="489" t="s">
        <v>105</v>
      </c>
      <c r="BC67" s="489"/>
      <c r="BD67" s="489"/>
      <c r="BE67" s="489"/>
      <c r="BF67" s="489"/>
      <c r="BG67" s="493"/>
      <c r="BH67" s="494"/>
      <c r="BI67" s="489"/>
      <c r="BJ67" s="489"/>
      <c r="BK67" s="489"/>
      <c r="BL67" s="489"/>
      <c r="BM67" s="489"/>
      <c r="BN67" s="489"/>
      <c r="BO67" s="489"/>
      <c r="BP67" s="489"/>
      <c r="BQ67" s="489"/>
      <c r="BR67" s="489"/>
      <c r="BS67" s="489"/>
      <c r="BT67" s="489"/>
      <c r="BU67" s="489"/>
      <c r="BV67" s="489"/>
      <c r="BW67" s="489"/>
      <c r="BX67" s="489"/>
      <c r="BY67" s="489"/>
      <c r="BZ67" s="495"/>
      <c r="CA67" s="401"/>
      <c r="CC67" s="402">
        <v>55</v>
      </c>
      <c r="CD67" s="402" t="str">
        <f t="shared" si="10"/>
        <v/>
      </c>
      <c r="CE67" s="402" t="str">
        <f t="shared" si="13"/>
        <v>立得点表!3:12</v>
      </c>
      <c r="CF67" s="421" t="str">
        <f t="shared" si="14"/>
        <v>立得点表!16:25</v>
      </c>
      <c r="CG67" s="402" t="str">
        <f t="shared" si="15"/>
        <v>立3段得点表!3:13</v>
      </c>
      <c r="CH67" s="421" t="str">
        <f t="shared" si="16"/>
        <v>立3段得点表!16:25</v>
      </c>
      <c r="CI67" s="402" t="str">
        <f t="shared" si="17"/>
        <v>ボール得点表!3:13</v>
      </c>
      <c r="CJ67" s="421" t="str">
        <f t="shared" si="18"/>
        <v>ボール得点表!16:25</v>
      </c>
      <c r="CK67" s="402" t="str">
        <f t="shared" si="19"/>
        <v>50m得点表!3:13</v>
      </c>
      <c r="CL67" s="421" t="str">
        <f t="shared" si="20"/>
        <v>50m得点表!16:25</v>
      </c>
      <c r="CM67" s="402" t="str">
        <f t="shared" si="21"/>
        <v>往得点表!3:13</v>
      </c>
      <c r="CN67" s="421" t="str">
        <f t="shared" si="22"/>
        <v>往得点表!16:25</v>
      </c>
      <c r="CO67" s="402" t="str">
        <f t="shared" si="23"/>
        <v>腕得点表!3:13</v>
      </c>
      <c r="CP67" s="421" t="str">
        <f t="shared" si="24"/>
        <v>腕得点表!16:25</v>
      </c>
      <c r="CQ67" s="380" t="str">
        <f t="shared" si="25"/>
        <v>腕膝得点表!3:4</v>
      </c>
      <c r="CR67" s="381" t="str">
        <f t="shared" si="26"/>
        <v>腕膝得点表!8:9</v>
      </c>
      <c r="CS67" s="402" t="str">
        <f t="shared" si="27"/>
        <v>20mシャトルラン得点表!3:13</v>
      </c>
      <c r="CT67" s="421" t="str">
        <f t="shared" si="28"/>
        <v>20mシャトルラン得点表!16:25</v>
      </c>
      <c r="CU67" s="402" t="b">
        <f t="shared" si="11"/>
        <v>0</v>
      </c>
      <c r="DB67" s="262"/>
    </row>
    <row r="68" spans="1:106" ht="18" customHeight="1">
      <c r="A68" s="527">
        <v>54</v>
      </c>
      <c r="B68" s="528"/>
      <c r="C68" s="497"/>
      <c r="D68" s="498"/>
      <c r="E68" s="499"/>
      <c r="F68" s="498" t="s">
        <v>105</v>
      </c>
      <c r="G68" s="500" t="str">
        <f t="shared" si="29"/>
        <v/>
      </c>
      <c r="H68" s="498"/>
      <c r="I68" s="501"/>
      <c r="J68" s="502"/>
      <c r="K68" s="503" t="str">
        <f t="shared" ca="1" si="0"/>
        <v/>
      </c>
      <c r="L68" s="504"/>
      <c r="M68" s="505"/>
      <c r="N68" s="505"/>
      <c r="O68" s="505"/>
      <c r="P68" s="506"/>
      <c r="Q68" s="507" t="str">
        <f t="shared" ca="1" si="1"/>
        <v/>
      </c>
      <c r="R68" s="504"/>
      <c r="S68" s="505"/>
      <c r="T68" s="505"/>
      <c r="U68" s="505"/>
      <c r="V68" s="508"/>
      <c r="W68" s="502"/>
      <c r="X68" s="509" t="str">
        <f t="shared" ca="1" si="2"/>
        <v/>
      </c>
      <c r="Y68" s="391"/>
      <c r="Z68" s="504"/>
      <c r="AA68" s="505"/>
      <c r="AB68" s="505"/>
      <c r="AC68" s="505"/>
      <c r="AD68" s="510"/>
      <c r="AE68" s="506"/>
      <c r="AF68" s="507" t="str">
        <f t="shared" ca="1" si="3"/>
        <v/>
      </c>
      <c r="AG68" s="506"/>
      <c r="AH68" s="507" t="str">
        <f t="shared" ca="1" si="4"/>
        <v/>
      </c>
      <c r="AI68" s="502"/>
      <c r="AJ68" s="511" t="str">
        <f t="shared" ca="1" si="5"/>
        <v/>
      </c>
      <c r="AK68" s="506"/>
      <c r="AL68" s="507" t="str">
        <f t="shared" ca="1" si="6"/>
        <v/>
      </c>
      <c r="AM68" s="506"/>
      <c r="AN68" s="507" t="str">
        <f t="shared" ca="1" si="7"/>
        <v/>
      </c>
      <c r="AO68" s="327" t="str">
        <f t="shared" si="8"/>
        <v/>
      </c>
      <c r="AP68" s="327" t="str">
        <f t="shared" si="9"/>
        <v/>
      </c>
      <c r="AQ68" s="327" t="str">
        <f>IF(AO68=7,VLOOKUP(AP68,設定!$A$2:$B$6,2,1),"---")</f>
        <v>---</v>
      </c>
      <c r="AR68" s="382"/>
      <c r="AS68" s="383"/>
      <c r="AT68" s="383"/>
      <c r="AU68" s="384" t="s">
        <v>105</v>
      </c>
      <c r="AV68" s="385"/>
      <c r="AW68" s="384"/>
      <c r="AX68" s="386"/>
      <c r="AY68" s="387" t="str">
        <f t="shared" si="12"/>
        <v/>
      </c>
      <c r="AZ68" s="384" t="s">
        <v>105</v>
      </c>
      <c r="BA68" s="384" t="s">
        <v>105</v>
      </c>
      <c r="BB68" s="384" t="s">
        <v>105</v>
      </c>
      <c r="BC68" s="384"/>
      <c r="BD68" s="384"/>
      <c r="BE68" s="384"/>
      <c r="BF68" s="384"/>
      <c r="BG68" s="388"/>
      <c r="BH68" s="389"/>
      <c r="BI68" s="384"/>
      <c r="BJ68" s="384"/>
      <c r="BK68" s="384"/>
      <c r="BL68" s="384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4"/>
      <c r="BZ68" s="512"/>
      <c r="CA68" s="403"/>
      <c r="CC68" s="262">
        <v>56</v>
      </c>
      <c r="CD68" s="337" t="str">
        <f t="shared" si="10"/>
        <v/>
      </c>
      <c r="CE68" s="337" t="str">
        <f t="shared" si="13"/>
        <v>立得点表!3:12</v>
      </c>
      <c r="CF68" s="338" t="str">
        <f t="shared" si="14"/>
        <v>立得点表!16:25</v>
      </c>
      <c r="CG68" s="337" t="str">
        <f t="shared" si="15"/>
        <v>立3段得点表!3:13</v>
      </c>
      <c r="CH68" s="338" t="str">
        <f t="shared" si="16"/>
        <v>立3段得点表!16:25</v>
      </c>
      <c r="CI68" s="337" t="str">
        <f t="shared" si="17"/>
        <v>ボール得点表!3:13</v>
      </c>
      <c r="CJ68" s="338" t="str">
        <f t="shared" si="18"/>
        <v>ボール得点表!16:25</v>
      </c>
      <c r="CK68" s="337" t="str">
        <f t="shared" si="19"/>
        <v>50m得点表!3:13</v>
      </c>
      <c r="CL68" s="338" t="str">
        <f t="shared" si="20"/>
        <v>50m得点表!16:25</v>
      </c>
      <c r="CM68" s="337" t="str">
        <f t="shared" si="21"/>
        <v>往得点表!3:13</v>
      </c>
      <c r="CN68" s="338" t="str">
        <f t="shared" si="22"/>
        <v>往得点表!16:25</v>
      </c>
      <c r="CO68" s="337" t="str">
        <f t="shared" si="23"/>
        <v>腕得点表!3:13</v>
      </c>
      <c r="CP68" s="338" t="str">
        <f t="shared" si="24"/>
        <v>腕得点表!16:25</v>
      </c>
      <c r="CQ68" s="337" t="str">
        <f t="shared" si="25"/>
        <v>腕膝得点表!3:4</v>
      </c>
      <c r="CR68" s="338" t="str">
        <f t="shared" si="26"/>
        <v>腕膝得点表!8:9</v>
      </c>
      <c r="CS68" s="337" t="str">
        <f t="shared" si="27"/>
        <v>20mシャトルラン得点表!3:13</v>
      </c>
      <c r="CT68" s="338" t="str">
        <f t="shared" si="28"/>
        <v>20mシャトルラン得点表!16:25</v>
      </c>
      <c r="CU68" s="262" t="b">
        <f t="shared" si="11"/>
        <v>0</v>
      </c>
      <c r="DB68" s="402"/>
    </row>
    <row r="69" spans="1:106" ht="18" customHeight="1">
      <c r="A69" s="529">
        <v>55</v>
      </c>
      <c r="B69" s="445"/>
      <c r="C69" s="309"/>
      <c r="D69" s="310"/>
      <c r="E69" s="311"/>
      <c r="F69" s="310" t="s">
        <v>105</v>
      </c>
      <c r="G69" s="312" t="str">
        <f t="shared" si="29"/>
        <v/>
      </c>
      <c r="H69" s="310"/>
      <c r="I69" s="313"/>
      <c r="J69" s="321"/>
      <c r="K69" s="315" t="str">
        <f t="shared" ca="1" si="0"/>
        <v/>
      </c>
      <c r="L69" s="316"/>
      <c r="M69" s="318"/>
      <c r="N69" s="318"/>
      <c r="O69" s="318"/>
      <c r="P69" s="340"/>
      <c r="Q69" s="320" t="str">
        <f t="shared" ca="1" si="1"/>
        <v/>
      </c>
      <c r="R69" s="316"/>
      <c r="S69" s="318"/>
      <c r="T69" s="318"/>
      <c r="U69" s="318"/>
      <c r="V69" s="348"/>
      <c r="W69" s="321"/>
      <c r="X69" s="322" t="str">
        <f t="shared" ca="1" si="2"/>
        <v/>
      </c>
      <c r="Y69" s="323"/>
      <c r="Z69" s="316"/>
      <c r="AA69" s="318"/>
      <c r="AB69" s="318"/>
      <c r="AC69" s="318"/>
      <c r="AD69" s="349"/>
      <c r="AE69" s="340"/>
      <c r="AF69" s="320" t="str">
        <f t="shared" ca="1" si="3"/>
        <v/>
      </c>
      <c r="AG69" s="340"/>
      <c r="AH69" s="320" t="str">
        <f t="shared" ca="1" si="4"/>
        <v/>
      </c>
      <c r="AI69" s="321"/>
      <c r="AJ69" s="324" t="str">
        <f t="shared" ca="1" si="5"/>
        <v/>
      </c>
      <c r="AK69" s="340"/>
      <c r="AL69" s="320" t="str">
        <f t="shared" ca="1" si="6"/>
        <v/>
      </c>
      <c r="AM69" s="340"/>
      <c r="AN69" s="320" t="str">
        <f t="shared" ca="1" si="7"/>
        <v/>
      </c>
      <c r="AO69" s="326" t="str">
        <f t="shared" si="8"/>
        <v/>
      </c>
      <c r="AP69" s="326" t="str">
        <f t="shared" si="9"/>
        <v/>
      </c>
      <c r="AQ69" s="326" t="str">
        <f>IF(AO69=7,VLOOKUP(AP69,設定!$A$2:$B$6,2,1),"---")</f>
        <v>---</v>
      </c>
      <c r="AR69" s="382"/>
      <c r="AS69" s="383"/>
      <c r="AT69" s="383"/>
      <c r="AU69" s="384" t="s">
        <v>105</v>
      </c>
      <c r="AV69" s="385"/>
      <c r="AW69" s="384"/>
      <c r="AX69" s="386"/>
      <c r="AY69" s="387" t="str">
        <f t="shared" si="12"/>
        <v/>
      </c>
      <c r="AZ69" s="384" t="s">
        <v>105</v>
      </c>
      <c r="BA69" s="384" t="s">
        <v>105</v>
      </c>
      <c r="BB69" s="384" t="s">
        <v>105</v>
      </c>
      <c r="BC69" s="384"/>
      <c r="BD69" s="384"/>
      <c r="BE69" s="384"/>
      <c r="BF69" s="384"/>
      <c r="BG69" s="388"/>
      <c r="BH69" s="389"/>
      <c r="BI69" s="384"/>
      <c r="BJ69" s="384"/>
      <c r="BK69" s="384"/>
      <c r="BL69" s="384"/>
      <c r="BM69" s="384"/>
      <c r="BN69" s="384"/>
      <c r="BO69" s="384"/>
      <c r="BP69" s="384"/>
      <c r="BQ69" s="384"/>
      <c r="BR69" s="384"/>
      <c r="BS69" s="384"/>
      <c r="BT69" s="384"/>
      <c r="BU69" s="384"/>
      <c r="BV69" s="384"/>
      <c r="BW69" s="384"/>
      <c r="BX69" s="384"/>
      <c r="BY69" s="384"/>
      <c r="BZ69" s="512"/>
      <c r="CA69" s="403"/>
      <c r="CC69" s="262">
        <v>57</v>
      </c>
      <c r="CD69" s="337" t="str">
        <f t="shared" si="10"/>
        <v/>
      </c>
      <c r="CE69" s="337" t="str">
        <f t="shared" si="13"/>
        <v>立得点表!3:12</v>
      </c>
      <c r="CF69" s="338" t="str">
        <f t="shared" si="14"/>
        <v>立得点表!16:25</v>
      </c>
      <c r="CG69" s="337" t="str">
        <f t="shared" si="15"/>
        <v>立3段得点表!3:13</v>
      </c>
      <c r="CH69" s="338" t="str">
        <f t="shared" si="16"/>
        <v>立3段得点表!16:25</v>
      </c>
      <c r="CI69" s="337" t="str">
        <f t="shared" si="17"/>
        <v>ボール得点表!3:13</v>
      </c>
      <c r="CJ69" s="338" t="str">
        <f t="shared" si="18"/>
        <v>ボール得点表!16:25</v>
      </c>
      <c r="CK69" s="337" t="str">
        <f t="shared" si="19"/>
        <v>50m得点表!3:13</v>
      </c>
      <c r="CL69" s="338" t="str">
        <f t="shared" si="20"/>
        <v>50m得点表!16:25</v>
      </c>
      <c r="CM69" s="337" t="str">
        <f t="shared" si="21"/>
        <v>往得点表!3:13</v>
      </c>
      <c r="CN69" s="338" t="str">
        <f t="shared" si="22"/>
        <v>往得点表!16:25</v>
      </c>
      <c r="CO69" s="337" t="str">
        <f t="shared" si="23"/>
        <v>腕得点表!3:13</v>
      </c>
      <c r="CP69" s="338" t="str">
        <f t="shared" si="24"/>
        <v>腕得点表!16:25</v>
      </c>
      <c r="CQ69" s="337" t="str">
        <f t="shared" si="25"/>
        <v>腕膝得点表!3:4</v>
      </c>
      <c r="CR69" s="338" t="str">
        <f t="shared" si="26"/>
        <v>腕膝得点表!8:9</v>
      </c>
      <c r="CS69" s="337" t="str">
        <f t="shared" si="27"/>
        <v>20mシャトルラン得点表!3:13</v>
      </c>
      <c r="CT69" s="338" t="str">
        <f t="shared" si="28"/>
        <v>20mシャトルラン得点表!16:25</v>
      </c>
      <c r="CU69" s="262" t="b">
        <f t="shared" si="11"/>
        <v>0</v>
      </c>
    </row>
    <row r="70" spans="1:106" ht="18" customHeight="1">
      <c r="A70" s="529">
        <v>56</v>
      </c>
      <c r="B70" s="445"/>
      <c r="C70" s="309"/>
      <c r="D70" s="310"/>
      <c r="E70" s="311"/>
      <c r="F70" s="310" t="s">
        <v>105</v>
      </c>
      <c r="G70" s="312" t="str">
        <f t="shared" si="29"/>
        <v/>
      </c>
      <c r="H70" s="310"/>
      <c r="I70" s="313"/>
      <c r="J70" s="321"/>
      <c r="K70" s="315" t="str">
        <f t="shared" ca="1" si="0"/>
        <v/>
      </c>
      <c r="L70" s="316"/>
      <c r="M70" s="318"/>
      <c r="N70" s="318"/>
      <c r="O70" s="318"/>
      <c r="P70" s="340"/>
      <c r="Q70" s="320" t="str">
        <f t="shared" ca="1" si="1"/>
        <v/>
      </c>
      <c r="R70" s="316"/>
      <c r="S70" s="318"/>
      <c r="T70" s="318"/>
      <c r="U70" s="318"/>
      <c r="V70" s="348"/>
      <c r="W70" s="321"/>
      <c r="X70" s="322" t="str">
        <f t="shared" ca="1" si="2"/>
        <v/>
      </c>
      <c r="Y70" s="323"/>
      <c r="Z70" s="316"/>
      <c r="AA70" s="318"/>
      <c r="AB70" s="318"/>
      <c r="AC70" s="318"/>
      <c r="AD70" s="349"/>
      <c r="AE70" s="340"/>
      <c r="AF70" s="320" t="str">
        <f t="shared" ca="1" si="3"/>
        <v/>
      </c>
      <c r="AG70" s="340"/>
      <c r="AH70" s="320" t="str">
        <f t="shared" ca="1" si="4"/>
        <v/>
      </c>
      <c r="AI70" s="321"/>
      <c r="AJ70" s="324" t="str">
        <f t="shared" ca="1" si="5"/>
        <v/>
      </c>
      <c r="AK70" s="340"/>
      <c r="AL70" s="320" t="str">
        <f t="shared" ca="1" si="6"/>
        <v/>
      </c>
      <c r="AM70" s="340"/>
      <c r="AN70" s="320" t="str">
        <f t="shared" ca="1" si="7"/>
        <v/>
      </c>
      <c r="AO70" s="326" t="str">
        <f t="shared" si="8"/>
        <v/>
      </c>
      <c r="AP70" s="326" t="str">
        <f t="shared" si="9"/>
        <v/>
      </c>
      <c r="AQ70" s="326" t="str">
        <f>IF(AO70=7,VLOOKUP(AP70,設定!$A$2:$B$6,2,1),"---")</f>
        <v>---</v>
      </c>
      <c r="AR70" s="382"/>
      <c r="AS70" s="383"/>
      <c r="AT70" s="383"/>
      <c r="AU70" s="384" t="s">
        <v>105</v>
      </c>
      <c r="AV70" s="385"/>
      <c r="AW70" s="384"/>
      <c r="AX70" s="386"/>
      <c r="AY70" s="387" t="str">
        <f t="shared" si="12"/>
        <v/>
      </c>
      <c r="AZ70" s="384" t="s">
        <v>105</v>
      </c>
      <c r="BA70" s="384" t="s">
        <v>105</v>
      </c>
      <c r="BB70" s="384" t="s">
        <v>105</v>
      </c>
      <c r="BC70" s="384"/>
      <c r="BD70" s="384"/>
      <c r="BE70" s="384"/>
      <c r="BF70" s="384"/>
      <c r="BG70" s="388"/>
      <c r="BH70" s="389"/>
      <c r="BI70" s="384"/>
      <c r="BJ70" s="384"/>
      <c r="BK70" s="384"/>
      <c r="BL70" s="384"/>
      <c r="BM70" s="384"/>
      <c r="BN70" s="384"/>
      <c r="BO70" s="384"/>
      <c r="BP70" s="384"/>
      <c r="BQ70" s="384"/>
      <c r="BR70" s="384"/>
      <c r="BS70" s="384"/>
      <c r="BT70" s="384"/>
      <c r="BU70" s="384"/>
      <c r="BV70" s="384"/>
      <c r="BW70" s="384"/>
      <c r="BX70" s="384"/>
      <c r="BY70" s="384"/>
      <c r="BZ70" s="512"/>
      <c r="CA70" s="403"/>
      <c r="CC70" s="262">
        <v>58</v>
      </c>
      <c r="CD70" s="337" t="str">
        <f t="shared" si="10"/>
        <v/>
      </c>
      <c r="CE70" s="337" t="str">
        <f t="shared" si="13"/>
        <v>立得点表!3:12</v>
      </c>
      <c r="CF70" s="338" t="str">
        <f t="shared" si="14"/>
        <v>立得点表!16:25</v>
      </c>
      <c r="CG70" s="337" t="str">
        <f t="shared" si="15"/>
        <v>立3段得点表!3:13</v>
      </c>
      <c r="CH70" s="338" t="str">
        <f t="shared" si="16"/>
        <v>立3段得点表!16:25</v>
      </c>
      <c r="CI70" s="337" t="str">
        <f t="shared" si="17"/>
        <v>ボール得点表!3:13</v>
      </c>
      <c r="CJ70" s="338" t="str">
        <f t="shared" si="18"/>
        <v>ボール得点表!16:25</v>
      </c>
      <c r="CK70" s="337" t="str">
        <f t="shared" si="19"/>
        <v>50m得点表!3:13</v>
      </c>
      <c r="CL70" s="338" t="str">
        <f t="shared" si="20"/>
        <v>50m得点表!16:25</v>
      </c>
      <c r="CM70" s="337" t="str">
        <f t="shared" si="21"/>
        <v>往得点表!3:13</v>
      </c>
      <c r="CN70" s="338" t="str">
        <f t="shared" si="22"/>
        <v>往得点表!16:25</v>
      </c>
      <c r="CO70" s="337" t="str">
        <f t="shared" si="23"/>
        <v>腕得点表!3:13</v>
      </c>
      <c r="CP70" s="338" t="str">
        <f t="shared" si="24"/>
        <v>腕得点表!16:25</v>
      </c>
      <c r="CQ70" s="337" t="str">
        <f t="shared" si="25"/>
        <v>腕膝得点表!3:4</v>
      </c>
      <c r="CR70" s="338" t="str">
        <f t="shared" si="26"/>
        <v>腕膝得点表!8:9</v>
      </c>
      <c r="CS70" s="337" t="str">
        <f t="shared" si="27"/>
        <v>20mシャトルラン得点表!3:13</v>
      </c>
      <c r="CT70" s="338" t="str">
        <f t="shared" si="28"/>
        <v>20mシャトルラン得点表!16:25</v>
      </c>
      <c r="CU70" s="262" t="b">
        <f t="shared" si="11"/>
        <v>0</v>
      </c>
    </row>
    <row r="71" spans="1:106" ht="18" customHeight="1">
      <c r="A71" s="529">
        <v>57</v>
      </c>
      <c r="B71" s="445"/>
      <c r="C71" s="309"/>
      <c r="D71" s="310"/>
      <c r="E71" s="311"/>
      <c r="F71" s="310" t="s">
        <v>105</v>
      </c>
      <c r="G71" s="312" t="str">
        <f t="shared" si="29"/>
        <v/>
      </c>
      <c r="H71" s="310"/>
      <c r="I71" s="313"/>
      <c r="J71" s="321"/>
      <c r="K71" s="315" t="str">
        <f t="shared" ca="1" si="0"/>
        <v/>
      </c>
      <c r="L71" s="316"/>
      <c r="M71" s="318"/>
      <c r="N71" s="318"/>
      <c r="O71" s="318"/>
      <c r="P71" s="340"/>
      <c r="Q71" s="320" t="str">
        <f t="shared" ca="1" si="1"/>
        <v/>
      </c>
      <c r="R71" s="316"/>
      <c r="S71" s="318"/>
      <c r="T71" s="318"/>
      <c r="U71" s="318"/>
      <c r="V71" s="348"/>
      <c r="W71" s="321"/>
      <c r="X71" s="322" t="str">
        <f t="shared" ca="1" si="2"/>
        <v/>
      </c>
      <c r="Y71" s="323"/>
      <c r="Z71" s="316"/>
      <c r="AA71" s="318"/>
      <c r="AB71" s="318"/>
      <c r="AC71" s="318"/>
      <c r="AD71" s="349"/>
      <c r="AE71" s="340"/>
      <c r="AF71" s="320" t="str">
        <f t="shared" ca="1" si="3"/>
        <v/>
      </c>
      <c r="AG71" s="340"/>
      <c r="AH71" s="320" t="str">
        <f t="shared" ca="1" si="4"/>
        <v/>
      </c>
      <c r="AI71" s="321"/>
      <c r="AJ71" s="324" t="str">
        <f t="shared" ca="1" si="5"/>
        <v/>
      </c>
      <c r="AK71" s="340"/>
      <c r="AL71" s="320" t="str">
        <f t="shared" ca="1" si="6"/>
        <v/>
      </c>
      <c r="AM71" s="340"/>
      <c r="AN71" s="320" t="str">
        <f t="shared" ca="1" si="7"/>
        <v/>
      </c>
      <c r="AO71" s="326" t="str">
        <f t="shared" si="8"/>
        <v/>
      </c>
      <c r="AP71" s="326" t="str">
        <f t="shared" si="9"/>
        <v/>
      </c>
      <c r="AQ71" s="326" t="str">
        <f>IF(AO71=7,VLOOKUP(AP71,設定!$A$2:$B$6,2,1),"---")</f>
        <v>---</v>
      </c>
      <c r="AR71" s="382"/>
      <c r="AS71" s="383"/>
      <c r="AT71" s="383"/>
      <c r="AU71" s="384" t="s">
        <v>105</v>
      </c>
      <c r="AV71" s="385"/>
      <c r="AW71" s="384"/>
      <c r="AX71" s="386"/>
      <c r="AY71" s="387" t="str">
        <f t="shared" si="12"/>
        <v/>
      </c>
      <c r="AZ71" s="384" t="s">
        <v>105</v>
      </c>
      <c r="BA71" s="384" t="s">
        <v>105</v>
      </c>
      <c r="BB71" s="384" t="s">
        <v>105</v>
      </c>
      <c r="BC71" s="384"/>
      <c r="BD71" s="384"/>
      <c r="BE71" s="384"/>
      <c r="BF71" s="384"/>
      <c r="BG71" s="388"/>
      <c r="BH71" s="389"/>
      <c r="BI71" s="384"/>
      <c r="BJ71" s="384"/>
      <c r="BK71" s="384"/>
      <c r="BL71" s="384"/>
      <c r="BM71" s="384"/>
      <c r="BN71" s="384"/>
      <c r="BO71" s="384"/>
      <c r="BP71" s="384"/>
      <c r="BQ71" s="384"/>
      <c r="BR71" s="384"/>
      <c r="BS71" s="384"/>
      <c r="BT71" s="384"/>
      <c r="BU71" s="384"/>
      <c r="BV71" s="384"/>
      <c r="BW71" s="384"/>
      <c r="BX71" s="384"/>
      <c r="BY71" s="384"/>
      <c r="BZ71" s="512"/>
      <c r="CA71" s="403"/>
      <c r="CC71" s="262">
        <v>59</v>
      </c>
      <c r="CD71" s="337" t="str">
        <f t="shared" si="10"/>
        <v/>
      </c>
      <c r="CE71" s="337" t="str">
        <f t="shared" si="13"/>
        <v>立得点表!3:12</v>
      </c>
      <c r="CF71" s="338" t="str">
        <f t="shared" si="14"/>
        <v>立得点表!16:25</v>
      </c>
      <c r="CG71" s="337" t="str">
        <f t="shared" si="15"/>
        <v>立3段得点表!3:13</v>
      </c>
      <c r="CH71" s="338" t="str">
        <f t="shared" si="16"/>
        <v>立3段得点表!16:25</v>
      </c>
      <c r="CI71" s="337" t="str">
        <f t="shared" si="17"/>
        <v>ボール得点表!3:13</v>
      </c>
      <c r="CJ71" s="338" t="str">
        <f t="shared" si="18"/>
        <v>ボール得点表!16:25</v>
      </c>
      <c r="CK71" s="337" t="str">
        <f t="shared" si="19"/>
        <v>50m得点表!3:13</v>
      </c>
      <c r="CL71" s="338" t="str">
        <f t="shared" si="20"/>
        <v>50m得点表!16:25</v>
      </c>
      <c r="CM71" s="337" t="str">
        <f t="shared" si="21"/>
        <v>往得点表!3:13</v>
      </c>
      <c r="CN71" s="338" t="str">
        <f t="shared" si="22"/>
        <v>往得点表!16:25</v>
      </c>
      <c r="CO71" s="337" t="str">
        <f t="shared" si="23"/>
        <v>腕得点表!3:13</v>
      </c>
      <c r="CP71" s="338" t="str">
        <f t="shared" si="24"/>
        <v>腕得点表!16:25</v>
      </c>
      <c r="CQ71" s="337" t="str">
        <f t="shared" si="25"/>
        <v>腕膝得点表!3:4</v>
      </c>
      <c r="CR71" s="338" t="str">
        <f t="shared" si="26"/>
        <v>腕膝得点表!8:9</v>
      </c>
      <c r="CS71" s="337" t="str">
        <f t="shared" si="27"/>
        <v>20mシャトルラン得点表!3:13</v>
      </c>
      <c r="CT71" s="338" t="str">
        <f t="shared" si="28"/>
        <v>20mシャトルラン得点表!16:25</v>
      </c>
      <c r="CU71" s="262" t="b">
        <f t="shared" si="11"/>
        <v>0</v>
      </c>
    </row>
    <row r="72" spans="1:106" s="402" customFormat="1" ht="18" customHeight="1">
      <c r="A72" s="529">
        <v>58</v>
      </c>
      <c r="B72" s="528"/>
      <c r="C72" s="497"/>
      <c r="D72" s="310"/>
      <c r="E72" s="499"/>
      <c r="F72" s="310" t="s">
        <v>105</v>
      </c>
      <c r="G72" s="514" t="str">
        <f t="shared" si="29"/>
        <v/>
      </c>
      <c r="H72" s="498"/>
      <c r="I72" s="501"/>
      <c r="J72" s="502"/>
      <c r="K72" s="503" t="str">
        <f t="shared" ca="1" si="0"/>
        <v/>
      </c>
      <c r="L72" s="316"/>
      <c r="M72" s="318"/>
      <c r="N72" s="318"/>
      <c r="O72" s="318"/>
      <c r="P72" s="506"/>
      <c r="Q72" s="507" t="str">
        <f t="shared" ca="1" si="1"/>
        <v/>
      </c>
      <c r="R72" s="504"/>
      <c r="S72" s="505"/>
      <c r="T72" s="505"/>
      <c r="U72" s="505"/>
      <c r="V72" s="508"/>
      <c r="W72" s="502"/>
      <c r="X72" s="509" t="str">
        <f t="shared" ca="1" si="2"/>
        <v/>
      </c>
      <c r="Y72" s="323"/>
      <c r="Z72" s="504"/>
      <c r="AA72" s="505"/>
      <c r="AB72" s="505"/>
      <c r="AC72" s="505"/>
      <c r="AD72" s="510"/>
      <c r="AE72" s="506"/>
      <c r="AF72" s="507" t="str">
        <f t="shared" ca="1" si="3"/>
        <v/>
      </c>
      <c r="AG72" s="506"/>
      <c r="AH72" s="507" t="str">
        <f t="shared" ca="1" si="4"/>
        <v/>
      </c>
      <c r="AI72" s="502"/>
      <c r="AJ72" s="511" t="str">
        <f t="shared" ca="1" si="5"/>
        <v/>
      </c>
      <c r="AK72" s="506"/>
      <c r="AL72" s="507" t="str">
        <f t="shared" ca="1" si="6"/>
        <v/>
      </c>
      <c r="AM72" s="506"/>
      <c r="AN72" s="507" t="str">
        <f t="shared" ca="1" si="7"/>
        <v/>
      </c>
      <c r="AO72" s="327" t="str">
        <f t="shared" si="8"/>
        <v/>
      </c>
      <c r="AP72" s="327" t="str">
        <f t="shared" si="9"/>
        <v/>
      </c>
      <c r="AQ72" s="327" t="str">
        <f>IF(AO72=7,VLOOKUP(AP72,設定!$A$2:$B$6,2,1),"---")</f>
        <v>---</v>
      </c>
      <c r="AR72" s="382"/>
      <c r="AS72" s="383"/>
      <c r="AT72" s="383"/>
      <c r="AU72" s="384" t="s">
        <v>105</v>
      </c>
      <c r="AV72" s="385"/>
      <c r="AW72" s="384"/>
      <c r="AX72" s="386"/>
      <c r="AY72" s="387" t="str">
        <f t="shared" si="12"/>
        <v/>
      </c>
      <c r="AZ72" s="384" t="s">
        <v>105</v>
      </c>
      <c r="BA72" s="384" t="s">
        <v>105</v>
      </c>
      <c r="BB72" s="384" t="s">
        <v>105</v>
      </c>
      <c r="BC72" s="384"/>
      <c r="BD72" s="384"/>
      <c r="BE72" s="384"/>
      <c r="BF72" s="384"/>
      <c r="BG72" s="388"/>
      <c r="BH72" s="389"/>
      <c r="BI72" s="384"/>
      <c r="BJ72" s="384"/>
      <c r="BK72" s="384"/>
      <c r="BL72" s="384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4"/>
      <c r="BZ72" s="512"/>
      <c r="CA72" s="401"/>
      <c r="CC72" s="402">
        <v>60</v>
      </c>
      <c r="CD72" s="402" t="str">
        <f t="shared" si="10"/>
        <v/>
      </c>
      <c r="CE72" s="402" t="str">
        <f t="shared" si="13"/>
        <v>立得点表!3:12</v>
      </c>
      <c r="CF72" s="421" t="str">
        <f t="shared" si="14"/>
        <v>立得点表!16:25</v>
      </c>
      <c r="CG72" s="402" t="str">
        <f t="shared" si="15"/>
        <v>立3段得点表!3:13</v>
      </c>
      <c r="CH72" s="421" t="str">
        <f t="shared" si="16"/>
        <v>立3段得点表!16:25</v>
      </c>
      <c r="CI72" s="402" t="str">
        <f t="shared" si="17"/>
        <v>ボール得点表!3:13</v>
      </c>
      <c r="CJ72" s="421" t="str">
        <f t="shared" si="18"/>
        <v>ボール得点表!16:25</v>
      </c>
      <c r="CK72" s="402" t="str">
        <f t="shared" si="19"/>
        <v>50m得点表!3:13</v>
      </c>
      <c r="CL72" s="421" t="str">
        <f t="shared" si="20"/>
        <v>50m得点表!16:25</v>
      </c>
      <c r="CM72" s="402" t="str">
        <f t="shared" si="21"/>
        <v>往得点表!3:13</v>
      </c>
      <c r="CN72" s="421" t="str">
        <f t="shared" si="22"/>
        <v>往得点表!16:25</v>
      </c>
      <c r="CO72" s="402" t="str">
        <f t="shared" si="23"/>
        <v>腕得点表!3:13</v>
      </c>
      <c r="CP72" s="421" t="str">
        <f t="shared" si="24"/>
        <v>腕得点表!16:25</v>
      </c>
      <c r="CQ72" s="380" t="str">
        <f t="shared" si="25"/>
        <v>腕膝得点表!3:4</v>
      </c>
      <c r="CR72" s="381" t="str">
        <f t="shared" si="26"/>
        <v>腕膝得点表!8:9</v>
      </c>
      <c r="CS72" s="402" t="str">
        <f t="shared" si="27"/>
        <v>20mシャトルラン得点表!3:13</v>
      </c>
      <c r="CT72" s="421" t="str">
        <f t="shared" si="28"/>
        <v>20mシャトルラン得点表!16:25</v>
      </c>
      <c r="CU72" s="402" t="b">
        <f t="shared" si="11"/>
        <v>0</v>
      </c>
      <c r="DB72" s="262"/>
    </row>
    <row r="73" spans="1:106" ht="18" customHeight="1">
      <c r="A73" s="339">
        <v>59</v>
      </c>
      <c r="B73" s="445"/>
      <c r="C73" s="309"/>
      <c r="D73" s="310"/>
      <c r="E73" s="311"/>
      <c r="F73" s="310" t="s">
        <v>105</v>
      </c>
      <c r="G73" s="312" t="str">
        <f t="shared" si="29"/>
        <v/>
      </c>
      <c r="H73" s="310"/>
      <c r="I73" s="313"/>
      <c r="J73" s="321"/>
      <c r="K73" s="315" t="str">
        <f t="shared" ca="1" si="0"/>
        <v/>
      </c>
      <c r="L73" s="316"/>
      <c r="M73" s="318"/>
      <c r="N73" s="318"/>
      <c r="O73" s="318"/>
      <c r="P73" s="340"/>
      <c r="Q73" s="320" t="str">
        <f t="shared" ca="1" si="1"/>
        <v/>
      </c>
      <c r="R73" s="316"/>
      <c r="S73" s="318"/>
      <c r="T73" s="318"/>
      <c r="U73" s="318"/>
      <c r="V73" s="348"/>
      <c r="W73" s="321"/>
      <c r="X73" s="322" t="str">
        <f t="shared" ca="1" si="2"/>
        <v/>
      </c>
      <c r="Y73" s="323"/>
      <c r="Z73" s="316"/>
      <c r="AA73" s="318"/>
      <c r="AB73" s="318"/>
      <c r="AC73" s="318"/>
      <c r="AD73" s="349"/>
      <c r="AE73" s="340"/>
      <c r="AF73" s="320" t="str">
        <f t="shared" ca="1" si="3"/>
        <v/>
      </c>
      <c r="AG73" s="340"/>
      <c r="AH73" s="320" t="str">
        <f t="shared" ca="1" si="4"/>
        <v/>
      </c>
      <c r="AI73" s="321"/>
      <c r="AJ73" s="324" t="str">
        <f t="shared" ca="1" si="5"/>
        <v/>
      </c>
      <c r="AK73" s="340"/>
      <c r="AL73" s="320" t="str">
        <f t="shared" ca="1" si="6"/>
        <v/>
      </c>
      <c r="AM73" s="340"/>
      <c r="AN73" s="320" t="str">
        <f t="shared" ca="1" si="7"/>
        <v/>
      </c>
      <c r="AO73" s="326" t="str">
        <f t="shared" si="8"/>
        <v/>
      </c>
      <c r="AP73" s="326" t="str">
        <f t="shared" si="9"/>
        <v/>
      </c>
      <c r="AQ73" s="326" t="str">
        <f>IF(AO73=7,VLOOKUP(AP73,設定!$A$2:$B$6,2,1),"---")</f>
        <v>---</v>
      </c>
      <c r="AR73" s="341"/>
      <c r="AS73" s="342"/>
      <c r="AT73" s="342"/>
      <c r="AU73" s="343" t="s">
        <v>105</v>
      </c>
      <c r="AV73" s="351"/>
      <c r="AW73" s="343"/>
      <c r="AX73" s="344"/>
      <c r="AY73" s="345" t="str">
        <f t="shared" si="12"/>
        <v/>
      </c>
      <c r="AZ73" s="343" t="s">
        <v>105</v>
      </c>
      <c r="BA73" s="343" t="s">
        <v>105</v>
      </c>
      <c r="BB73" s="343" t="s">
        <v>105</v>
      </c>
      <c r="BC73" s="343"/>
      <c r="BD73" s="343"/>
      <c r="BE73" s="343"/>
      <c r="BF73" s="343"/>
      <c r="BG73" s="346"/>
      <c r="BH73" s="347"/>
      <c r="BI73" s="343"/>
      <c r="BJ73" s="343"/>
      <c r="BK73" s="343"/>
      <c r="BL73" s="343"/>
      <c r="BM73" s="343"/>
      <c r="BN73" s="343"/>
      <c r="BO73" s="343"/>
      <c r="BP73" s="343"/>
      <c r="BQ73" s="343"/>
      <c r="BR73" s="343"/>
      <c r="BS73" s="343"/>
      <c r="BT73" s="343"/>
      <c r="BU73" s="343"/>
      <c r="BV73" s="343"/>
      <c r="BW73" s="343"/>
      <c r="BX73" s="343"/>
      <c r="BY73" s="343"/>
      <c r="BZ73" s="350"/>
      <c r="CA73" s="403"/>
      <c r="CC73" s="262">
        <v>61</v>
      </c>
      <c r="CD73" s="337" t="str">
        <f t="shared" si="10"/>
        <v/>
      </c>
      <c r="CE73" s="337" t="str">
        <f t="shared" si="13"/>
        <v>立得点表!3:12</v>
      </c>
      <c r="CF73" s="338" t="str">
        <f t="shared" si="14"/>
        <v>立得点表!16:25</v>
      </c>
      <c r="CG73" s="337" t="str">
        <f t="shared" si="15"/>
        <v>立3段得点表!3:13</v>
      </c>
      <c r="CH73" s="338" t="str">
        <f t="shared" si="16"/>
        <v>立3段得点表!16:25</v>
      </c>
      <c r="CI73" s="337" t="str">
        <f t="shared" si="17"/>
        <v>ボール得点表!3:13</v>
      </c>
      <c r="CJ73" s="338" t="str">
        <f t="shared" si="18"/>
        <v>ボール得点表!16:25</v>
      </c>
      <c r="CK73" s="337" t="str">
        <f t="shared" si="19"/>
        <v>50m得点表!3:13</v>
      </c>
      <c r="CL73" s="338" t="str">
        <f t="shared" si="20"/>
        <v>50m得点表!16:25</v>
      </c>
      <c r="CM73" s="337" t="str">
        <f t="shared" si="21"/>
        <v>往得点表!3:13</v>
      </c>
      <c r="CN73" s="338" t="str">
        <f t="shared" si="22"/>
        <v>往得点表!16:25</v>
      </c>
      <c r="CO73" s="337" t="str">
        <f t="shared" si="23"/>
        <v>腕得点表!3:13</v>
      </c>
      <c r="CP73" s="338" t="str">
        <f t="shared" si="24"/>
        <v>腕得点表!16:25</v>
      </c>
      <c r="CQ73" s="337" t="str">
        <f t="shared" si="25"/>
        <v>腕膝得点表!3:4</v>
      </c>
      <c r="CR73" s="338" t="str">
        <f t="shared" si="26"/>
        <v>腕膝得点表!8:9</v>
      </c>
      <c r="CS73" s="337" t="str">
        <f t="shared" si="27"/>
        <v>20mシャトルラン得点表!3:13</v>
      </c>
      <c r="CT73" s="338" t="str">
        <f t="shared" si="28"/>
        <v>20mシャトルラン得点表!16:25</v>
      </c>
      <c r="CU73" s="262" t="b">
        <f t="shared" si="11"/>
        <v>0</v>
      </c>
      <c r="DB73" s="402"/>
    </row>
    <row r="74" spans="1:106" ht="18" customHeight="1">
      <c r="A74" s="339">
        <v>60</v>
      </c>
      <c r="B74" s="445"/>
      <c r="C74" s="309"/>
      <c r="D74" s="310"/>
      <c r="E74" s="311"/>
      <c r="F74" s="310" t="s">
        <v>105</v>
      </c>
      <c r="G74" s="312" t="str">
        <f t="shared" si="29"/>
        <v/>
      </c>
      <c r="H74" s="310"/>
      <c r="I74" s="313"/>
      <c r="J74" s="321"/>
      <c r="K74" s="315" t="str">
        <f t="shared" ca="1" si="0"/>
        <v/>
      </c>
      <c r="L74" s="316"/>
      <c r="M74" s="318"/>
      <c r="N74" s="318"/>
      <c r="O74" s="318"/>
      <c r="P74" s="340"/>
      <c r="Q74" s="320" t="str">
        <f t="shared" ca="1" si="1"/>
        <v/>
      </c>
      <c r="R74" s="316"/>
      <c r="S74" s="318"/>
      <c r="T74" s="318"/>
      <c r="U74" s="318"/>
      <c r="V74" s="348"/>
      <c r="W74" s="321"/>
      <c r="X74" s="322" t="str">
        <f t="shared" ca="1" si="2"/>
        <v/>
      </c>
      <c r="Y74" s="323"/>
      <c r="Z74" s="316"/>
      <c r="AA74" s="318"/>
      <c r="AB74" s="318"/>
      <c r="AC74" s="318"/>
      <c r="AD74" s="349"/>
      <c r="AE74" s="340"/>
      <c r="AF74" s="320" t="str">
        <f t="shared" ca="1" si="3"/>
        <v/>
      </c>
      <c r="AG74" s="340"/>
      <c r="AH74" s="320" t="str">
        <f t="shared" ca="1" si="4"/>
        <v/>
      </c>
      <c r="AI74" s="321"/>
      <c r="AJ74" s="324" t="str">
        <f t="shared" ca="1" si="5"/>
        <v/>
      </c>
      <c r="AK74" s="340"/>
      <c r="AL74" s="320" t="str">
        <f t="shared" ca="1" si="6"/>
        <v/>
      </c>
      <c r="AM74" s="340"/>
      <c r="AN74" s="320" t="str">
        <f t="shared" ca="1" si="7"/>
        <v/>
      </c>
      <c r="AO74" s="326" t="str">
        <f t="shared" si="8"/>
        <v/>
      </c>
      <c r="AP74" s="326" t="str">
        <f t="shared" si="9"/>
        <v/>
      </c>
      <c r="AQ74" s="326" t="str">
        <f>IF(AO74=7,VLOOKUP(AP74,設定!$A$2:$B$6,2,1),"---")</f>
        <v>---</v>
      </c>
      <c r="AR74" s="382"/>
      <c r="AS74" s="383"/>
      <c r="AT74" s="383"/>
      <c r="AU74" s="384" t="s">
        <v>105</v>
      </c>
      <c r="AV74" s="385"/>
      <c r="AW74" s="384"/>
      <c r="AX74" s="386"/>
      <c r="AY74" s="387" t="str">
        <f t="shared" si="12"/>
        <v/>
      </c>
      <c r="AZ74" s="384" t="s">
        <v>105</v>
      </c>
      <c r="BA74" s="384" t="s">
        <v>105</v>
      </c>
      <c r="BB74" s="384" t="s">
        <v>105</v>
      </c>
      <c r="BC74" s="384"/>
      <c r="BD74" s="384"/>
      <c r="BE74" s="384"/>
      <c r="BF74" s="384"/>
      <c r="BG74" s="388"/>
      <c r="BH74" s="389"/>
      <c r="BI74" s="384"/>
      <c r="BJ74" s="384"/>
      <c r="BK74" s="384"/>
      <c r="BL74" s="384"/>
      <c r="BM74" s="384"/>
      <c r="BN74" s="384"/>
      <c r="BO74" s="384"/>
      <c r="BP74" s="384"/>
      <c r="BQ74" s="384"/>
      <c r="BR74" s="384"/>
      <c r="BS74" s="384"/>
      <c r="BT74" s="384"/>
      <c r="BU74" s="384"/>
      <c r="BV74" s="384"/>
      <c r="BW74" s="384"/>
      <c r="BX74" s="384"/>
      <c r="BY74" s="384"/>
      <c r="BZ74" s="390"/>
      <c r="CA74" s="403"/>
      <c r="CC74" s="262">
        <v>62</v>
      </c>
      <c r="CD74" s="337" t="str">
        <f t="shared" si="10"/>
        <v/>
      </c>
      <c r="CE74" s="337" t="str">
        <f t="shared" si="13"/>
        <v>立得点表!3:12</v>
      </c>
      <c r="CF74" s="338" t="str">
        <f t="shared" si="14"/>
        <v>立得点表!16:25</v>
      </c>
      <c r="CG74" s="337" t="str">
        <f t="shared" si="15"/>
        <v>立3段得点表!3:13</v>
      </c>
      <c r="CH74" s="338" t="str">
        <f t="shared" si="16"/>
        <v>立3段得点表!16:25</v>
      </c>
      <c r="CI74" s="337" t="str">
        <f t="shared" si="17"/>
        <v>ボール得点表!3:13</v>
      </c>
      <c r="CJ74" s="338" t="str">
        <f t="shared" si="18"/>
        <v>ボール得点表!16:25</v>
      </c>
      <c r="CK74" s="337" t="str">
        <f t="shared" si="19"/>
        <v>50m得点表!3:13</v>
      </c>
      <c r="CL74" s="338" t="str">
        <f t="shared" si="20"/>
        <v>50m得点表!16:25</v>
      </c>
      <c r="CM74" s="337" t="str">
        <f t="shared" si="21"/>
        <v>往得点表!3:13</v>
      </c>
      <c r="CN74" s="338" t="str">
        <f t="shared" si="22"/>
        <v>往得点表!16:25</v>
      </c>
      <c r="CO74" s="337" t="str">
        <f t="shared" si="23"/>
        <v>腕得点表!3:13</v>
      </c>
      <c r="CP74" s="338" t="str">
        <f t="shared" si="24"/>
        <v>腕得点表!16:25</v>
      </c>
      <c r="CQ74" s="337" t="str">
        <f t="shared" si="25"/>
        <v>腕膝得点表!3:4</v>
      </c>
      <c r="CR74" s="338" t="str">
        <f t="shared" si="26"/>
        <v>腕膝得点表!8:9</v>
      </c>
      <c r="CS74" s="337" t="str">
        <f t="shared" si="27"/>
        <v>20mシャトルラン得点表!3:13</v>
      </c>
      <c r="CT74" s="338" t="str">
        <f t="shared" si="28"/>
        <v>20mシャトルラン得点表!16:25</v>
      </c>
      <c r="CU74" s="262" t="b">
        <f t="shared" si="11"/>
        <v>0</v>
      </c>
    </row>
    <row r="75" spans="1:106" ht="18" customHeight="1">
      <c r="A75" s="339">
        <v>61</v>
      </c>
      <c r="B75" s="445"/>
      <c r="C75" s="309"/>
      <c r="D75" s="310"/>
      <c r="E75" s="311"/>
      <c r="F75" s="310" t="s">
        <v>105</v>
      </c>
      <c r="G75" s="312" t="str">
        <f t="shared" si="29"/>
        <v/>
      </c>
      <c r="H75" s="310"/>
      <c r="I75" s="313"/>
      <c r="J75" s="321"/>
      <c r="K75" s="315" t="str">
        <f t="shared" ca="1" si="0"/>
        <v/>
      </c>
      <c r="L75" s="316"/>
      <c r="M75" s="318"/>
      <c r="N75" s="318"/>
      <c r="O75" s="318"/>
      <c r="P75" s="340"/>
      <c r="Q75" s="320" t="str">
        <f t="shared" ca="1" si="1"/>
        <v/>
      </c>
      <c r="R75" s="316"/>
      <c r="S75" s="318"/>
      <c r="T75" s="318"/>
      <c r="U75" s="318"/>
      <c r="V75" s="348"/>
      <c r="W75" s="321"/>
      <c r="X75" s="322" t="str">
        <f t="shared" ca="1" si="2"/>
        <v/>
      </c>
      <c r="Y75" s="323"/>
      <c r="Z75" s="316"/>
      <c r="AA75" s="318"/>
      <c r="AB75" s="318"/>
      <c r="AC75" s="318"/>
      <c r="AD75" s="349"/>
      <c r="AE75" s="340"/>
      <c r="AF75" s="320" t="str">
        <f t="shared" ca="1" si="3"/>
        <v/>
      </c>
      <c r="AG75" s="340"/>
      <c r="AH75" s="320" t="str">
        <f t="shared" ca="1" si="4"/>
        <v/>
      </c>
      <c r="AI75" s="321"/>
      <c r="AJ75" s="324" t="str">
        <f t="shared" ca="1" si="5"/>
        <v/>
      </c>
      <c r="AK75" s="340"/>
      <c r="AL75" s="320" t="str">
        <f t="shared" ca="1" si="6"/>
        <v/>
      </c>
      <c r="AM75" s="340"/>
      <c r="AN75" s="320" t="str">
        <f t="shared" ca="1" si="7"/>
        <v/>
      </c>
      <c r="AO75" s="326" t="str">
        <f t="shared" si="8"/>
        <v/>
      </c>
      <c r="AP75" s="326" t="str">
        <f t="shared" si="9"/>
        <v/>
      </c>
      <c r="AQ75" s="326" t="str">
        <f>IF(AO75=7,VLOOKUP(AP75,設定!$A$2:$B$6,2,1),"---")</f>
        <v>---</v>
      </c>
      <c r="AR75" s="382"/>
      <c r="AS75" s="383"/>
      <c r="AT75" s="383"/>
      <c r="AU75" s="384" t="s">
        <v>105</v>
      </c>
      <c r="AV75" s="385"/>
      <c r="AW75" s="384"/>
      <c r="AX75" s="386"/>
      <c r="AY75" s="387" t="str">
        <f t="shared" si="12"/>
        <v/>
      </c>
      <c r="AZ75" s="384" t="s">
        <v>105</v>
      </c>
      <c r="BA75" s="384" t="s">
        <v>105</v>
      </c>
      <c r="BB75" s="384" t="s">
        <v>105</v>
      </c>
      <c r="BC75" s="384"/>
      <c r="BD75" s="384"/>
      <c r="BE75" s="384"/>
      <c r="BF75" s="384"/>
      <c r="BG75" s="388"/>
      <c r="BH75" s="389"/>
      <c r="BI75" s="384"/>
      <c r="BJ75" s="384"/>
      <c r="BK75" s="384"/>
      <c r="BL75" s="384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4"/>
      <c r="BZ75" s="390"/>
      <c r="CA75" s="403"/>
      <c r="CC75" s="262">
        <v>63</v>
      </c>
      <c r="CD75" s="337" t="str">
        <f t="shared" si="10"/>
        <v/>
      </c>
      <c r="CE75" s="337" t="str">
        <f t="shared" si="13"/>
        <v>立得点表!3:12</v>
      </c>
      <c r="CF75" s="338" t="str">
        <f t="shared" si="14"/>
        <v>立得点表!16:25</v>
      </c>
      <c r="CG75" s="337" t="str">
        <f t="shared" si="15"/>
        <v>立3段得点表!3:13</v>
      </c>
      <c r="CH75" s="338" t="str">
        <f t="shared" si="16"/>
        <v>立3段得点表!16:25</v>
      </c>
      <c r="CI75" s="337" t="str">
        <f t="shared" si="17"/>
        <v>ボール得点表!3:13</v>
      </c>
      <c r="CJ75" s="338" t="str">
        <f t="shared" si="18"/>
        <v>ボール得点表!16:25</v>
      </c>
      <c r="CK75" s="337" t="str">
        <f t="shared" si="19"/>
        <v>50m得点表!3:13</v>
      </c>
      <c r="CL75" s="338" t="str">
        <f t="shared" si="20"/>
        <v>50m得点表!16:25</v>
      </c>
      <c r="CM75" s="337" t="str">
        <f t="shared" si="21"/>
        <v>往得点表!3:13</v>
      </c>
      <c r="CN75" s="338" t="str">
        <f t="shared" si="22"/>
        <v>往得点表!16:25</v>
      </c>
      <c r="CO75" s="337" t="str">
        <f t="shared" si="23"/>
        <v>腕得点表!3:13</v>
      </c>
      <c r="CP75" s="338" t="str">
        <f t="shared" si="24"/>
        <v>腕得点表!16:25</v>
      </c>
      <c r="CQ75" s="337" t="str">
        <f t="shared" si="25"/>
        <v>腕膝得点表!3:4</v>
      </c>
      <c r="CR75" s="338" t="str">
        <f t="shared" si="26"/>
        <v>腕膝得点表!8:9</v>
      </c>
      <c r="CS75" s="337" t="str">
        <f t="shared" si="27"/>
        <v>20mシャトルラン得点表!3:13</v>
      </c>
      <c r="CT75" s="338" t="str">
        <f t="shared" si="28"/>
        <v>20mシャトルラン得点表!16:25</v>
      </c>
      <c r="CU75" s="262" t="b">
        <f t="shared" si="11"/>
        <v>0</v>
      </c>
    </row>
    <row r="76" spans="1:106" ht="18" customHeight="1">
      <c r="A76" s="339">
        <v>62</v>
      </c>
      <c r="B76" s="445"/>
      <c r="C76" s="309"/>
      <c r="D76" s="310"/>
      <c r="E76" s="311"/>
      <c r="F76" s="310" t="s">
        <v>105</v>
      </c>
      <c r="G76" s="312" t="str">
        <f t="shared" si="29"/>
        <v/>
      </c>
      <c r="H76" s="310"/>
      <c r="I76" s="313"/>
      <c r="J76" s="321"/>
      <c r="K76" s="315" t="str">
        <f t="shared" ca="1" si="0"/>
        <v/>
      </c>
      <c r="L76" s="316"/>
      <c r="M76" s="318"/>
      <c r="N76" s="318"/>
      <c r="O76" s="318"/>
      <c r="P76" s="340"/>
      <c r="Q76" s="320" t="str">
        <f t="shared" ca="1" si="1"/>
        <v/>
      </c>
      <c r="R76" s="316"/>
      <c r="S76" s="318"/>
      <c r="T76" s="318"/>
      <c r="U76" s="318"/>
      <c r="V76" s="348"/>
      <c r="W76" s="321"/>
      <c r="X76" s="322" t="str">
        <f t="shared" ca="1" si="2"/>
        <v/>
      </c>
      <c r="Y76" s="323"/>
      <c r="Z76" s="316"/>
      <c r="AA76" s="318"/>
      <c r="AB76" s="318"/>
      <c r="AC76" s="318"/>
      <c r="AD76" s="349"/>
      <c r="AE76" s="340"/>
      <c r="AF76" s="320" t="str">
        <f t="shared" ca="1" si="3"/>
        <v/>
      </c>
      <c r="AG76" s="340"/>
      <c r="AH76" s="320" t="str">
        <f t="shared" ca="1" si="4"/>
        <v/>
      </c>
      <c r="AI76" s="321"/>
      <c r="AJ76" s="324" t="str">
        <f t="shared" ca="1" si="5"/>
        <v/>
      </c>
      <c r="AK76" s="340"/>
      <c r="AL76" s="320" t="str">
        <f t="shared" ca="1" si="6"/>
        <v/>
      </c>
      <c r="AM76" s="340"/>
      <c r="AN76" s="320" t="str">
        <f t="shared" ca="1" si="7"/>
        <v/>
      </c>
      <c r="AO76" s="326" t="str">
        <f t="shared" si="8"/>
        <v/>
      </c>
      <c r="AP76" s="326" t="str">
        <f t="shared" si="9"/>
        <v/>
      </c>
      <c r="AQ76" s="326" t="str">
        <f>IF(AO76=7,VLOOKUP(AP76,設定!$A$2:$B$6,2,1),"---")</f>
        <v>---</v>
      </c>
      <c r="AR76" s="382"/>
      <c r="AS76" s="383"/>
      <c r="AT76" s="383"/>
      <c r="AU76" s="384" t="s">
        <v>105</v>
      </c>
      <c r="AV76" s="385"/>
      <c r="AW76" s="384"/>
      <c r="AX76" s="386"/>
      <c r="AY76" s="387" t="str">
        <f t="shared" si="12"/>
        <v/>
      </c>
      <c r="AZ76" s="384" t="s">
        <v>105</v>
      </c>
      <c r="BA76" s="384" t="s">
        <v>105</v>
      </c>
      <c r="BB76" s="384" t="s">
        <v>105</v>
      </c>
      <c r="BC76" s="384"/>
      <c r="BD76" s="384"/>
      <c r="BE76" s="384"/>
      <c r="BF76" s="384"/>
      <c r="BG76" s="388"/>
      <c r="BH76" s="389"/>
      <c r="BI76" s="384"/>
      <c r="BJ76" s="384"/>
      <c r="BK76" s="384"/>
      <c r="BL76" s="384"/>
      <c r="BM76" s="384"/>
      <c r="BN76" s="384"/>
      <c r="BO76" s="384"/>
      <c r="BP76" s="384"/>
      <c r="BQ76" s="384"/>
      <c r="BR76" s="384"/>
      <c r="BS76" s="384"/>
      <c r="BT76" s="384"/>
      <c r="BU76" s="384"/>
      <c r="BV76" s="384"/>
      <c r="BW76" s="384"/>
      <c r="BX76" s="384"/>
      <c r="BY76" s="384"/>
      <c r="BZ76" s="390"/>
      <c r="CA76" s="403"/>
      <c r="CC76" s="262">
        <v>64</v>
      </c>
      <c r="CD76" s="337" t="str">
        <f t="shared" si="10"/>
        <v/>
      </c>
      <c r="CE76" s="337" t="str">
        <f t="shared" si="13"/>
        <v>立得点表!3:12</v>
      </c>
      <c r="CF76" s="338" t="str">
        <f t="shared" si="14"/>
        <v>立得点表!16:25</v>
      </c>
      <c r="CG76" s="337" t="str">
        <f t="shared" si="15"/>
        <v>立3段得点表!3:13</v>
      </c>
      <c r="CH76" s="338" t="str">
        <f t="shared" si="16"/>
        <v>立3段得点表!16:25</v>
      </c>
      <c r="CI76" s="337" t="str">
        <f t="shared" si="17"/>
        <v>ボール得点表!3:13</v>
      </c>
      <c r="CJ76" s="338" t="str">
        <f t="shared" si="18"/>
        <v>ボール得点表!16:25</v>
      </c>
      <c r="CK76" s="337" t="str">
        <f t="shared" si="19"/>
        <v>50m得点表!3:13</v>
      </c>
      <c r="CL76" s="338" t="str">
        <f t="shared" si="20"/>
        <v>50m得点表!16:25</v>
      </c>
      <c r="CM76" s="337" t="str">
        <f t="shared" si="21"/>
        <v>往得点表!3:13</v>
      </c>
      <c r="CN76" s="338" t="str">
        <f t="shared" si="22"/>
        <v>往得点表!16:25</v>
      </c>
      <c r="CO76" s="337" t="str">
        <f t="shared" si="23"/>
        <v>腕得点表!3:13</v>
      </c>
      <c r="CP76" s="338" t="str">
        <f t="shared" si="24"/>
        <v>腕得点表!16:25</v>
      </c>
      <c r="CQ76" s="337" t="str">
        <f t="shared" si="25"/>
        <v>腕膝得点表!3:4</v>
      </c>
      <c r="CR76" s="338" t="str">
        <f t="shared" si="26"/>
        <v>腕膝得点表!8:9</v>
      </c>
      <c r="CS76" s="337" t="str">
        <f t="shared" si="27"/>
        <v>20mシャトルラン得点表!3:13</v>
      </c>
      <c r="CT76" s="338" t="str">
        <f t="shared" si="28"/>
        <v>20mシャトルラン得点表!16:25</v>
      </c>
      <c r="CU76" s="262" t="b">
        <f t="shared" si="11"/>
        <v>0</v>
      </c>
    </row>
    <row r="77" spans="1:106" s="402" customFormat="1" ht="18" customHeight="1">
      <c r="A77" s="517">
        <v>63</v>
      </c>
      <c r="B77" s="449"/>
      <c r="C77" s="404"/>
      <c r="D77" s="354"/>
      <c r="E77" s="405"/>
      <c r="F77" s="354" t="s">
        <v>105</v>
      </c>
      <c r="G77" s="483" t="str">
        <f t="shared" si="29"/>
        <v/>
      </c>
      <c r="H77" s="406"/>
      <c r="I77" s="407"/>
      <c r="J77" s="408"/>
      <c r="K77" s="409" t="str">
        <f t="shared" ref="K77:K140" ca="1" si="30">IF(C77="","",IF(J77="","",CHOOSE(MATCH($J77,IF($D77="男",INDIRECT(CK77),INDIRECT(CL77)),1),10,9,8,7,6,5,4,3,2,1)))</f>
        <v/>
      </c>
      <c r="L77" s="410"/>
      <c r="M77" s="317"/>
      <c r="N77" s="317"/>
      <c r="O77" s="317"/>
      <c r="P77" s="411"/>
      <c r="Q77" s="412" t="str">
        <f t="shared" ref="Q77:Q140" ca="1" si="31">IF(C77="","",IF(P77="","",CHOOSE(MATCH($P77,IF($D77="男",INDIRECT(CE77),INDIRECT(CF77)),1),1,2,3,4,5,6,7,8,9,10)))</f>
        <v/>
      </c>
      <c r="R77" s="413"/>
      <c r="S77" s="414"/>
      <c r="T77" s="414"/>
      <c r="U77" s="414"/>
      <c r="V77" s="415"/>
      <c r="W77" s="408"/>
      <c r="X77" s="416" t="str">
        <f t="shared" ref="X77:X140" ca="1" si="32">IF(C77="","",IF(W77="","",CHOOSE(MATCH($W77,IF($D77="男",INDIRECT(CI77),INDIRECT(CJ77)),1),1,2,3,4,5,6,7,8,9,10)))</f>
        <v/>
      </c>
      <c r="Y77" s="403"/>
      <c r="Z77" s="413"/>
      <c r="AA77" s="414"/>
      <c r="AB77" s="414"/>
      <c r="AC77" s="414"/>
      <c r="AD77" s="417"/>
      <c r="AE77" s="411"/>
      <c r="AF77" s="412" t="str">
        <f t="shared" ref="AF77:AF140" ca="1" si="33">IF(C77="","",IF(AE77="","",CHOOSE(MATCH(AE77,IF($D77="男",INDIRECT(CM77),INDIRECT(CN77)),1),1,2,3,4,5,6,7,8,9,10)))</f>
        <v/>
      </c>
      <c r="AG77" s="411"/>
      <c r="AH77" s="412" t="str">
        <f t="shared" ref="AH77:AH140" ca="1" si="34">IF(C77="","",IF(AG77="","",CHOOSE(MATCH(AG77,IF($D77="男",INDIRECT(CO77),INDIRECT(CP77)),1),1,2,3,4,5,6,7,8,9,10)))</f>
        <v/>
      </c>
      <c r="AI77" s="408"/>
      <c r="AJ77" s="485" t="str">
        <f t="shared" ref="AJ77:AJ140" ca="1" si="35">IF(C77="","",IF(AI77="","",CHOOSE(MATCH(AI77,IF($D77="男",INDIRECT(CQ77),INDIRECT(CR77)),1),1,2,3,4,5,6,7,8,9,10)))</f>
        <v/>
      </c>
      <c r="AK77" s="411"/>
      <c r="AL77" s="412" t="str">
        <f t="shared" ref="AL77:AL140" ca="1" si="36">IF(C77="","",IF(AK77="","",CHOOSE(MATCH($AK77,IF($D77="男",INDIRECT(CG77),INDIRECT(CH77)),1),1,2,3,4,5,6,7,8,9,10)))</f>
        <v/>
      </c>
      <c r="AM77" s="411"/>
      <c r="AN77" s="412" t="str">
        <f t="shared" ref="AN77:AN140" ca="1" si="37">IF(C77="","",IF(AM77="","",CHOOSE(MATCH(AM77,IF($D77="男",INDIRECT(CS77),INDIRECT(CT77)),1),1,2,3,4,5,6,7,8,9,10)))</f>
        <v/>
      </c>
      <c r="AO77" s="486" t="str">
        <f t="shared" ref="AO77:AO140" si="38">IF(C77="","",COUNT(P77,AK77,W77,J77,AG77,AE77,AM77,AI77))</f>
        <v/>
      </c>
      <c r="AP77" s="486" t="str">
        <f t="shared" ref="AP77:AP140" si="39">IF(C77="","",SUM(Q77,AL77,X77,AH77,K77,AF77,AN77,AJ77))</f>
        <v/>
      </c>
      <c r="AQ77" s="486" t="str">
        <f>IF(AO77=7,VLOOKUP(AP77,設定!$A$2:$B$6,2,1),"---")</f>
        <v>---</v>
      </c>
      <c r="AR77" s="487"/>
      <c r="AS77" s="488"/>
      <c r="AT77" s="488"/>
      <c r="AU77" s="489" t="s">
        <v>105</v>
      </c>
      <c r="AV77" s="490"/>
      <c r="AW77" s="489"/>
      <c r="AX77" s="491"/>
      <c r="AY77" s="492" t="str">
        <f t="shared" si="12"/>
        <v/>
      </c>
      <c r="AZ77" s="489" t="s">
        <v>105</v>
      </c>
      <c r="BA77" s="489" t="s">
        <v>105</v>
      </c>
      <c r="BB77" s="489" t="s">
        <v>105</v>
      </c>
      <c r="BC77" s="489"/>
      <c r="BD77" s="489"/>
      <c r="BE77" s="489"/>
      <c r="BF77" s="489"/>
      <c r="BG77" s="493"/>
      <c r="BH77" s="494"/>
      <c r="BI77" s="489"/>
      <c r="BJ77" s="489"/>
      <c r="BK77" s="489"/>
      <c r="BL77" s="489"/>
      <c r="BM77" s="489"/>
      <c r="BN77" s="489"/>
      <c r="BO77" s="489"/>
      <c r="BP77" s="489"/>
      <c r="BQ77" s="489"/>
      <c r="BR77" s="489"/>
      <c r="BS77" s="489"/>
      <c r="BT77" s="489"/>
      <c r="BU77" s="489"/>
      <c r="BV77" s="489"/>
      <c r="BW77" s="489"/>
      <c r="BX77" s="489"/>
      <c r="BY77" s="489"/>
      <c r="BZ77" s="495"/>
      <c r="CA77" s="401"/>
      <c r="CC77" s="402">
        <v>65</v>
      </c>
      <c r="CD77" s="402" t="str">
        <f t="shared" ref="CD77:CD140" si="40">IF(G77="","",VLOOKUP(G77,年齢変換表,2))</f>
        <v/>
      </c>
      <c r="CE77" s="402" t="str">
        <f t="shared" si="13"/>
        <v>立得点表!3:12</v>
      </c>
      <c r="CF77" s="421" t="str">
        <f t="shared" si="14"/>
        <v>立得点表!16:25</v>
      </c>
      <c r="CG77" s="402" t="str">
        <f t="shared" si="15"/>
        <v>立3段得点表!3:13</v>
      </c>
      <c r="CH77" s="421" t="str">
        <f t="shared" si="16"/>
        <v>立3段得点表!16:25</v>
      </c>
      <c r="CI77" s="402" t="str">
        <f t="shared" si="17"/>
        <v>ボール得点表!3:13</v>
      </c>
      <c r="CJ77" s="421" t="str">
        <f t="shared" si="18"/>
        <v>ボール得点表!16:25</v>
      </c>
      <c r="CK77" s="402" t="str">
        <f t="shared" si="19"/>
        <v>50m得点表!3:13</v>
      </c>
      <c r="CL77" s="421" t="str">
        <f t="shared" si="20"/>
        <v>50m得点表!16:25</v>
      </c>
      <c r="CM77" s="402" t="str">
        <f t="shared" si="21"/>
        <v>往得点表!3:13</v>
      </c>
      <c r="CN77" s="421" t="str">
        <f t="shared" si="22"/>
        <v>往得点表!16:25</v>
      </c>
      <c r="CO77" s="402" t="str">
        <f t="shared" si="23"/>
        <v>腕得点表!3:13</v>
      </c>
      <c r="CP77" s="421" t="str">
        <f t="shared" si="24"/>
        <v>腕得点表!16:25</v>
      </c>
      <c r="CQ77" s="380" t="str">
        <f t="shared" si="25"/>
        <v>腕膝得点表!3:4</v>
      </c>
      <c r="CR77" s="381" t="str">
        <f t="shared" si="26"/>
        <v>腕膝得点表!8:9</v>
      </c>
      <c r="CS77" s="402" t="str">
        <f t="shared" si="27"/>
        <v>20mシャトルラン得点表!3:13</v>
      </c>
      <c r="CT77" s="421" t="str">
        <f t="shared" si="28"/>
        <v>20mシャトルラン得点表!16:25</v>
      </c>
      <c r="CU77" s="402" t="b">
        <f t="shared" ref="CU77:CU140" si="41">OR(AND(F77&lt;=7,F77&lt;&gt;""),AND(F77&gt;=50,F77=""))</f>
        <v>0</v>
      </c>
      <c r="DB77" s="262"/>
    </row>
    <row r="78" spans="1:106" ht="18" customHeight="1">
      <c r="A78" s="527">
        <v>64</v>
      </c>
      <c r="B78" s="528"/>
      <c r="C78" s="497"/>
      <c r="D78" s="498"/>
      <c r="E78" s="499"/>
      <c r="F78" s="498" t="s">
        <v>105</v>
      </c>
      <c r="G78" s="500" t="str">
        <f t="shared" si="29"/>
        <v/>
      </c>
      <c r="H78" s="498"/>
      <c r="I78" s="501"/>
      <c r="J78" s="502"/>
      <c r="K78" s="503" t="str">
        <f t="shared" ca="1" si="30"/>
        <v/>
      </c>
      <c r="L78" s="504"/>
      <c r="M78" s="505"/>
      <c r="N78" s="505"/>
      <c r="O78" s="505"/>
      <c r="P78" s="506"/>
      <c r="Q78" s="507" t="str">
        <f t="shared" ca="1" si="31"/>
        <v/>
      </c>
      <c r="R78" s="504"/>
      <c r="S78" s="505"/>
      <c r="T78" s="505"/>
      <c r="U78" s="505"/>
      <c r="V78" s="508"/>
      <c r="W78" s="502"/>
      <c r="X78" s="509" t="str">
        <f t="shared" ca="1" si="32"/>
        <v/>
      </c>
      <c r="Y78" s="391"/>
      <c r="Z78" s="504"/>
      <c r="AA78" s="505"/>
      <c r="AB78" s="505"/>
      <c r="AC78" s="505"/>
      <c r="AD78" s="510"/>
      <c r="AE78" s="506"/>
      <c r="AF78" s="507" t="str">
        <f t="shared" ca="1" si="33"/>
        <v/>
      </c>
      <c r="AG78" s="506"/>
      <c r="AH78" s="507" t="str">
        <f t="shared" ca="1" si="34"/>
        <v/>
      </c>
      <c r="AI78" s="502"/>
      <c r="AJ78" s="511" t="str">
        <f t="shared" ca="1" si="35"/>
        <v/>
      </c>
      <c r="AK78" s="506"/>
      <c r="AL78" s="507" t="str">
        <f t="shared" ca="1" si="36"/>
        <v/>
      </c>
      <c r="AM78" s="506"/>
      <c r="AN78" s="507" t="str">
        <f t="shared" ca="1" si="37"/>
        <v/>
      </c>
      <c r="AO78" s="327" t="str">
        <f t="shared" si="38"/>
        <v/>
      </c>
      <c r="AP78" s="327" t="str">
        <f t="shared" si="39"/>
        <v/>
      </c>
      <c r="AQ78" s="327" t="str">
        <f>IF(AO78=7,VLOOKUP(AP78,設定!$A$2:$B$6,2,1),"---")</f>
        <v>---</v>
      </c>
      <c r="AR78" s="382"/>
      <c r="AS78" s="383"/>
      <c r="AT78" s="383"/>
      <c r="AU78" s="384" t="s">
        <v>105</v>
      </c>
      <c r="AV78" s="385"/>
      <c r="AW78" s="384"/>
      <c r="AX78" s="386"/>
      <c r="AY78" s="387" t="str">
        <f t="shared" ref="AY78:AY114" si="42">IF(AX78="","",AX78/AW78)</f>
        <v/>
      </c>
      <c r="AZ78" s="384" t="s">
        <v>105</v>
      </c>
      <c r="BA78" s="384" t="s">
        <v>105</v>
      </c>
      <c r="BB78" s="384" t="s">
        <v>105</v>
      </c>
      <c r="BC78" s="384"/>
      <c r="BD78" s="384"/>
      <c r="BE78" s="384"/>
      <c r="BF78" s="384"/>
      <c r="BG78" s="388"/>
      <c r="BH78" s="389"/>
      <c r="BI78" s="384"/>
      <c r="BJ78" s="384"/>
      <c r="BK78" s="384"/>
      <c r="BL78" s="384"/>
      <c r="BM78" s="384"/>
      <c r="BN78" s="384"/>
      <c r="BO78" s="384"/>
      <c r="BP78" s="384"/>
      <c r="BQ78" s="384"/>
      <c r="BR78" s="384"/>
      <c r="BS78" s="384"/>
      <c r="BT78" s="384"/>
      <c r="BU78" s="384"/>
      <c r="BV78" s="384"/>
      <c r="BW78" s="384"/>
      <c r="BX78" s="384"/>
      <c r="BY78" s="384"/>
      <c r="BZ78" s="512"/>
      <c r="CA78" s="403"/>
      <c r="CC78" s="262">
        <v>66</v>
      </c>
      <c r="CD78" s="337" t="str">
        <f t="shared" si="40"/>
        <v/>
      </c>
      <c r="CE78" s="337" t="str">
        <f t="shared" ref="CE78:CE141" si="43">"立得点表!"&amp;$CD78&amp;"3:"&amp;$CD78&amp;"12"</f>
        <v>立得点表!3:12</v>
      </c>
      <c r="CF78" s="338" t="str">
        <f t="shared" ref="CF78:CF141" si="44">"立得点表!"&amp;$CD78&amp;"16:"&amp;$CD78&amp;"25"</f>
        <v>立得点表!16:25</v>
      </c>
      <c r="CG78" s="337" t="str">
        <f t="shared" ref="CG78:CG141" si="45">"立3段得点表!"&amp;$CD78&amp;"3:"&amp;$CD78&amp;"13"</f>
        <v>立3段得点表!3:13</v>
      </c>
      <c r="CH78" s="338" t="str">
        <f t="shared" ref="CH78:CH141" si="46">"立3段得点表!"&amp;$CD78&amp;"16:"&amp;$CD78&amp;"25"</f>
        <v>立3段得点表!16:25</v>
      </c>
      <c r="CI78" s="337" t="str">
        <f t="shared" ref="CI78:CI141" si="47">"ボール得点表!"&amp;$CD78&amp;"3:"&amp;$CD78&amp;"13"</f>
        <v>ボール得点表!3:13</v>
      </c>
      <c r="CJ78" s="338" t="str">
        <f t="shared" ref="CJ78:CJ141" si="48">"ボール得点表!"&amp;$CD78&amp;"16:"&amp;$CD78&amp;"25"</f>
        <v>ボール得点表!16:25</v>
      </c>
      <c r="CK78" s="337" t="str">
        <f t="shared" ref="CK78:CK141" si="49">"50m得点表!"&amp;$CD78&amp;"3:"&amp;$CD78&amp;"13"</f>
        <v>50m得点表!3:13</v>
      </c>
      <c r="CL78" s="338" t="str">
        <f t="shared" ref="CL78:CL141" si="50">"50m得点表!"&amp;$CD78&amp;"16:"&amp;$CD78&amp;"25"</f>
        <v>50m得点表!16:25</v>
      </c>
      <c r="CM78" s="337" t="str">
        <f t="shared" ref="CM78:CM141" si="51">"往得点表!"&amp;$CD78&amp;"3:"&amp;$CD78&amp;"13"</f>
        <v>往得点表!3:13</v>
      </c>
      <c r="CN78" s="338" t="str">
        <f t="shared" ref="CN78:CN141" si="52">"往得点表!"&amp;$CD78&amp;"16:"&amp;$CD78&amp;"25"</f>
        <v>往得点表!16:25</v>
      </c>
      <c r="CO78" s="337" t="str">
        <f t="shared" ref="CO78:CO141" si="53">"腕得点表!"&amp;$CD78&amp;"3:"&amp;$CD78&amp;"13"</f>
        <v>腕得点表!3:13</v>
      </c>
      <c r="CP78" s="338" t="str">
        <f t="shared" ref="CP78:CP141" si="54">"腕得点表!"&amp;$CD78&amp;"16:"&amp;$CD78&amp;"25"</f>
        <v>腕得点表!16:25</v>
      </c>
      <c r="CQ78" s="337" t="str">
        <f t="shared" ref="CQ78:CQ141" si="55">"腕膝得点表!"&amp;$CD78&amp;"3:"&amp;$CD78&amp;"4"</f>
        <v>腕膝得点表!3:4</v>
      </c>
      <c r="CR78" s="338" t="str">
        <f t="shared" ref="CR78:CR141" si="56">"腕膝得点表!"&amp;$CD78&amp;"8:"&amp;$CD78&amp;"9"</f>
        <v>腕膝得点表!8:9</v>
      </c>
      <c r="CS78" s="337" t="str">
        <f t="shared" ref="CS78:CS141" si="57">"20mシャトルラン得点表!"&amp;$CD78&amp;"3:"&amp;$CD78&amp;"13"</f>
        <v>20mシャトルラン得点表!3:13</v>
      </c>
      <c r="CT78" s="338" t="str">
        <f t="shared" ref="CT78:CT141" si="58">"20mシャトルラン得点表!"&amp;$CD78&amp;"16:"&amp;$CD78&amp;"25"</f>
        <v>20mシャトルラン得点表!16:25</v>
      </c>
      <c r="CU78" s="262" t="b">
        <f t="shared" si="41"/>
        <v>0</v>
      </c>
      <c r="DB78" s="402"/>
    </row>
    <row r="79" spans="1:106" ht="18" customHeight="1">
      <c r="A79" s="529">
        <v>65</v>
      </c>
      <c r="B79" s="445"/>
      <c r="C79" s="309"/>
      <c r="D79" s="310"/>
      <c r="E79" s="311"/>
      <c r="F79" s="310" t="s">
        <v>105</v>
      </c>
      <c r="G79" s="312" t="str">
        <f t="shared" ref="G79:G114" si="59">IF(E79="","",DATEDIF(E79,B79,"y"))</f>
        <v/>
      </c>
      <c r="H79" s="310"/>
      <c r="I79" s="313"/>
      <c r="J79" s="321"/>
      <c r="K79" s="315" t="str">
        <f t="shared" ca="1" si="30"/>
        <v/>
      </c>
      <c r="L79" s="316"/>
      <c r="M79" s="318"/>
      <c r="N79" s="318"/>
      <c r="O79" s="318"/>
      <c r="P79" s="340"/>
      <c r="Q79" s="320" t="str">
        <f t="shared" ca="1" si="31"/>
        <v/>
      </c>
      <c r="R79" s="316"/>
      <c r="S79" s="318"/>
      <c r="T79" s="318"/>
      <c r="U79" s="318"/>
      <c r="V79" s="348"/>
      <c r="W79" s="321"/>
      <c r="X79" s="322" t="str">
        <f t="shared" ca="1" si="32"/>
        <v/>
      </c>
      <c r="Y79" s="323"/>
      <c r="Z79" s="316"/>
      <c r="AA79" s="318"/>
      <c r="AB79" s="318"/>
      <c r="AC79" s="318"/>
      <c r="AD79" s="349"/>
      <c r="AE79" s="340"/>
      <c r="AF79" s="320" t="str">
        <f t="shared" ca="1" si="33"/>
        <v/>
      </c>
      <c r="AG79" s="340"/>
      <c r="AH79" s="320" t="str">
        <f t="shared" ca="1" si="34"/>
        <v/>
      </c>
      <c r="AI79" s="321"/>
      <c r="AJ79" s="324" t="str">
        <f t="shared" ca="1" si="35"/>
        <v/>
      </c>
      <c r="AK79" s="340"/>
      <c r="AL79" s="320" t="str">
        <f t="shared" ca="1" si="36"/>
        <v/>
      </c>
      <c r="AM79" s="340"/>
      <c r="AN79" s="320" t="str">
        <f t="shared" ca="1" si="37"/>
        <v/>
      </c>
      <c r="AO79" s="326" t="str">
        <f t="shared" si="38"/>
        <v/>
      </c>
      <c r="AP79" s="326" t="str">
        <f t="shared" si="39"/>
        <v/>
      </c>
      <c r="AQ79" s="326" t="str">
        <f>IF(AO79=7,VLOOKUP(AP79,設定!$A$2:$B$6,2,1),"---")</f>
        <v>---</v>
      </c>
      <c r="AR79" s="382"/>
      <c r="AS79" s="383"/>
      <c r="AT79" s="383"/>
      <c r="AU79" s="384" t="s">
        <v>105</v>
      </c>
      <c r="AV79" s="385"/>
      <c r="AW79" s="384"/>
      <c r="AX79" s="386"/>
      <c r="AY79" s="387" t="str">
        <f t="shared" si="42"/>
        <v/>
      </c>
      <c r="AZ79" s="384" t="s">
        <v>105</v>
      </c>
      <c r="BA79" s="384" t="s">
        <v>105</v>
      </c>
      <c r="BB79" s="384" t="s">
        <v>105</v>
      </c>
      <c r="BC79" s="384"/>
      <c r="BD79" s="384"/>
      <c r="BE79" s="384"/>
      <c r="BF79" s="384"/>
      <c r="BG79" s="388"/>
      <c r="BH79" s="389"/>
      <c r="BI79" s="384"/>
      <c r="BJ79" s="384"/>
      <c r="BK79" s="384"/>
      <c r="BL79" s="384"/>
      <c r="BM79" s="384"/>
      <c r="BN79" s="384"/>
      <c r="BO79" s="384"/>
      <c r="BP79" s="384"/>
      <c r="BQ79" s="384"/>
      <c r="BR79" s="384"/>
      <c r="BS79" s="384"/>
      <c r="BT79" s="384"/>
      <c r="BU79" s="384"/>
      <c r="BV79" s="384"/>
      <c r="BW79" s="384"/>
      <c r="BX79" s="384"/>
      <c r="BY79" s="384"/>
      <c r="BZ79" s="512"/>
      <c r="CA79" s="403"/>
      <c r="CC79" s="262">
        <v>67</v>
      </c>
      <c r="CD79" s="337" t="str">
        <f t="shared" si="40"/>
        <v/>
      </c>
      <c r="CE79" s="337" t="str">
        <f t="shared" si="43"/>
        <v>立得点表!3:12</v>
      </c>
      <c r="CF79" s="338" t="str">
        <f t="shared" si="44"/>
        <v>立得点表!16:25</v>
      </c>
      <c r="CG79" s="337" t="str">
        <f t="shared" si="45"/>
        <v>立3段得点表!3:13</v>
      </c>
      <c r="CH79" s="338" t="str">
        <f t="shared" si="46"/>
        <v>立3段得点表!16:25</v>
      </c>
      <c r="CI79" s="337" t="str">
        <f t="shared" si="47"/>
        <v>ボール得点表!3:13</v>
      </c>
      <c r="CJ79" s="338" t="str">
        <f t="shared" si="48"/>
        <v>ボール得点表!16:25</v>
      </c>
      <c r="CK79" s="337" t="str">
        <f t="shared" si="49"/>
        <v>50m得点表!3:13</v>
      </c>
      <c r="CL79" s="338" t="str">
        <f t="shared" si="50"/>
        <v>50m得点表!16:25</v>
      </c>
      <c r="CM79" s="337" t="str">
        <f t="shared" si="51"/>
        <v>往得点表!3:13</v>
      </c>
      <c r="CN79" s="338" t="str">
        <f t="shared" si="52"/>
        <v>往得点表!16:25</v>
      </c>
      <c r="CO79" s="337" t="str">
        <f t="shared" si="53"/>
        <v>腕得点表!3:13</v>
      </c>
      <c r="CP79" s="338" t="str">
        <f t="shared" si="54"/>
        <v>腕得点表!16:25</v>
      </c>
      <c r="CQ79" s="337" t="str">
        <f t="shared" si="55"/>
        <v>腕膝得点表!3:4</v>
      </c>
      <c r="CR79" s="338" t="str">
        <f t="shared" si="56"/>
        <v>腕膝得点表!8:9</v>
      </c>
      <c r="CS79" s="337" t="str">
        <f t="shared" si="57"/>
        <v>20mシャトルラン得点表!3:13</v>
      </c>
      <c r="CT79" s="338" t="str">
        <f t="shared" si="58"/>
        <v>20mシャトルラン得点表!16:25</v>
      </c>
      <c r="CU79" s="262" t="b">
        <f t="shared" si="41"/>
        <v>0</v>
      </c>
    </row>
    <row r="80" spans="1:106" ht="18" customHeight="1">
      <c r="A80" s="529">
        <v>66</v>
      </c>
      <c r="B80" s="445"/>
      <c r="C80" s="309"/>
      <c r="D80" s="310"/>
      <c r="E80" s="311"/>
      <c r="F80" s="310" t="s">
        <v>105</v>
      </c>
      <c r="G80" s="312" t="str">
        <f t="shared" si="59"/>
        <v/>
      </c>
      <c r="H80" s="310"/>
      <c r="I80" s="313"/>
      <c r="J80" s="321"/>
      <c r="K80" s="315" t="str">
        <f t="shared" ca="1" si="30"/>
        <v/>
      </c>
      <c r="L80" s="316"/>
      <c r="M80" s="318"/>
      <c r="N80" s="318"/>
      <c r="O80" s="318"/>
      <c r="P80" s="340"/>
      <c r="Q80" s="320" t="str">
        <f t="shared" ca="1" si="31"/>
        <v/>
      </c>
      <c r="R80" s="316"/>
      <c r="S80" s="318"/>
      <c r="T80" s="318"/>
      <c r="U80" s="318"/>
      <c r="V80" s="348"/>
      <c r="W80" s="321"/>
      <c r="X80" s="322" t="str">
        <f t="shared" ca="1" si="32"/>
        <v/>
      </c>
      <c r="Y80" s="323"/>
      <c r="Z80" s="316"/>
      <c r="AA80" s="318"/>
      <c r="AB80" s="318"/>
      <c r="AC80" s="318"/>
      <c r="AD80" s="349"/>
      <c r="AE80" s="340"/>
      <c r="AF80" s="320" t="str">
        <f t="shared" ca="1" si="33"/>
        <v/>
      </c>
      <c r="AG80" s="340"/>
      <c r="AH80" s="320" t="str">
        <f t="shared" ca="1" si="34"/>
        <v/>
      </c>
      <c r="AI80" s="321"/>
      <c r="AJ80" s="324" t="str">
        <f t="shared" ca="1" si="35"/>
        <v/>
      </c>
      <c r="AK80" s="340"/>
      <c r="AL80" s="320" t="str">
        <f t="shared" ca="1" si="36"/>
        <v/>
      </c>
      <c r="AM80" s="340"/>
      <c r="AN80" s="320" t="str">
        <f t="shared" ca="1" si="37"/>
        <v/>
      </c>
      <c r="AO80" s="326" t="str">
        <f t="shared" si="38"/>
        <v/>
      </c>
      <c r="AP80" s="326" t="str">
        <f t="shared" si="39"/>
        <v/>
      </c>
      <c r="AQ80" s="326" t="str">
        <f>IF(AO80=7,VLOOKUP(AP80,設定!$A$2:$B$6,2,1),"---")</f>
        <v>---</v>
      </c>
      <c r="AR80" s="382"/>
      <c r="AS80" s="383"/>
      <c r="AT80" s="383"/>
      <c r="AU80" s="384" t="s">
        <v>105</v>
      </c>
      <c r="AV80" s="385"/>
      <c r="AW80" s="384"/>
      <c r="AX80" s="386"/>
      <c r="AY80" s="387" t="str">
        <f t="shared" si="42"/>
        <v/>
      </c>
      <c r="AZ80" s="384" t="s">
        <v>105</v>
      </c>
      <c r="BA80" s="384" t="s">
        <v>105</v>
      </c>
      <c r="BB80" s="384" t="s">
        <v>105</v>
      </c>
      <c r="BC80" s="384"/>
      <c r="BD80" s="384"/>
      <c r="BE80" s="384"/>
      <c r="BF80" s="384"/>
      <c r="BG80" s="388"/>
      <c r="BH80" s="389"/>
      <c r="BI80" s="384"/>
      <c r="BJ80" s="384"/>
      <c r="BK80" s="384"/>
      <c r="BL80" s="384"/>
      <c r="BM80" s="384"/>
      <c r="BN80" s="384"/>
      <c r="BO80" s="384"/>
      <c r="BP80" s="384"/>
      <c r="BQ80" s="384"/>
      <c r="BR80" s="384"/>
      <c r="BS80" s="384"/>
      <c r="BT80" s="384"/>
      <c r="BU80" s="384"/>
      <c r="BV80" s="384"/>
      <c r="BW80" s="384"/>
      <c r="BX80" s="384"/>
      <c r="BY80" s="384"/>
      <c r="BZ80" s="512"/>
      <c r="CA80" s="403"/>
      <c r="CC80" s="262">
        <v>68</v>
      </c>
      <c r="CD80" s="337" t="str">
        <f t="shared" si="40"/>
        <v/>
      </c>
      <c r="CE80" s="337" t="str">
        <f t="shared" si="43"/>
        <v>立得点表!3:12</v>
      </c>
      <c r="CF80" s="338" t="str">
        <f t="shared" si="44"/>
        <v>立得点表!16:25</v>
      </c>
      <c r="CG80" s="337" t="str">
        <f t="shared" si="45"/>
        <v>立3段得点表!3:13</v>
      </c>
      <c r="CH80" s="338" t="str">
        <f t="shared" si="46"/>
        <v>立3段得点表!16:25</v>
      </c>
      <c r="CI80" s="337" t="str">
        <f t="shared" si="47"/>
        <v>ボール得点表!3:13</v>
      </c>
      <c r="CJ80" s="338" t="str">
        <f t="shared" si="48"/>
        <v>ボール得点表!16:25</v>
      </c>
      <c r="CK80" s="337" t="str">
        <f t="shared" si="49"/>
        <v>50m得点表!3:13</v>
      </c>
      <c r="CL80" s="338" t="str">
        <f t="shared" si="50"/>
        <v>50m得点表!16:25</v>
      </c>
      <c r="CM80" s="337" t="str">
        <f t="shared" si="51"/>
        <v>往得点表!3:13</v>
      </c>
      <c r="CN80" s="338" t="str">
        <f t="shared" si="52"/>
        <v>往得点表!16:25</v>
      </c>
      <c r="CO80" s="337" t="str">
        <f t="shared" si="53"/>
        <v>腕得点表!3:13</v>
      </c>
      <c r="CP80" s="338" t="str">
        <f t="shared" si="54"/>
        <v>腕得点表!16:25</v>
      </c>
      <c r="CQ80" s="337" t="str">
        <f t="shared" si="55"/>
        <v>腕膝得点表!3:4</v>
      </c>
      <c r="CR80" s="338" t="str">
        <f t="shared" si="56"/>
        <v>腕膝得点表!8:9</v>
      </c>
      <c r="CS80" s="337" t="str">
        <f t="shared" si="57"/>
        <v>20mシャトルラン得点表!3:13</v>
      </c>
      <c r="CT80" s="338" t="str">
        <f t="shared" si="58"/>
        <v>20mシャトルラン得点表!16:25</v>
      </c>
      <c r="CU80" s="262" t="b">
        <f t="shared" si="41"/>
        <v>0</v>
      </c>
    </row>
    <row r="81" spans="1:106" ht="18" customHeight="1">
      <c r="A81" s="529">
        <v>67</v>
      </c>
      <c r="B81" s="445"/>
      <c r="C81" s="309"/>
      <c r="D81" s="310"/>
      <c r="E81" s="311"/>
      <c r="F81" s="310" t="s">
        <v>105</v>
      </c>
      <c r="G81" s="312" t="str">
        <f t="shared" si="59"/>
        <v/>
      </c>
      <c r="H81" s="310"/>
      <c r="I81" s="313"/>
      <c r="J81" s="321"/>
      <c r="K81" s="315" t="str">
        <f t="shared" ca="1" si="30"/>
        <v/>
      </c>
      <c r="L81" s="316"/>
      <c r="M81" s="318"/>
      <c r="N81" s="318"/>
      <c r="O81" s="318"/>
      <c r="P81" s="340"/>
      <c r="Q81" s="320" t="str">
        <f t="shared" ca="1" si="31"/>
        <v/>
      </c>
      <c r="R81" s="316"/>
      <c r="S81" s="318"/>
      <c r="T81" s="318"/>
      <c r="U81" s="318"/>
      <c r="V81" s="348"/>
      <c r="W81" s="321"/>
      <c r="X81" s="322" t="str">
        <f t="shared" ca="1" si="32"/>
        <v/>
      </c>
      <c r="Y81" s="323"/>
      <c r="Z81" s="316"/>
      <c r="AA81" s="318"/>
      <c r="AB81" s="318"/>
      <c r="AC81" s="318"/>
      <c r="AD81" s="349"/>
      <c r="AE81" s="340"/>
      <c r="AF81" s="320" t="str">
        <f t="shared" ca="1" si="33"/>
        <v/>
      </c>
      <c r="AG81" s="340"/>
      <c r="AH81" s="320" t="str">
        <f t="shared" ca="1" si="34"/>
        <v/>
      </c>
      <c r="AI81" s="321"/>
      <c r="AJ81" s="324" t="str">
        <f t="shared" ca="1" si="35"/>
        <v/>
      </c>
      <c r="AK81" s="340"/>
      <c r="AL81" s="320" t="str">
        <f t="shared" ca="1" si="36"/>
        <v/>
      </c>
      <c r="AM81" s="340"/>
      <c r="AN81" s="320" t="str">
        <f t="shared" ca="1" si="37"/>
        <v/>
      </c>
      <c r="AO81" s="326" t="str">
        <f t="shared" si="38"/>
        <v/>
      </c>
      <c r="AP81" s="326" t="str">
        <f t="shared" si="39"/>
        <v/>
      </c>
      <c r="AQ81" s="326" t="str">
        <f>IF(AO81=7,VLOOKUP(AP81,設定!$A$2:$B$6,2,1),"---")</f>
        <v>---</v>
      </c>
      <c r="AR81" s="382"/>
      <c r="AS81" s="383"/>
      <c r="AT81" s="383"/>
      <c r="AU81" s="384" t="s">
        <v>105</v>
      </c>
      <c r="AV81" s="385"/>
      <c r="AW81" s="384"/>
      <c r="AX81" s="386"/>
      <c r="AY81" s="387" t="str">
        <f t="shared" si="42"/>
        <v/>
      </c>
      <c r="AZ81" s="384" t="s">
        <v>105</v>
      </c>
      <c r="BA81" s="384" t="s">
        <v>105</v>
      </c>
      <c r="BB81" s="384" t="s">
        <v>105</v>
      </c>
      <c r="BC81" s="384"/>
      <c r="BD81" s="384"/>
      <c r="BE81" s="384"/>
      <c r="BF81" s="384"/>
      <c r="BG81" s="388"/>
      <c r="BH81" s="389"/>
      <c r="BI81" s="384"/>
      <c r="BJ81" s="384"/>
      <c r="BK81" s="384"/>
      <c r="BL81" s="384"/>
      <c r="BM81" s="384"/>
      <c r="BN81" s="384"/>
      <c r="BO81" s="384"/>
      <c r="BP81" s="384"/>
      <c r="BQ81" s="384"/>
      <c r="BR81" s="384"/>
      <c r="BS81" s="384"/>
      <c r="BT81" s="384"/>
      <c r="BU81" s="384"/>
      <c r="BV81" s="384"/>
      <c r="BW81" s="384"/>
      <c r="BX81" s="384"/>
      <c r="BY81" s="384"/>
      <c r="BZ81" s="512"/>
      <c r="CA81" s="403"/>
      <c r="CC81" s="262">
        <v>69</v>
      </c>
      <c r="CD81" s="337" t="str">
        <f t="shared" si="40"/>
        <v/>
      </c>
      <c r="CE81" s="337" t="str">
        <f t="shared" si="43"/>
        <v>立得点表!3:12</v>
      </c>
      <c r="CF81" s="338" t="str">
        <f t="shared" si="44"/>
        <v>立得点表!16:25</v>
      </c>
      <c r="CG81" s="337" t="str">
        <f t="shared" si="45"/>
        <v>立3段得点表!3:13</v>
      </c>
      <c r="CH81" s="338" t="str">
        <f t="shared" si="46"/>
        <v>立3段得点表!16:25</v>
      </c>
      <c r="CI81" s="337" t="str">
        <f t="shared" si="47"/>
        <v>ボール得点表!3:13</v>
      </c>
      <c r="CJ81" s="338" t="str">
        <f t="shared" si="48"/>
        <v>ボール得点表!16:25</v>
      </c>
      <c r="CK81" s="337" t="str">
        <f t="shared" si="49"/>
        <v>50m得点表!3:13</v>
      </c>
      <c r="CL81" s="338" t="str">
        <f t="shared" si="50"/>
        <v>50m得点表!16:25</v>
      </c>
      <c r="CM81" s="337" t="str">
        <f t="shared" si="51"/>
        <v>往得点表!3:13</v>
      </c>
      <c r="CN81" s="338" t="str">
        <f t="shared" si="52"/>
        <v>往得点表!16:25</v>
      </c>
      <c r="CO81" s="337" t="str">
        <f t="shared" si="53"/>
        <v>腕得点表!3:13</v>
      </c>
      <c r="CP81" s="338" t="str">
        <f t="shared" si="54"/>
        <v>腕得点表!16:25</v>
      </c>
      <c r="CQ81" s="337" t="str">
        <f t="shared" si="55"/>
        <v>腕膝得点表!3:4</v>
      </c>
      <c r="CR81" s="338" t="str">
        <f t="shared" si="56"/>
        <v>腕膝得点表!8:9</v>
      </c>
      <c r="CS81" s="337" t="str">
        <f t="shared" si="57"/>
        <v>20mシャトルラン得点表!3:13</v>
      </c>
      <c r="CT81" s="338" t="str">
        <f t="shared" si="58"/>
        <v>20mシャトルラン得点表!16:25</v>
      </c>
      <c r="CU81" s="262" t="b">
        <f t="shared" si="41"/>
        <v>0</v>
      </c>
    </row>
    <row r="82" spans="1:106" s="402" customFormat="1" ht="18" customHeight="1">
      <c r="A82" s="529">
        <v>68</v>
      </c>
      <c r="B82" s="528"/>
      <c r="C82" s="497"/>
      <c r="D82" s="310"/>
      <c r="E82" s="499"/>
      <c r="F82" s="310" t="s">
        <v>105</v>
      </c>
      <c r="G82" s="514" t="str">
        <f t="shared" si="59"/>
        <v/>
      </c>
      <c r="H82" s="498"/>
      <c r="I82" s="501"/>
      <c r="J82" s="502"/>
      <c r="K82" s="503" t="str">
        <f t="shared" ca="1" si="30"/>
        <v/>
      </c>
      <c r="L82" s="316"/>
      <c r="M82" s="318"/>
      <c r="N82" s="318"/>
      <c r="O82" s="318"/>
      <c r="P82" s="506"/>
      <c r="Q82" s="507" t="str">
        <f t="shared" ca="1" si="31"/>
        <v/>
      </c>
      <c r="R82" s="504"/>
      <c r="S82" s="505"/>
      <c r="T82" s="505"/>
      <c r="U82" s="505"/>
      <c r="V82" s="508"/>
      <c r="W82" s="502"/>
      <c r="X82" s="509" t="str">
        <f t="shared" ca="1" si="32"/>
        <v/>
      </c>
      <c r="Y82" s="323"/>
      <c r="Z82" s="504"/>
      <c r="AA82" s="505"/>
      <c r="AB82" s="505"/>
      <c r="AC82" s="505"/>
      <c r="AD82" s="510"/>
      <c r="AE82" s="506"/>
      <c r="AF82" s="507" t="str">
        <f t="shared" ca="1" si="33"/>
        <v/>
      </c>
      <c r="AG82" s="506"/>
      <c r="AH82" s="507" t="str">
        <f t="shared" ca="1" si="34"/>
        <v/>
      </c>
      <c r="AI82" s="502"/>
      <c r="AJ82" s="511" t="str">
        <f t="shared" ca="1" si="35"/>
        <v/>
      </c>
      <c r="AK82" s="506"/>
      <c r="AL82" s="507" t="str">
        <f t="shared" ca="1" si="36"/>
        <v/>
      </c>
      <c r="AM82" s="506"/>
      <c r="AN82" s="507" t="str">
        <f t="shared" ca="1" si="37"/>
        <v/>
      </c>
      <c r="AO82" s="327" t="str">
        <f t="shared" si="38"/>
        <v/>
      </c>
      <c r="AP82" s="327" t="str">
        <f t="shared" si="39"/>
        <v/>
      </c>
      <c r="AQ82" s="327" t="str">
        <f>IF(AO82=7,VLOOKUP(AP82,設定!$A$2:$B$6,2,1),"---")</f>
        <v>---</v>
      </c>
      <c r="AR82" s="382"/>
      <c r="AS82" s="383"/>
      <c r="AT82" s="383"/>
      <c r="AU82" s="384" t="s">
        <v>105</v>
      </c>
      <c r="AV82" s="385"/>
      <c r="AW82" s="384"/>
      <c r="AX82" s="386"/>
      <c r="AY82" s="387" t="str">
        <f t="shared" si="42"/>
        <v/>
      </c>
      <c r="AZ82" s="384" t="s">
        <v>105</v>
      </c>
      <c r="BA82" s="384" t="s">
        <v>105</v>
      </c>
      <c r="BB82" s="384" t="s">
        <v>105</v>
      </c>
      <c r="BC82" s="384"/>
      <c r="BD82" s="384"/>
      <c r="BE82" s="384"/>
      <c r="BF82" s="384"/>
      <c r="BG82" s="388"/>
      <c r="BH82" s="389"/>
      <c r="BI82" s="384"/>
      <c r="BJ82" s="384"/>
      <c r="BK82" s="384"/>
      <c r="BL82" s="384"/>
      <c r="BM82" s="384"/>
      <c r="BN82" s="384"/>
      <c r="BO82" s="384"/>
      <c r="BP82" s="384"/>
      <c r="BQ82" s="384"/>
      <c r="BR82" s="384"/>
      <c r="BS82" s="384"/>
      <c r="BT82" s="384"/>
      <c r="BU82" s="384"/>
      <c r="BV82" s="384"/>
      <c r="BW82" s="384"/>
      <c r="BX82" s="384"/>
      <c r="BY82" s="384"/>
      <c r="BZ82" s="512"/>
      <c r="CA82" s="401"/>
      <c r="CC82" s="402">
        <v>70</v>
      </c>
      <c r="CD82" s="402" t="str">
        <f t="shared" si="40"/>
        <v/>
      </c>
      <c r="CE82" s="402" t="str">
        <f t="shared" si="43"/>
        <v>立得点表!3:12</v>
      </c>
      <c r="CF82" s="421" t="str">
        <f t="shared" si="44"/>
        <v>立得点表!16:25</v>
      </c>
      <c r="CG82" s="402" t="str">
        <f t="shared" si="45"/>
        <v>立3段得点表!3:13</v>
      </c>
      <c r="CH82" s="421" t="str">
        <f t="shared" si="46"/>
        <v>立3段得点表!16:25</v>
      </c>
      <c r="CI82" s="402" t="str">
        <f t="shared" si="47"/>
        <v>ボール得点表!3:13</v>
      </c>
      <c r="CJ82" s="421" t="str">
        <f t="shared" si="48"/>
        <v>ボール得点表!16:25</v>
      </c>
      <c r="CK82" s="402" t="str">
        <f t="shared" si="49"/>
        <v>50m得点表!3:13</v>
      </c>
      <c r="CL82" s="421" t="str">
        <f t="shared" si="50"/>
        <v>50m得点表!16:25</v>
      </c>
      <c r="CM82" s="402" t="str">
        <f t="shared" si="51"/>
        <v>往得点表!3:13</v>
      </c>
      <c r="CN82" s="421" t="str">
        <f t="shared" si="52"/>
        <v>往得点表!16:25</v>
      </c>
      <c r="CO82" s="402" t="str">
        <f t="shared" si="53"/>
        <v>腕得点表!3:13</v>
      </c>
      <c r="CP82" s="421" t="str">
        <f t="shared" si="54"/>
        <v>腕得点表!16:25</v>
      </c>
      <c r="CQ82" s="380" t="str">
        <f t="shared" si="55"/>
        <v>腕膝得点表!3:4</v>
      </c>
      <c r="CR82" s="381" t="str">
        <f t="shared" si="56"/>
        <v>腕膝得点表!8:9</v>
      </c>
      <c r="CS82" s="402" t="str">
        <f t="shared" si="57"/>
        <v>20mシャトルラン得点表!3:13</v>
      </c>
      <c r="CT82" s="421" t="str">
        <f t="shared" si="58"/>
        <v>20mシャトルラン得点表!16:25</v>
      </c>
      <c r="CU82" s="402" t="b">
        <f t="shared" si="41"/>
        <v>0</v>
      </c>
      <c r="DB82" s="262"/>
    </row>
    <row r="83" spans="1:106" ht="18" customHeight="1">
      <c r="A83" s="339">
        <v>69</v>
      </c>
      <c r="B83" s="445"/>
      <c r="C83" s="309"/>
      <c r="D83" s="310"/>
      <c r="E83" s="311"/>
      <c r="F83" s="310" t="s">
        <v>105</v>
      </c>
      <c r="G83" s="312" t="str">
        <f t="shared" si="59"/>
        <v/>
      </c>
      <c r="H83" s="310"/>
      <c r="I83" s="313"/>
      <c r="J83" s="321"/>
      <c r="K83" s="315" t="str">
        <f t="shared" ca="1" si="30"/>
        <v/>
      </c>
      <c r="L83" s="316"/>
      <c r="M83" s="318"/>
      <c r="N83" s="318"/>
      <c r="O83" s="318"/>
      <c r="P83" s="340"/>
      <c r="Q83" s="320" t="str">
        <f t="shared" ca="1" si="31"/>
        <v/>
      </c>
      <c r="R83" s="316"/>
      <c r="S83" s="318"/>
      <c r="T83" s="318"/>
      <c r="U83" s="318"/>
      <c r="V83" s="348"/>
      <c r="W83" s="321"/>
      <c r="X83" s="322" t="str">
        <f t="shared" ca="1" si="32"/>
        <v/>
      </c>
      <c r="Y83" s="323"/>
      <c r="Z83" s="316"/>
      <c r="AA83" s="318"/>
      <c r="AB83" s="318"/>
      <c r="AC83" s="318"/>
      <c r="AD83" s="349"/>
      <c r="AE83" s="340"/>
      <c r="AF83" s="320" t="str">
        <f t="shared" ca="1" si="33"/>
        <v/>
      </c>
      <c r="AG83" s="340"/>
      <c r="AH83" s="320" t="str">
        <f t="shared" ca="1" si="34"/>
        <v/>
      </c>
      <c r="AI83" s="321"/>
      <c r="AJ83" s="324" t="str">
        <f t="shared" ca="1" si="35"/>
        <v/>
      </c>
      <c r="AK83" s="340"/>
      <c r="AL83" s="320" t="str">
        <f t="shared" ca="1" si="36"/>
        <v/>
      </c>
      <c r="AM83" s="340"/>
      <c r="AN83" s="320" t="str">
        <f t="shared" ca="1" si="37"/>
        <v/>
      </c>
      <c r="AO83" s="326" t="str">
        <f t="shared" si="38"/>
        <v/>
      </c>
      <c r="AP83" s="326" t="str">
        <f t="shared" si="39"/>
        <v/>
      </c>
      <c r="AQ83" s="326" t="str">
        <f>IF(AO83=7,VLOOKUP(AP83,設定!$A$2:$B$6,2,1),"---")</f>
        <v>---</v>
      </c>
      <c r="AR83" s="341"/>
      <c r="AS83" s="342"/>
      <c r="AT83" s="342"/>
      <c r="AU83" s="343" t="s">
        <v>105</v>
      </c>
      <c r="AV83" s="351"/>
      <c r="AW83" s="343"/>
      <c r="AX83" s="344"/>
      <c r="AY83" s="345" t="str">
        <f t="shared" si="42"/>
        <v/>
      </c>
      <c r="AZ83" s="343" t="s">
        <v>105</v>
      </c>
      <c r="BA83" s="343" t="s">
        <v>105</v>
      </c>
      <c r="BB83" s="343" t="s">
        <v>105</v>
      </c>
      <c r="BC83" s="343"/>
      <c r="BD83" s="343"/>
      <c r="BE83" s="343"/>
      <c r="BF83" s="343"/>
      <c r="BG83" s="346"/>
      <c r="BH83" s="347"/>
      <c r="BI83" s="343"/>
      <c r="BJ83" s="343"/>
      <c r="BK83" s="343"/>
      <c r="BL83" s="343"/>
      <c r="BM83" s="343"/>
      <c r="BN83" s="343"/>
      <c r="BO83" s="343"/>
      <c r="BP83" s="343"/>
      <c r="BQ83" s="343"/>
      <c r="BR83" s="343"/>
      <c r="BS83" s="343"/>
      <c r="BT83" s="343"/>
      <c r="BU83" s="343"/>
      <c r="BV83" s="343"/>
      <c r="BW83" s="343"/>
      <c r="BX83" s="343"/>
      <c r="BY83" s="343"/>
      <c r="BZ83" s="350"/>
      <c r="CA83" s="403"/>
      <c r="CC83" s="262">
        <v>71</v>
      </c>
      <c r="CD83" s="337" t="str">
        <f t="shared" si="40"/>
        <v/>
      </c>
      <c r="CE83" s="337" t="str">
        <f t="shared" si="43"/>
        <v>立得点表!3:12</v>
      </c>
      <c r="CF83" s="338" t="str">
        <f t="shared" si="44"/>
        <v>立得点表!16:25</v>
      </c>
      <c r="CG83" s="337" t="str">
        <f t="shared" si="45"/>
        <v>立3段得点表!3:13</v>
      </c>
      <c r="CH83" s="338" t="str">
        <f t="shared" si="46"/>
        <v>立3段得点表!16:25</v>
      </c>
      <c r="CI83" s="337" t="str">
        <f t="shared" si="47"/>
        <v>ボール得点表!3:13</v>
      </c>
      <c r="CJ83" s="338" t="str">
        <f t="shared" si="48"/>
        <v>ボール得点表!16:25</v>
      </c>
      <c r="CK83" s="337" t="str">
        <f t="shared" si="49"/>
        <v>50m得点表!3:13</v>
      </c>
      <c r="CL83" s="338" t="str">
        <f t="shared" si="50"/>
        <v>50m得点表!16:25</v>
      </c>
      <c r="CM83" s="337" t="str">
        <f t="shared" si="51"/>
        <v>往得点表!3:13</v>
      </c>
      <c r="CN83" s="338" t="str">
        <f t="shared" si="52"/>
        <v>往得点表!16:25</v>
      </c>
      <c r="CO83" s="337" t="str">
        <f t="shared" si="53"/>
        <v>腕得点表!3:13</v>
      </c>
      <c r="CP83" s="338" t="str">
        <f t="shared" si="54"/>
        <v>腕得点表!16:25</v>
      </c>
      <c r="CQ83" s="337" t="str">
        <f t="shared" si="55"/>
        <v>腕膝得点表!3:4</v>
      </c>
      <c r="CR83" s="338" t="str">
        <f t="shared" si="56"/>
        <v>腕膝得点表!8:9</v>
      </c>
      <c r="CS83" s="337" t="str">
        <f t="shared" si="57"/>
        <v>20mシャトルラン得点表!3:13</v>
      </c>
      <c r="CT83" s="338" t="str">
        <f t="shared" si="58"/>
        <v>20mシャトルラン得点表!16:25</v>
      </c>
      <c r="CU83" s="262" t="b">
        <f t="shared" si="41"/>
        <v>0</v>
      </c>
      <c r="DB83" s="402"/>
    </row>
    <row r="84" spans="1:106" ht="18" customHeight="1">
      <c r="A84" s="339">
        <v>70</v>
      </c>
      <c r="B84" s="445"/>
      <c r="C84" s="309"/>
      <c r="D84" s="310"/>
      <c r="E84" s="311"/>
      <c r="F84" s="310" t="s">
        <v>105</v>
      </c>
      <c r="G84" s="312" t="str">
        <f t="shared" si="59"/>
        <v/>
      </c>
      <c r="H84" s="310"/>
      <c r="I84" s="313"/>
      <c r="J84" s="321"/>
      <c r="K84" s="315" t="str">
        <f t="shared" ca="1" si="30"/>
        <v/>
      </c>
      <c r="L84" s="316"/>
      <c r="M84" s="318"/>
      <c r="N84" s="318"/>
      <c r="O84" s="318"/>
      <c r="P84" s="340"/>
      <c r="Q84" s="320" t="str">
        <f t="shared" ca="1" si="31"/>
        <v/>
      </c>
      <c r="R84" s="316"/>
      <c r="S84" s="318"/>
      <c r="T84" s="318"/>
      <c r="U84" s="318"/>
      <c r="V84" s="348"/>
      <c r="W84" s="321"/>
      <c r="X84" s="322" t="str">
        <f t="shared" ca="1" si="32"/>
        <v/>
      </c>
      <c r="Y84" s="323"/>
      <c r="Z84" s="316"/>
      <c r="AA84" s="318"/>
      <c r="AB84" s="318"/>
      <c r="AC84" s="318"/>
      <c r="AD84" s="349"/>
      <c r="AE84" s="340"/>
      <c r="AF84" s="320" t="str">
        <f t="shared" ca="1" si="33"/>
        <v/>
      </c>
      <c r="AG84" s="340"/>
      <c r="AH84" s="320" t="str">
        <f t="shared" ca="1" si="34"/>
        <v/>
      </c>
      <c r="AI84" s="321"/>
      <c r="AJ84" s="324" t="str">
        <f t="shared" ca="1" si="35"/>
        <v/>
      </c>
      <c r="AK84" s="340"/>
      <c r="AL84" s="320" t="str">
        <f t="shared" ca="1" si="36"/>
        <v/>
      </c>
      <c r="AM84" s="340"/>
      <c r="AN84" s="320" t="str">
        <f t="shared" ca="1" si="37"/>
        <v/>
      </c>
      <c r="AO84" s="326" t="str">
        <f t="shared" si="38"/>
        <v/>
      </c>
      <c r="AP84" s="326" t="str">
        <f t="shared" si="39"/>
        <v/>
      </c>
      <c r="AQ84" s="326" t="str">
        <f>IF(AO84=7,VLOOKUP(AP84,設定!$A$2:$B$6,2,1),"---")</f>
        <v>---</v>
      </c>
      <c r="AR84" s="382"/>
      <c r="AS84" s="383"/>
      <c r="AT84" s="383"/>
      <c r="AU84" s="384" t="s">
        <v>105</v>
      </c>
      <c r="AV84" s="385"/>
      <c r="AW84" s="384"/>
      <c r="AX84" s="386"/>
      <c r="AY84" s="387" t="str">
        <f t="shared" si="42"/>
        <v/>
      </c>
      <c r="AZ84" s="384" t="s">
        <v>105</v>
      </c>
      <c r="BA84" s="384" t="s">
        <v>105</v>
      </c>
      <c r="BB84" s="384" t="s">
        <v>105</v>
      </c>
      <c r="BC84" s="384"/>
      <c r="BD84" s="384"/>
      <c r="BE84" s="384"/>
      <c r="BF84" s="384"/>
      <c r="BG84" s="388"/>
      <c r="BH84" s="389"/>
      <c r="BI84" s="384"/>
      <c r="BJ84" s="384"/>
      <c r="BK84" s="384"/>
      <c r="BL84" s="384"/>
      <c r="BM84" s="384"/>
      <c r="BN84" s="384"/>
      <c r="BO84" s="384"/>
      <c r="BP84" s="384"/>
      <c r="BQ84" s="384"/>
      <c r="BR84" s="384"/>
      <c r="BS84" s="384"/>
      <c r="BT84" s="384"/>
      <c r="BU84" s="384"/>
      <c r="BV84" s="384"/>
      <c r="BW84" s="384"/>
      <c r="BX84" s="384"/>
      <c r="BY84" s="384"/>
      <c r="BZ84" s="390"/>
      <c r="CA84" s="403"/>
      <c r="CC84" s="262">
        <v>72</v>
      </c>
      <c r="CD84" s="337" t="str">
        <f t="shared" si="40"/>
        <v/>
      </c>
      <c r="CE84" s="337" t="str">
        <f t="shared" si="43"/>
        <v>立得点表!3:12</v>
      </c>
      <c r="CF84" s="338" t="str">
        <f t="shared" si="44"/>
        <v>立得点表!16:25</v>
      </c>
      <c r="CG84" s="337" t="str">
        <f t="shared" si="45"/>
        <v>立3段得点表!3:13</v>
      </c>
      <c r="CH84" s="338" t="str">
        <f t="shared" si="46"/>
        <v>立3段得点表!16:25</v>
      </c>
      <c r="CI84" s="337" t="str">
        <f t="shared" si="47"/>
        <v>ボール得点表!3:13</v>
      </c>
      <c r="CJ84" s="338" t="str">
        <f t="shared" si="48"/>
        <v>ボール得点表!16:25</v>
      </c>
      <c r="CK84" s="337" t="str">
        <f t="shared" si="49"/>
        <v>50m得点表!3:13</v>
      </c>
      <c r="CL84" s="338" t="str">
        <f t="shared" si="50"/>
        <v>50m得点表!16:25</v>
      </c>
      <c r="CM84" s="337" t="str">
        <f t="shared" si="51"/>
        <v>往得点表!3:13</v>
      </c>
      <c r="CN84" s="338" t="str">
        <f t="shared" si="52"/>
        <v>往得点表!16:25</v>
      </c>
      <c r="CO84" s="337" t="str">
        <f t="shared" si="53"/>
        <v>腕得点表!3:13</v>
      </c>
      <c r="CP84" s="338" t="str">
        <f t="shared" si="54"/>
        <v>腕得点表!16:25</v>
      </c>
      <c r="CQ84" s="337" t="str">
        <f t="shared" si="55"/>
        <v>腕膝得点表!3:4</v>
      </c>
      <c r="CR84" s="338" t="str">
        <f t="shared" si="56"/>
        <v>腕膝得点表!8:9</v>
      </c>
      <c r="CS84" s="337" t="str">
        <f t="shared" si="57"/>
        <v>20mシャトルラン得点表!3:13</v>
      </c>
      <c r="CT84" s="338" t="str">
        <f t="shared" si="58"/>
        <v>20mシャトルラン得点表!16:25</v>
      </c>
      <c r="CU84" s="262" t="b">
        <f t="shared" si="41"/>
        <v>0</v>
      </c>
    </row>
    <row r="85" spans="1:106" ht="18" customHeight="1">
      <c r="A85" s="339">
        <v>71</v>
      </c>
      <c r="B85" s="445"/>
      <c r="C85" s="309"/>
      <c r="D85" s="310"/>
      <c r="E85" s="311"/>
      <c r="F85" s="310" t="s">
        <v>105</v>
      </c>
      <c r="G85" s="312" t="str">
        <f t="shared" si="59"/>
        <v/>
      </c>
      <c r="H85" s="310"/>
      <c r="I85" s="313"/>
      <c r="J85" s="321"/>
      <c r="K85" s="315" t="str">
        <f t="shared" ca="1" si="30"/>
        <v/>
      </c>
      <c r="L85" s="316"/>
      <c r="M85" s="318"/>
      <c r="N85" s="318"/>
      <c r="O85" s="318"/>
      <c r="P85" s="340"/>
      <c r="Q85" s="320" t="str">
        <f t="shared" ca="1" si="31"/>
        <v/>
      </c>
      <c r="R85" s="316"/>
      <c r="S85" s="318"/>
      <c r="T85" s="318"/>
      <c r="U85" s="318"/>
      <c r="V85" s="348"/>
      <c r="W85" s="321"/>
      <c r="X85" s="322" t="str">
        <f t="shared" ca="1" si="32"/>
        <v/>
      </c>
      <c r="Y85" s="323"/>
      <c r="Z85" s="316"/>
      <c r="AA85" s="318"/>
      <c r="AB85" s="318"/>
      <c r="AC85" s="318"/>
      <c r="AD85" s="349"/>
      <c r="AE85" s="340"/>
      <c r="AF85" s="320" t="str">
        <f t="shared" ca="1" si="33"/>
        <v/>
      </c>
      <c r="AG85" s="340"/>
      <c r="AH85" s="320" t="str">
        <f t="shared" ca="1" si="34"/>
        <v/>
      </c>
      <c r="AI85" s="321"/>
      <c r="AJ85" s="324" t="str">
        <f t="shared" ca="1" si="35"/>
        <v/>
      </c>
      <c r="AK85" s="340"/>
      <c r="AL85" s="320" t="str">
        <f t="shared" ca="1" si="36"/>
        <v/>
      </c>
      <c r="AM85" s="340"/>
      <c r="AN85" s="320" t="str">
        <f t="shared" ca="1" si="37"/>
        <v/>
      </c>
      <c r="AO85" s="326" t="str">
        <f t="shared" si="38"/>
        <v/>
      </c>
      <c r="AP85" s="326" t="str">
        <f t="shared" si="39"/>
        <v/>
      </c>
      <c r="AQ85" s="326" t="str">
        <f>IF(AO85=7,VLOOKUP(AP85,設定!$A$2:$B$6,2,1),"---")</f>
        <v>---</v>
      </c>
      <c r="AR85" s="382"/>
      <c r="AS85" s="383"/>
      <c r="AT85" s="383"/>
      <c r="AU85" s="384" t="s">
        <v>105</v>
      </c>
      <c r="AV85" s="385"/>
      <c r="AW85" s="384"/>
      <c r="AX85" s="386"/>
      <c r="AY85" s="387" t="str">
        <f t="shared" si="42"/>
        <v/>
      </c>
      <c r="AZ85" s="384" t="s">
        <v>105</v>
      </c>
      <c r="BA85" s="384" t="s">
        <v>105</v>
      </c>
      <c r="BB85" s="384" t="s">
        <v>105</v>
      </c>
      <c r="BC85" s="384"/>
      <c r="BD85" s="384"/>
      <c r="BE85" s="384"/>
      <c r="BF85" s="384"/>
      <c r="BG85" s="388"/>
      <c r="BH85" s="389"/>
      <c r="BI85" s="384"/>
      <c r="BJ85" s="384"/>
      <c r="BK85" s="384"/>
      <c r="BL85" s="384"/>
      <c r="BM85" s="384"/>
      <c r="BN85" s="384"/>
      <c r="BO85" s="384"/>
      <c r="BP85" s="384"/>
      <c r="BQ85" s="384"/>
      <c r="BR85" s="384"/>
      <c r="BS85" s="384"/>
      <c r="BT85" s="384"/>
      <c r="BU85" s="384"/>
      <c r="BV85" s="384"/>
      <c r="BW85" s="384"/>
      <c r="BX85" s="384"/>
      <c r="BY85" s="384"/>
      <c r="BZ85" s="390"/>
      <c r="CA85" s="403"/>
      <c r="CC85" s="262">
        <v>73</v>
      </c>
      <c r="CD85" s="337" t="str">
        <f t="shared" si="40"/>
        <v/>
      </c>
      <c r="CE85" s="337" t="str">
        <f t="shared" si="43"/>
        <v>立得点表!3:12</v>
      </c>
      <c r="CF85" s="338" t="str">
        <f t="shared" si="44"/>
        <v>立得点表!16:25</v>
      </c>
      <c r="CG85" s="337" t="str">
        <f t="shared" si="45"/>
        <v>立3段得点表!3:13</v>
      </c>
      <c r="CH85" s="338" t="str">
        <f t="shared" si="46"/>
        <v>立3段得点表!16:25</v>
      </c>
      <c r="CI85" s="337" t="str">
        <f t="shared" si="47"/>
        <v>ボール得点表!3:13</v>
      </c>
      <c r="CJ85" s="338" t="str">
        <f t="shared" si="48"/>
        <v>ボール得点表!16:25</v>
      </c>
      <c r="CK85" s="337" t="str">
        <f t="shared" si="49"/>
        <v>50m得点表!3:13</v>
      </c>
      <c r="CL85" s="338" t="str">
        <f t="shared" si="50"/>
        <v>50m得点表!16:25</v>
      </c>
      <c r="CM85" s="337" t="str">
        <f t="shared" si="51"/>
        <v>往得点表!3:13</v>
      </c>
      <c r="CN85" s="338" t="str">
        <f t="shared" si="52"/>
        <v>往得点表!16:25</v>
      </c>
      <c r="CO85" s="337" t="str">
        <f t="shared" si="53"/>
        <v>腕得点表!3:13</v>
      </c>
      <c r="CP85" s="338" t="str">
        <f t="shared" si="54"/>
        <v>腕得点表!16:25</v>
      </c>
      <c r="CQ85" s="337" t="str">
        <f t="shared" si="55"/>
        <v>腕膝得点表!3:4</v>
      </c>
      <c r="CR85" s="338" t="str">
        <f t="shared" si="56"/>
        <v>腕膝得点表!8:9</v>
      </c>
      <c r="CS85" s="337" t="str">
        <f t="shared" si="57"/>
        <v>20mシャトルラン得点表!3:13</v>
      </c>
      <c r="CT85" s="338" t="str">
        <f t="shared" si="58"/>
        <v>20mシャトルラン得点表!16:25</v>
      </c>
      <c r="CU85" s="262" t="b">
        <f t="shared" si="41"/>
        <v>0</v>
      </c>
    </row>
    <row r="86" spans="1:106" ht="18" customHeight="1">
      <c r="A86" s="339">
        <v>72</v>
      </c>
      <c r="B86" s="445"/>
      <c r="C86" s="309"/>
      <c r="D86" s="310"/>
      <c r="E86" s="311"/>
      <c r="F86" s="310" t="s">
        <v>105</v>
      </c>
      <c r="G86" s="312" t="str">
        <f t="shared" si="59"/>
        <v/>
      </c>
      <c r="H86" s="310"/>
      <c r="I86" s="313"/>
      <c r="J86" s="321"/>
      <c r="K86" s="315" t="str">
        <f t="shared" ca="1" si="30"/>
        <v/>
      </c>
      <c r="L86" s="316"/>
      <c r="M86" s="318"/>
      <c r="N86" s="318"/>
      <c r="O86" s="318"/>
      <c r="P86" s="340"/>
      <c r="Q86" s="320" t="str">
        <f t="shared" ca="1" si="31"/>
        <v/>
      </c>
      <c r="R86" s="316"/>
      <c r="S86" s="318"/>
      <c r="T86" s="318"/>
      <c r="U86" s="318"/>
      <c r="V86" s="348"/>
      <c r="W86" s="321"/>
      <c r="X86" s="322" t="str">
        <f t="shared" ca="1" si="32"/>
        <v/>
      </c>
      <c r="Y86" s="323"/>
      <c r="Z86" s="316"/>
      <c r="AA86" s="318"/>
      <c r="AB86" s="318"/>
      <c r="AC86" s="318"/>
      <c r="AD86" s="349"/>
      <c r="AE86" s="340"/>
      <c r="AF86" s="320" t="str">
        <f t="shared" ca="1" si="33"/>
        <v/>
      </c>
      <c r="AG86" s="340"/>
      <c r="AH86" s="320" t="str">
        <f t="shared" ca="1" si="34"/>
        <v/>
      </c>
      <c r="AI86" s="321"/>
      <c r="AJ86" s="324" t="str">
        <f t="shared" ca="1" si="35"/>
        <v/>
      </c>
      <c r="AK86" s="340"/>
      <c r="AL86" s="320" t="str">
        <f t="shared" ca="1" si="36"/>
        <v/>
      </c>
      <c r="AM86" s="340"/>
      <c r="AN86" s="320" t="str">
        <f t="shared" ca="1" si="37"/>
        <v/>
      </c>
      <c r="AO86" s="326" t="str">
        <f t="shared" si="38"/>
        <v/>
      </c>
      <c r="AP86" s="326" t="str">
        <f t="shared" si="39"/>
        <v/>
      </c>
      <c r="AQ86" s="326" t="str">
        <f>IF(AO86=7,VLOOKUP(AP86,設定!$A$2:$B$6,2,1),"---")</f>
        <v>---</v>
      </c>
      <c r="AR86" s="382"/>
      <c r="AS86" s="383"/>
      <c r="AT86" s="383"/>
      <c r="AU86" s="384" t="s">
        <v>105</v>
      </c>
      <c r="AV86" s="385"/>
      <c r="AW86" s="384"/>
      <c r="AX86" s="386"/>
      <c r="AY86" s="387" t="str">
        <f t="shared" si="42"/>
        <v/>
      </c>
      <c r="AZ86" s="384" t="s">
        <v>105</v>
      </c>
      <c r="BA86" s="384" t="s">
        <v>105</v>
      </c>
      <c r="BB86" s="384" t="s">
        <v>105</v>
      </c>
      <c r="BC86" s="384"/>
      <c r="BD86" s="384"/>
      <c r="BE86" s="384"/>
      <c r="BF86" s="384"/>
      <c r="BG86" s="388"/>
      <c r="BH86" s="389"/>
      <c r="BI86" s="384"/>
      <c r="BJ86" s="384"/>
      <c r="BK86" s="384"/>
      <c r="BL86" s="384"/>
      <c r="BM86" s="384"/>
      <c r="BN86" s="384"/>
      <c r="BO86" s="384"/>
      <c r="BP86" s="384"/>
      <c r="BQ86" s="384"/>
      <c r="BR86" s="384"/>
      <c r="BS86" s="384"/>
      <c r="BT86" s="384"/>
      <c r="BU86" s="384"/>
      <c r="BV86" s="384"/>
      <c r="BW86" s="384"/>
      <c r="BX86" s="384"/>
      <c r="BY86" s="384"/>
      <c r="BZ86" s="390"/>
      <c r="CA86" s="403"/>
      <c r="CC86" s="262">
        <v>74</v>
      </c>
      <c r="CD86" s="337" t="str">
        <f t="shared" si="40"/>
        <v/>
      </c>
      <c r="CE86" s="337" t="str">
        <f t="shared" si="43"/>
        <v>立得点表!3:12</v>
      </c>
      <c r="CF86" s="338" t="str">
        <f t="shared" si="44"/>
        <v>立得点表!16:25</v>
      </c>
      <c r="CG86" s="337" t="str">
        <f t="shared" si="45"/>
        <v>立3段得点表!3:13</v>
      </c>
      <c r="CH86" s="338" t="str">
        <f t="shared" si="46"/>
        <v>立3段得点表!16:25</v>
      </c>
      <c r="CI86" s="337" t="str">
        <f t="shared" si="47"/>
        <v>ボール得点表!3:13</v>
      </c>
      <c r="CJ86" s="338" t="str">
        <f t="shared" si="48"/>
        <v>ボール得点表!16:25</v>
      </c>
      <c r="CK86" s="337" t="str">
        <f t="shared" si="49"/>
        <v>50m得点表!3:13</v>
      </c>
      <c r="CL86" s="338" t="str">
        <f t="shared" si="50"/>
        <v>50m得点表!16:25</v>
      </c>
      <c r="CM86" s="337" t="str">
        <f t="shared" si="51"/>
        <v>往得点表!3:13</v>
      </c>
      <c r="CN86" s="338" t="str">
        <f t="shared" si="52"/>
        <v>往得点表!16:25</v>
      </c>
      <c r="CO86" s="337" t="str">
        <f t="shared" si="53"/>
        <v>腕得点表!3:13</v>
      </c>
      <c r="CP86" s="338" t="str">
        <f t="shared" si="54"/>
        <v>腕得点表!16:25</v>
      </c>
      <c r="CQ86" s="337" t="str">
        <f t="shared" si="55"/>
        <v>腕膝得点表!3:4</v>
      </c>
      <c r="CR86" s="338" t="str">
        <f t="shared" si="56"/>
        <v>腕膝得点表!8:9</v>
      </c>
      <c r="CS86" s="337" t="str">
        <f t="shared" si="57"/>
        <v>20mシャトルラン得点表!3:13</v>
      </c>
      <c r="CT86" s="338" t="str">
        <f t="shared" si="58"/>
        <v>20mシャトルラン得点表!16:25</v>
      </c>
      <c r="CU86" s="262" t="b">
        <f t="shared" si="41"/>
        <v>0</v>
      </c>
    </row>
    <row r="87" spans="1:106" s="402" customFormat="1" ht="18" customHeight="1">
      <c r="A87" s="517">
        <v>73</v>
      </c>
      <c r="B87" s="449"/>
      <c r="C87" s="404"/>
      <c r="D87" s="354"/>
      <c r="E87" s="405"/>
      <c r="F87" s="354" t="s">
        <v>105</v>
      </c>
      <c r="G87" s="483" t="str">
        <f t="shared" si="59"/>
        <v/>
      </c>
      <c r="H87" s="406"/>
      <c r="I87" s="407"/>
      <c r="J87" s="408"/>
      <c r="K87" s="409" t="str">
        <f t="shared" ca="1" si="30"/>
        <v/>
      </c>
      <c r="L87" s="410"/>
      <c r="M87" s="317"/>
      <c r="N87" s="317"/>
      <c r="O87" s="317"/>
      <c r="P87" s="411"/>
      <c r="Q87" s="412" t="str">
        <f t="shared" ca="1" si="31"/>
        <v/>
      </c>
      <c r="R87" s="413"/>
      <c r="S87" s="414"/>
      <c r="T87" s="414"/>
      <c r="U87" s="414"/>
      <c r="V87" s="415"/>
      <c r="W87" s="408"/>
      <c r="X87" s="416" t="str">
        <f t="shared" ca="1" si="32"/>
        <v/>
      </c>
      <c r="Y87" s="403"/>
      <c r="Z87" s="413"/>
      <c r="AA87" s="414"/>
      <c r="AB87" s="414"/>
      <c r="AC87" s="414"/>
      <c r="AD87" s="417"/>
      <c r="AE87" s="411"/>
      <c r="AF87" s="412" t="str">
        <f t="shared" ca="1" si="33"/>
        <v/>
      </c>
      <c r="AG87" s="411"/>
      <c r="AH87" s="412" t="str">
        <f t="shared" ca="1" si="34"/>
        <v/>
      </c>
      <c r="AI87" s="408"/>
      <c r="AJ87" s="485" t="str">
        <f t="shared" ca="1" si="35"/>
        <v/>
      </c>
      <c r="AK87" s="411"/>
      <c r="AL87" s="412" t="str">
        <f t="shared" ca="1" si="36"/>
        <v/>
      </c>
      <c r="AM87" s="411"/>
      <c r="AN87" s="412" t="str">
        <f t="shared" ca="1" si="37"/>
        <v/>
      </c>
      <c r="AO87" s="486" t="str">
        <f t="shared" si="38"/>
        <v/>
      </c>
      <c r="AP87" s="486" t="str">
        <f t="shared" si="39"/>
        <v/>
      </c>
      <c r="AQ87" s="486" t="str">
        <f>IF(AO87=7,VLOOKUP(AP87,設定!$A$2:$B$6,2,1),"---")</f>
        <v>---</v>
      </c>
      <c r="AR87" s="487"/>
      <c r="AS87" s="488"/>
      <c r="AT87" s="488"/>
      <c r="AU87" s="489" t="s">
        <v>105</v>
      </c>
      <c r="AV87" s="490"/>
      <c r="AW87" s="489"/>
      <c r="AX87" s="491"/>
      <c r="AY87" s="492" t="str">
        <f t="shared" si="42"/>
        <v/>
      </c>
      <c r="AZ87" s="489" t="s">
        <v>105</v>
      </c>
      <c r="BA87" s="489" t="s">
        <v>105</v>
      </c>
      <c r="BB87" s="489" t="s">
        <v>105</v>
      </c>
      <c r="BC87" s="489"/>
      <c r="BD87" s="489"/>
      <c r="BE87" s="489"/>
      <c r="BF87" s="489"/>
      <c r="BG87" s="493"/>
      <c r="BH87" s="494"/>
      <c r="BI87" s="489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495"/>
      <c r="CA87" s="401"/>
      <c r="CC87" s="402">
        <v>75</v>
      </c>
      <c r="CD87" s="402" t="str">
        <f t="shared" si="40"/>
        <v/>
      </c>
      <c r="CE87" s="402" t="str">
        <f t="shared" si="43"/>
        <v>立得点表!3:12</v>
      </c>
      <c r="CF87" s="421" t="str">
        <f t="shared" si="44"/>
        <v>立得点表!16:25</v>
      </c>
      <c r="CG87" s="402" t="str">
        <f t="shared" si="45"/>
        <v>立3段得点表!3:13</v>
      </c>
      <c r="CH87" s="421" t="str">
        <f t="shared" si="46"/>
        <v>立3段得点表!16:25</v>
      </c>
      <c r="CI87" s="402" t="str">
        <f t="shared" si="47"/>
        <v>ボール得点表!3:13</v>
      </c>
      <c r="CJ87" s="421" t="str">
        <f t="shared" si="48"/>
        <v>ボール得点表!16:25</v>
      </c>
      <c r="CK87" s="402" t="str">
        <f t="shared" si="49"/>
        <v>50m得点表!3:13</v>
      </c>
      <c r="CL87" s="421" t="str">
        <f t="shared" si="50"/>
        <v>50m得点表!16:25</v>
      </c>
      <c r="CM87" s="402" t="str">
        <f t="shared" si="51"/>
        <v>往得点表!3:13</v>
      </c>
      <c r="CN87" s="421" t="str">
        <f t="shared" si="52"/>
        <v>往得点表!16:25</v>
      </c>
      <c r="CO87" s="402" t="str">
        <f t="shared" si="53"/>
        <v>腕得点表!3:13</v>
      </c>
      <c r="CP87" s="421" t="str">
        <f t="shared" si="54"/>
        <v>腕得点表!16:25</v>
      </c>
      <c r="CQ87" s="380" t="str">
        <f t="shared" si="55"/>
        <v>腕膝得点表!3:4</v>
      </c>
      <c r="CR87" s="381" t="str">
        <f t="shared" si="56"/>
        <v>腕膝得点表!8:9</v>
      </c>
      <c r="CS87" s="402" t="str">
        <f t="shared" si="57"/>
        <v>20mシャトルラン得点表!3:13</v>
      </c>
      <c r="CT87" s="421" t="str">
        <f t="shared" si="58"/>
        <v>20mシャトルラン得点表!16:25</v>
      </c>
      <c r="CU87" s="402" t="b">
        <f t="shared" si="41"/>
        <v>0</v>
      </c>
      <c r="DB87" s="262"/>
    </row>
    <row r="88" spans="1:106" ht="18" customHeight="1">
      <c r="A88" s="527">
        <v>74</v>
      </c>
      <c r="B88" s="528"/>
      <c r="C88" s="497"/>
      <c r="D88" s="498"/>
      <c r="E88" s="499"/>
      <c r="F88" s="498" t="s">
        <v>105</v>
      </c>
      <c r="G88" s="500" t="str">
        <f t="shared" si="59"/>
        <v/>
      </c>
      <c r="H88" s="498"/>
      <c r="I88" s="501"/>
      <c r="J88" s="502"/>
      <c r="K88" s="503" t="str">
        <f t="shared" ca="1" si="30"/>
        <v/>
      </c>
      <c r="L88" s="504"/>
      <c r="M88" s="505"/>
      <c r="N88" s="505"/>
      <c r="O88" s="505"/>
      <c r="P88" s="506"/>
      <c r="Q88" s="507" t="str">
        <f t="shared" ca="1" si="31"/>
        <v/>
      </c>
      <c r="R88" s="504"/>
      <c r="S88" s="505"/>
      <c r="T88" s="505"/>
      <c r="U88" s="505"/>
      <c r="V88" s="508"/>
      <c r="W88" s="502"/>
      <c r="X88" s="509" t="str">
        <f t="shared" ca="1" si="32"/>
        <v/>
      </c>
      <c r="Y88" s="515"/>
      <c r="Z88" s="504"/>
      <c r="AA88" s="505"/>
      <c r="AB88" s="505"/>
      <c r="AC88" s="505"/>
      <c r="AD88" s="510"/>
      <c r="AE88" s="506"/>
      <c r="AF88" s="507" t="str">
        <f t="shared" ca="1" si="33"/>
        <v/>
      </c>
      <c r="AG88" s="506"/>
      <c r="AH88" s="507" t="str">
        <f t="shared" ca="1" si="34"/>
        <v/>
      </c>
      <c r="AI88" s="502"/>
      <c r="AJ88" s="511" t="str">
        <f t="shared" ca="1" si="35"/>
        <v/>
      </c>
      <c r="AK88" s="506"/>
      <c r="AL88" s="507" t="str">
        <f t="shared" ca="1" si="36"/>
        <v/>
      </c>
      <c r="AM88" s="506"/>
      <c r="AN88" s="507" t="str">
        <f t="shared" ca="1" si="37"/>
        <v/>
      </c>
      <c r="AO88" s="327" t="str">
        <f t="shared" si="38"/>
        <v/>
      </c>
      <c r="AP88" s="327" t="str">
        <f t="shared" si="39"/>
        <v/>
      </c>
      <c r="AQ88" s="327" t="str">
        <f>IF(AO88=7,VLOOKUP(AP88,設定!$A$2:$B$6,2,1),"---")</f>
        <v>---</v>
      </c>
      <c r="AR88" s="382"/>
      <c r="AS88" s="383"/>
      <c r="AT88" s="383"/>
      <c r="AU88" s="384" t="s">
        <v>105</v>
      </c>
      <c r="AV88" s="385"/>
      <c r="AW88" s="384"/>
      <c r="AX88" s="386"/>
      <c r="AY88" s="387" t="str">
        <f t="shared" si="42"/>
        <v/>
      </c>
      <c r="AZ88" s="384" t="s">
        <v>105</v>
      </c>
      <c r="BA88" s="384" t="s">
        <v>105</v>
      </c>
      <c r="BB88" s="384" t="s">
        <v>105</v>
      </c>
      <c r="BC88" s="384"/>
      <c r="BD88" s="384"/>
      <c r="BE88" s="384"/>
      <c r="BF88" s="384"/>
      <c r="BG88" s="388"/>
      <c r="BH88" s="389"/>
      <c r="BI88" s="384"/>
      <c r="BJ88" s="384"/>
      <c r="BK88" s="384"/>
      <c r="BL88" s="384"/>
      <c r="BM88" s="384"/>
      <c r="BN88" s="384"/>
      <c r="BO88" s="384"/>
      <c r="BP88" s="384"/>
      <c r="BQ88" s="384"/>
      <c r="BR88" s="384"/>
      <c r="BS88" s="384"/>
      <c r="BT88" s="384"/>
      <c r="BU88" s="384"/>
      <c r="BV88" s="384"/>
      <c r="BW88" s="384"/>
      <c r="BX88" s="384"/>
      <c r="BY88" s="384"/>
      <c r="BZ88" s="512"/>
      <c r="CA88" s="403"/>
      <c r="CC88" s="262">
        <v>76</v>
      </c>
      <c r="CD88" s="337" t="str">
        <f t="shared" si="40"/>
        <v/>
      </c>
      <c r="CE88" s="337" t="str">
        <f t="shared" si="43"/>
        <v>立得点表!3:12</v>
      </c>
      <c r="CF88" s="338" t="str">
        <f t="shared" si="44"/>
        <v>立得点表!16:25</v>
      </c>
      <c r="CG88" s="337" t="str">
        <f t="shared" si="45"/>
        <v>立3段得点表!3:13</v>
      </c>
      <c r="CH88" s="338" t="str">
        <f t="shared" si="46"/>
        <v>立3段得点表!16:25</v>
      </c>
      <c r="CI88" s="337" t="str">
        <f t="shared" si="47"/>
        <v>ボール得点表!3:13</v>
      </c>
      <c r="CJ88" s="338" t="str">
        <f t="shared" si="48"/>
        <v>ボール得点表!16:25</v>
      </c>
      <c r="CK88" s="337" t="str">
        <f t="shared" si="49"/>
        <v>50m得点表!3:13</v>
      </c>
      <c r="CL88" s="338" t="str">
        <f t="shared" si="50"/>
        <v>50m得点表!16:25</v>
      </c>
      <c r="CM88" s="337" t="str">
        <f t="shared" si="51"/>
        <v>往得点表!3:13</v>
      </c>
      <c r="CN88" s="338" t="str">
        <f t="shared" si="52"/>
        <v>往得点表!16:25</v>
      </c>
      <c r="CO88" s="337" t="str">
        <f t="shared" si="53"/>
        <v>腕得点表!3:13</v>
      </c>
      <c r="CP88" s="338" t="str">
        <f t="shared" si="54"/>
        <v>腕得点表!16:25</v>
      </c>
      <c r="CQ88" s="337" t="str">
        <f t="shared" si="55"/>
        <v>腕膝得点表!3:4</v>
      </c>
      <c r="CR88" s="338" t="str">
        <f t="shared" si="56"/>
        <v>腕膝得点表!8:9</v>
      </c>
      <c r="CS88" s="337" t="str">
        <f t="shared" si="57"/>
        <v>20mシャトルラン得点表!3:13</v>
      </c>
      <c r="CT88" s="338" t="str">
        <f t="shared" si="58"/>
        <v>20mシャトルラン得点表!16:25</v>
      </c>
      <c r="CU88" s="262" t="b">
        <f t="shared" si="41"/>
        <v>0</v>
      </c>
      <c r="DB88" s="402"/>
    </row>
    <row r="89" spans="1:106" ht="18" customHeight="1">
      <c r="A89" s="529">
        <v>75</v>
      </c>
      <c r="B89" s="445"/>
      <c r="C89" s="309"/>
      <c r="D89" s="310"/>
      <c r="E89" s="311"/>
      <c r="F89" s="310" t="s">
        <v>105</v>
      </c>
      <c r="G89" s="312" t="str">
        <f t="shared" si="59"/>
        <v/>
      </c>
      <c r="H89" s="310"/>
      <c r="I89" s="313"/>
      <c r="J89" s="321"/>
      <c r="K89" s="315" t="str">
        <f t="shared" ca="1" si="30"/>
        <v/>
      </c>
      <c r="L89" s="316"/>
      <c r="M89" s="318"/>
      <c r="N89" s="318"/>
      <c r="O89" s="318"/>
      <c r="P89" s="340"/>
      <c r="Q89" s="320" t="str">
        <f t="shared" ca="1" si="31"/>
        <v/>
      </c>
      <c r="R89" s="316"/>
      <c r="S89" s="318"/>
      <c r="T89" s="318"/>
      <c r="U89" s="318"/>
      <c r="V89" s="348"/>
      <c r="W89" s="321"/>
      <c r="X89" s="322" t="str">
        <f t="shared" ca="1" si="32"/>
        <v/>
      </c>
      <c r="Y89" s="422"/>
      <c r="Z89" s="316"/>
      <c r="AA89" s="318"/>
      <c r="AB89" s="318"/>
      <c r="AC89" s="318"/>
      <c r="AD89" s="349"/>
      <c r="AE89" s="340"/>
      <c r="AF89" s="320" t="str">
        <f t="shared" ca="1" si="33"/>
        <v/>
      </c>
      <c r="AG89" s="340"/>
      <c r="AH89" s="320" t="str">
        <f t="shared" ca="1" si="34"/>
        <v/>
      </c>
      <c r="AI89" s="321"/>
      <c r="AJ89" s="324" t="str">
        <f t="shared" ca="1" si="35"/>
        <v/>
      </c>
      <c r="AK89" s="340"/>
      <c r="AL89" s="320" t="str">
        <f t="shared" ca="1" si="36"/>
        <v/>
      </c>
      <c r="AM89" s="340"/>
      <c r="AN89" s="320" t="str">
        <f t="shared" ca="1" si="37"/>
        <v/>
      </c>
      <c r="AO89" s="326" t="str">
        <f t="shared" si="38"/>
        <v/>
      </c>
      <c r="AP89" s="326" t="str">
        <f t="shared" si="39"/>
        <v/>
      </c>
      <c r="AQ89" s="326" t="str">
        <f>IF(AO89=7,VLOOKUP(AP89,設定!$A$2:$B$6,2,1),"---")</f>
        <v>---</v>
      </c>
      <c r="AR89" s="382"/>
      <c r="AS89" s="383"/>
      <c r="AT89" s="383"/>
      <c r="AU89" s="384" t="s">
        <v>105</v>
      </c>
      <c r="AV89" s="385"/>
      <c r="AW89" s="384"/>
      <c r="AX89" s="386"/>
      <c r="AY89" s="387" t="str">
        <f t="shared" si="42"/>
        <v/>
      </c>
      <c r="AZ89" s="384" t="s">
        <v>105</v>
      </c>
      <c r="BA89" s="384" t="s">
        <v>105</v>
      </c>
      <c r="BB89" s="384" t="s">
        <v>105</v>
      </c>
      <c r="BC89" s="384"/>
      <c r="BD89" s="384"/>
      <c r="BE89" s="384"/>
      <c r="BF89" s="384"/>
      <c r="BG89" s="388"/>
      <c r="BH89" s="389"/>
      <c r="BI89" s="384"/>
      <c r="BJ89" s="384"/>
      <c r="BK89" s="384"/>
      <c r="BL89" s="384"/>
      <c r="BM89" s="384"/>
      <c r="BN89" s="384"/>
      <c r="BO89" s="384"/>
      <c r="BP89" s="384"/>
      <c r="BQ89" s="384"/>
      <c r="BR89" s="384"/>
      <c r="BS89" s="384"/>
      <c r="BT89" s="384"/>
      <c r="BU89" s="384"/>
      <c r="BV89" s="384"/>
      <c r="BW89" s="384"/>
      <c r="BX89" s="384"/>
      <c r="BY89" s="384"/>
      <c r="BZ89" s="512"/>
      <c r="CA89" s="403"/>
      <c r="CC89" s="262">
        <v>77</v>
      </c>
      <c r="CD89" s="337" t="str">
        <f t="shared" si="40"/>
        <v/>
      </c>
      <c r="CE89" s="337" t="str">
        <f t="shared" si="43"/>
        <v>立得点表!3:12</v>
      </c>
      <c r="CF89" s="338" t="str">
        <f t="shared" si="44"/>
        <v>立得点表!16:25</v>
      </c>
      <c r="CG89" s="337" t="str">
        <f t="shared" si="45"/>
        <v>立3段得点表!3:13</v>
      </c>
      <c r="CH89" s="338" t="str">
        <f t="shared" si="46"/>
        <v>立3段得点表!16:25</v>
      </c>
      <c r="CI89" s="337" t="str">
        <f t="shared" si="47"/>
        <v>ボール得点表!3:13</v>
      </c>
      <c r="CJ89" s="338" t="str">
        <f t="shared" si="48"/>
        <v>ボール得点表!16:25</v>
      </c>
      <c r="CK89" s="337" t="str">
        <f t="shared" si="49"/>
        <v>50m得点表!3:13</v>
      </c>
      <c r="CL89" s="338" t="str">
        <f t="shared" si="50"/>
        <v>50m得点表!16:25</v>
      </c>
      <c r="CM89" s="337" t="str">
        <f t="shared" si="51"/>
        <v>往得点表!3:13</v>
      </c>
      <c r="CN89" s="338" t="str">
        <f t="shared" si="52"/>
        <v>往得点表!16:25</v>
      </c>
      <c r="CO89" s="337" t="str">
        <f t="shared" si="53"/>
        <v>腕得点表!3:13</v>
      </c>
      <c r="CP89" s="338" t="str">
        <f t="shared" si="54"/>
        <v>腕得点表!16:25</v>
      </c>
      <c r="CQ89" s="337" t="str">
        <f t="shared" si="55"/>
        <v>腕膝得点表!3:4</v>
      </c>
      <c r="CR89" s="338" t="str">
        <f t="shared" si="56"/>
        <v>腕膝得点表!8:9</v>
      </c>
      <c r="CS89" s="337" t="str">
        <f t="shared" si="57"/>
        <v>20mシャトルラン得点表!3:13</v>
      </c>
      <c r="CT89" s="338" t="str">
        <f t="shared" si="58"/>
        <v>20mシャトルラン得点表!16:25</v>
      </c>
      <c r="CU89" s="262" t="b">
        <f t="shared" si="41"/>
        <v>0</v>
      </c>
    </row>
    <row r="90" spans="1:106" ht="18" customHeight="1">
      <c r="A90" s="529">
        <v>76</v>
      </c>
      <c r="B90" s="445"/>
      <c r="C90" s="309"/>
      <c r="D90" s="310"/>
      <c r="E90" s="311"/>
      <c r="F90" s="310" t="s">
        <v>105</v>
      </c>
      <c r="G90" s="312" t="str">
        <f t="shared" si="59"/>
        <v/>
      </c>
      <c r="H90" s="310"/>
      <c r="I90" s="313"/>
      <c r="J90" s="321"/>
      <c r="K90" s="315" t="str">
        <f t="shared" ca="1" si="30"/>
        <v/>
      </c>
      <c r="L90" s="316"/>
      <c r="M90" s="318"/>
      <c r="N90" s="318"/>
      <c r="O90" s="318"/>
      <c r="P90" s="340"/>
      <c r="Q90" s="320" t="str">
        <f t="shared" ca="1" si="31"/>
        <v/>
      </c>
      <c r="R90" s="316"/>
      <c r="S90" s="318"/>
      <c r="T90" s="318"/>
      <c r="U90" s="318"/>
      <c r="V90" s="348"/>
      <c r="W90" s="321"/>
      <c r="X90" s="322" t="str">
        <f t="shared" ca="1" si="32"/>
        <v/>
      </c>
      <c r="Y90" s="422"/>
      <c r="Z90" s="316"/>
      <c r="AA90" s="318"/>
      <c r="AB90" s="318"/>
      <c r="AC90" s="318"/>
      <c r="AD90" s="349"/>
      <c r="AE90" s="340"/>
      <c r="AF90" s="320" t="str">
        <f t="shared" ca="1" si="33"/>
        <v/>
      </c>
      <c r="AG90" s="340"/>
      <c r="AH90" s="320" t="str">
        <f t="shared" ca="1" si="34"/>
        <v/>
      </c>
      <c r="AI90" s="321"/>
      <c r="AJ90" s="324" t="str">
        <f t="shared" ca="1" si="35"/>
        <v/>
      </c>
      <c r="AK90" s="340"/>
      <c r="AL90" s="320" t="str">
        <f t="shared" ca="1" si="36"/>
        <v/>
      </c>
      <c r="AM90" s="340"/>
      <c r="AN90" s="320" t="str">
        <f t="shared" ca="1" si="37"/>
        <v/>
      </c>
      <c r="AO90" s="326" t="str">
        <f t="shared" si="38"/>
        <v/>
      </c>
      <c r="AP90" s="326" t="str">
        <f t="shared" si="39"/>
        <v/>
      </c>
      <c r="AQ90" s="326" t="str">
        <f>IF(AO90=7,VLOOKUP(AP90,設定!$A$2:$B$6,2,1),"---")</f>
        <v>---</v>
      </c>
      <c r="AR90" s="382"/>
      <c r="AS90" s="383"/>
      <c r="AT90" s="383"/>
      <c r="AU90" s="384" t="s">
        <v>105</v>
      </c>
      <c r="AV90" s="385"/>
      <c r="AW90" s="384"/>
      <c r="AX90" s="386"/>
      <c r="AY90" s="387" t="str">
        <f t="shared" si="42"/>
        <v/>
      </c>
      <c r="AZ90" s="384" t="s">
        <v>105</v>
      </c>
      <c r="BA90" s="384" t="s">
        <v>105</v>
      </c>
      <c r="BB90" s="384" t="s">
        <v>105</v>
      </c>
      <c r="BC90" s="384"/>
      <c r="BD90" s="384"/>
      <c r="BE90" s="384"/>
      <c r="BF90" s="384"/>
      <c r="BG90" s="388"/>
      <c r="BH90" s="389"/>
      <c r="BI90" s="384"/>
      <c r="BJ90" s="384"/>
      <c r="BK90" s="384"/>
      <c r="BL90" s="384"/>
      <c r="BM90" s="384"/>
      <c r="BN90" s="384"/>
      <c r="BO90" s="384"/>
      <c r="BP90" s="384"/>
      <c r="BQ90" s="384"/>
      <c r="BR90" s="384"/>
      <c r="BS90" s="384"/>
      <c r="BT90" s="384"/>
      <c r="BU90" s="384"/>
      <c r="BV90" s="384"/>
      <c r="BW90" s="384"/>
      <c r="BX90" s="384"/>
      <c r="BY90" s="384"/>
      <c r="BZ90" s="512"/>
      <c r="CA90" s="403"/>
      <c r="CC90" s="262">
        <v>78</v>
      </c>
      <c r="CD90" s="337" t="str">
        <f t="shared" si="40"/>
        <v/>
      </c>
      <c r="CE90" s="337" t="str">
        <f t="shared" si="43"/>
        <v>立得点表!3:12</v>
      </c>
      <c r="CF90" s="338" t="str">
        <f t="shared" si="44"/>
        <v>立得点表!16:25</v>
      </c>
      <c r="CG90" s="337" t="str">
        <f t="shared" si="45"/>
        <v>立3段得点表!3:13</v>
      </c>
      <c r="CH90" s="338" t="str">
        <f t="shared" si="46"/>
        <v>立3段得点表!16:25</v>
      </c>
      <c r="CI90" s="337" t="str">
        <f t="shared" si="47"/>
        <v>ボール得点表!3:13</v>
      </c>
      <c r="CJ90" s="338" t="str">
        <f t="shared" si="48"/>
        <v>ボール得点表!16:25</v>
      </c>
      <c r="CK90" s="337" t="str">
        <f t="shared" si="49"/>
        <v>50m得点表!3:13</v>
      </c>
      <c r="CL90" s="338" t="str">
        <f t="shared" si="50"/>
        <v>50m得点表!16:25</v>
      </c>
      <c r="CM90" s="337" t="str">
        <f t="shared" si="51"/>
        <v>往得点表!3:13</v>
      </c>
      <c r="CN90" s="338" t="str">
        <f t="shared" si="52"/>
        <v>往得点表!16:25</v>
      </c>
      <c r="CO90" s="337" t="str">
        <f t="shared" si="53"/>
        <v>腕得点表!3:13</v>
      </c>
      <c r="CP90" s="338" t="str">
        <f t="shared" si="54"/>
        <v>腕得点表!16:25</v>
      </c>
      <c r="CQ90" s="337" t="str">
        <f t="shared" si="55"/>
        <v>腕膝得点表!3:4</v>
      </c>
      <c r="CR90" s="338" t="str">
        <f t="shared" si="56"/>
        <v>腕膝得点表!8:9</v>
      </c>
      <c r="CS90" s="337" t="str">
        <f t="shared" si="57"/>
        <v>20mシャトルラン得点表!3:13</v>
      </c>
      <c r="CT90" s="338" t="str">
        <f t="shared" si="58"/>
        <v>20mシャトルラン得点表!16:25</v>
      </c>
      <c r="CU90" s="262" t="b">
        <f t="shared" si="41"/>
        <v>0</v>
      </c>
    </row>
    <row r="91" spans="1:106" ht="18" customHeight="1">
      <c r="A91" s="529">
        <v>77</v>
      </c>
      <c r="B91" s="445"/>
      <c r="C91" s="309"/>
      <c r="D91" s="310"/>
      <c r="E91" s="311"/>
      <c r="F91" s="310" t="s">
        <v>105</v>
      </c>
      <c r="G91" s="312" t="str">
        <f t="shared" si="59"/>
        <v/>
      </c>
      <c r="H91" s="310"/>
      <c r="I91" s="313"/>
      <c r="J91" s="321"/>
      <c r="K91" s="315" t="str">
        <f t="shared" ca="1" si="30"/>
        <v/>
      </c>
      <c r="L91" s="316"/>
      <c r="M91" s="318"/>
      <c r="N91" s="318"/>
      <c r="O91" s="318"/>
      <c r="P91" s="340"/>
      <c r="Q91" s="320" t="str">
        <f t="shared" ca="1" si="31"/>
        <v/>
      </c>
      <c r="R91" s="316"/>
      <c r="S91" s="318"/>
      <c r="T91" s="318"/>
      <c r="U91" s="318"/>
      <c r="V91" s="348"/>
      <c r="W91" s="321"/>
      <c r="X91" s="322" t="str">
        <f t="shared" ca="1" si="32"/>
        <v/>
      </c>
      <c r="Y91" s="422"/>
      <c r="Z91" s="316"/>
      <c r="AA91" s="318"/>
      <c r="AB91" s="318"/>
      <c r="AC91" s="318"/>
      <c r="AD91" s="349"/>
      <c r="AE91" s="340"/>
      <c r="AF91" s="320" t="str">
        <f t="shared" ca="1" si="33"/>
        <v/>
      </c>
      <c r="AG91" s="340"/>
      <c r="AH91" s="320" t="str">
        <f t="shared" ca="1" si="34"/>
        <v/>
      </c>
      <c r="AI91" s="321"/>
      <c r="AJ91" s="324" t="str">
        <f t="shared" ca="1" si="35"/>
        <v/>
      </c>
      <c r="AK91" s="340"/>
      <c r="AL91" s="320" t="str">
        <f t="shared" ca="1" si="36"/>
        <v/>
      </c>
      <c r="AM91" s="340"/>
      <c r="AN91" s="320" t="str">
        <f t="shared" ca="1" si="37"/>
        <v/>
      </c>
      <c r="AO91" s="326" t="str">
        <f t="shared" si="38"/>
        <v/>
      </c>
      <c r="AP91" s="326" t="str">
        <f t="shared" si="39"/>
        <v/>
      </c>
      <c r="AQ91" s="326" t="str">
        <f>IF(AO91=7,VLOOKUP(AP91,設定!$A$2:$B$6,2,1),"---")</f>
        <v>---</v>
      </c>
      <c r="AR91" s="382"/>
      <c r="AS91" s="383"/>
      <c r="AT91" s="383"/>
      <c r="AU91" s="384" t="s">
        <v>105</v>
      </c>
      <c r="AV91" s="385"/>
      <c r="AW91" s="384"/>
      <c r="AX91" s="386"/>
      <c r="AY91" s="387" t="str">
        <f t="shared" si="42"/>
        <v/>
      </c>
      <c r="AZ91" s="384" t="s">
        <v>105</v>
      </c>
      <c r="BA91" s="384" t="s">
        <v>105</v>
      </c>
      <c r="BB91" s="384" t="s">
        <v>105</v>
      </c>
      <c r="BC91" s="384"/>
      <c r="BD91" s="384"/>
      <c r="BE91" s="384"/>
      <c r="BF91" s="384"/>
      <c r="BG91" s="388"/>
      <c r="BH91" s="389"/>
      <c r="BI91" s="384"/>
      <c r="BJ91" s="384"/>
      <c r="BK91" s="384"/>
      <c r="BL91" s="384"/>
      <c r="BM91" s="384"/>
      <c r="BN91" s="384"/>
      <c r="BO91" s="384"/>
      <c r="BP91" s="384"/>
      <c r="BQ91" s="384"/>
      <c r="BR91" s="384"/>
      <c r="BS91" s="384"/>
      <c r="BT91" s="384"/>
      <c r="BU91" s="384"/>
      <c r="BV91" s="384"/>
      <c r="BW91" s="384"/>
      <c r="BX91" s="384"/>
      <c r="BY91" s="384"/>
      <c r="BZ91" s="512"/>
      <c r="CA91" s="403"/>
      <c r="CC91" s="262">
        <v>79</v>
      </c>
      <c r="CD91" s="337" t="str">
        <f t="shared" si="40"/>
        <v/>
      </c>
      <c r="CE91" s="337" t="str">
        <f t="shared" si="43"/>
        <v>立得点表!3:12</v>
      </c>
      <c r="CF91" s="338" t="str">
        <f t="shared" si="44"/>
        <v>立得点表!16:25</v>
      </c>
      <c r="CG91" s="337" t="str">
        <f t="shared" si="45"/>
        <v>立3段得点表!3:13</v>
      </c>
      <c r="CH91" s="338" t="str">
        <f t="shared" si="46"/>
        <v>立3段得点表!16:25</v>
      </c>
      <c r="CI91" s="337" t="str">
        <f t="shared" si="47"/>
        <v>ボール得点表!3:13</v>
      </c>
      <c r="CJ91" s="338" t="str">
        <f t="shared" si="48"/>
        <v>ボール得点表!16:25</v>
      </c>
      <c r="CK91" s="337" t="str">
        <f t="shared" si="49"/>
        <v>50m得点表!3:13</v>
      </c>
      <c r="CL91" s="338" t="str">
        <f t="shared" si="50"/>
        <v>50m得点表!16:25</v>
      </c>
      <c r="CM91" s="337" t="str">
        <f t="shared" si="51"/>
        <v>往得点表!3:13</v>
      </c>
      <c r="CN91" s="338" t="str">
        <f t="shared" si="52"/>
        <v>往得点表!16:25</v>
      </c>
      <c r="CO91" s="337" t="str">
        <f t="shared" si="53"/>
        <v>腕得点表!3:13</v>
      </c>
      <c r="CP91" s="338" t="str">
        <f t="shared" si="54"/>
        <v>腕得点表!16:25</v>
      </c>
      <c r="CQ91" s="337" t="str">
        <f t="shared" si="55"/>
        <v>腕膝得点表!3:4</v>
      </c>
      <c r="CR91" s="338" t="str">
        <f t="shared" si="56"/>
        <v>腕膝得点表!8:9</v>
      </c>
      <c r="CS91" s="337" t="str">
        <f t="shared" si="57"/>
        <v>20mシャトルラン得点表!3:13</v>
      </c>
      <c r="CT91" s="338" t="str">
        <f t="shared" si="58"/>
        <v>20mシャトルラン得点表!16:25</v>
      </c>
      <c r="CU91" s="262" t="b">
        <f t="shared" si="41"/>
        <v>0</v>
      </c>
    </row>
    <row r="92" spans="1:106" s="402" customFormat="1" ht="18" customHeight="1">
      <c r="A92" s="529">
        <v>78</v>
      </c>
      <c r="B92" s="528"/>
      <c r="C92" s="497"/>
      <c r="D92" s="310"/>
      <c r="E92" s="499"/>
      <c r="F92" s="310" t="s">
        <v>105</v>
      </c>
      <c r="G92" s="514" t="str">
        <f t="shared" si="59"/>
        <v/>
      </c>
      <c r="H92" s="498"/>
      <c r="I92" s="501"/>
      <c r="J92" s="502"/>
      <c r="K92" s="503" t="str">
        <f t="shared" ca="1" si="30"/>
        <v/>
      </c>
      <c r="L92" s="316"/>
      <c r="M92" s="318"/>
      <c r="N92" s="318"/>
      <c r="O92" s="318"/>
      <c r="P92" s="506"/>
      <c r="Q92" s="507" t="str">
        <f t="shared" ca="1" si="31"/>
        <v/>
      </c>
      <c r="R92" s="504"/>
      <c r="S92" s="505"/>
      <c r="T92" s="505"/>
      <c r="U92" s="505"/>
      <c r="V92" s="508"/>
      <c r="W92" s="502"/>
      <c r="X92" s="509" t="str">
        <f t="shared" ca="1" si="32"/>
        <v/>
      </c>
      <c r="Y92" s="422"/>
      <c r="Z92" s="504"/>
      <c r="AA92" s="505"/>
      <c r="AB92" s="505"/>
      <c r="AC92" s="505"/>
      <c r="AD92" s="510"/>
      <c r="AE92" s="506"/>
      <c r="AF92" s="507" t="str">
        <f t="shared" ca="1" si="33"/>
        <v/>
      </c>
      <c r="AG92" s="506"/>
      <c r="AH92" s="507" t="str">
        <f t="shared" ca="1" si="34"/>
        <v/>
      </c>
      <c r="AI92" s="502"/>
      <c r="AJ92" s="511" t="str">
        <f t="shared" ca="1" si="35"/>
        <v/>
      </c>
      <c r="AK92" s="506"/>
      <c r="AL92" s="507" t="str">
        <f t="shared" ca="1" si="36"/>
        <v/>
      </c>
      <c r="AM92" s="506"/>
      <c r="AN92" s="507" t="str">
        <f t="shared" ca="1" si="37"/>
        <v/>
      </c>
      <c r="AO92" s="327" t="str">
        <f t="shared" si="38"/>
        <v/>
      </c>
      <c r="AP92" s="327" t="str">
        <f t="shared" si="39"/>
        <v/>
      </c>
      <c r="AQ92" s="327" t="str">
        <f>IF(AO92=7,VLOOKUP(AP92,設定!$A$2:$B$6,2,1),"---")</f>
        <v>---</v>
      </c>
      <c r="AR92" s="382"/>
      <c r="AS92" s="383"/>
      <c r="AT92" s="383"/>
      <c r="AU92" s="384" t="s">
        <v>105</v>
      </c>
      <c r="AV92" s="385"/>
      <c r="AW92" s="384"/>
      <c r="AX92" s="386"/>
      <c r="AY92" s="387" t="str">
        <f t="shared" si="42"/>
        <v/>
      </c>
      <c r="AZ92" s="384" t="s">
        <v>105</v>
      </c>
      <c r="BA92" s="384" t="s">
        <v>105</v>
      </c>
      <c r="BB92" s="384" t="s">
        <v>105</v>
      </c>
      <c r="BC92" s="384"/>
      <c r="BD92" s="384"/>
      <c r="BE92" s="384"/>
      <c r="BF92" s="384"/>
      <c r="BG92" s="388"/>
      <c r="BH92" s="389"/>
      <c r="BI92" s="384"/>
      <c r="BJ92" s="384"/>
      <c r="BK92" s="384"/>
      <c r="BL92" s="384"/>
      <c r="BM92" s="384"/>
      <c r="BN92" s="384"/>
      <c r="BO92" s="384"/>
      <c r="BP92" s="384"/>
      <c r="BQ92" s="384"/>
      <c r="BR92" s="384"/>
      <c r="BS92" s="384"/>
      <c r="BT92" s="384"/>
      <c r="BU92" s="384"/>
      <c r="BV92" s="384"/>
      <c r="BW92" s="384"/>
      <c r="BX92" s="384"/>
      <c r="BY92" s="384"/>
      <c r="BZ92" s="512"/>
      <c r="CA92" s="401"/>
      <c r="CC92" s="402">
        <v>80</v>
      </c>
      <c r="CD92" s="402" t="str">
        <f t="shared" si="40"/>
        <v/>
      </c>
      <c r="CE92" s="402" t="str">
        <f t="shared" si="43"/>
        <v>立得点表!3:12</v>
      </c>
      <c r="CF92" s="421" t="str">
        <f t="shared" si="44"/>
        <v>立得点表!16:25</v>
      </c>
      <c r="CG92" s="402" t="str">
        <f t="shared" si="45"/>
        <v>立3段得点表!3:13</v>
      </c>
      <c r="CH92" s="421" t="str">
        <f t="shared" si="46"/>
        <v>立3段得点表!16:25</v>
      </c>
      <c r="CI92" s="402" t="str">
        <f t="shared" si="47"/>
        <v>ボール得点表!3:13</v>
      </c>
      <c r="CJ92" s="421" t="str">
        <f t="shared" si="48"/>
        <v>ボール得点表!16:25</v>
      </c>
      <c r="CK92" s="402" t="str">
        <f t="shared" si="49"/>
        <v>50m得点表!3:13</v>
      </c>
      <c r="CL92" s="421" t="str">
        <f t="shared" si="50"/>
        <v>50m得点表!16:25</v>
      </c>
      <c r="CM92" s="402" t="str">
        <f t="shared" si="51"/>
        <v>往得点表!3:13</v>
      </c>
      <c r="CN92" s="421" t="str">
        <f t="shared" si="52"/>
        <v>往得点表!16:25</v>
      </c>
      <c r="CO92" s="402" t="str">
        <f t="shared" si="53"/>
        <v>腕得点表!3:13</v>
      </c>
      <c r="CP92" s="421" t="str">
        <f t="shared" si="54"/>
        <v>腕得点表!16:25</v>
      </c>
      <c r="CQ92" s="380" t="str">
        <f t="shared" si="55"/>
        <v>腕膝得点表!3:4</v>
      </c>
      <c r="CR92" s="381" t="str">
        <f t="shared" si="56"/>
        <v>腕膝得点表!8:9</v>
      </c>
      <c r="CS92" s="402" t="str">
        <f t="shared" si="57"/>
        <v>20mシャトルラン得点表!3:13</v>
      </c>
      <c r="CT92" s="421" t="str">
        <f t="shared" si="58"/>
        <v>20mシャトルラン得点表!16:25</v>
      </c>
      <c r="CU92" s="402" t="b">
        <f t="shared" si="41"/>
        <v>0</v>
      </c>
      <c r="DB92" s="262"/>
    </row>
    <row r="93" spans="1:106" ht="18" customHeight="1">
      <c r="A93" s="339">
        <v>79</v>
      </c>
      <c r="B93" s="445"/>
      <c r="C93" s="309"/>
      <c r="D93" s="310"/>
      <c r="E93" s="311"/>
      <c r="F93" s="310" t="s">
        <v>105</v>
      </c>
      <c r="G93" s="312" t="str">
        <f t="shared" si="59"/>
        <v/>
      </c>
      <c r="H93" s="310"/>
      <c r="I93" s="313"/>
      <c r="J93" s="321"/>
      <c r="K93" s="315" t="str">
        <f t="shared" ca="1" si="30"/>
        <v/>
      </c>
      <c r="L93" s="316"/>
      <c r="M93" s="318"/>
      <c r="N93" s="318"/>
      <c r="O93" s="318"/>
      <c r="P93" s="340"/>
      <c r="Q93" s="320" t="str">
        <f t="shared" ca="1" si="31"/>
        <v/>
      </c>
      <c r="R93" s="316"/>
      <c r="S93" s="318"/>
      <c r="T93" s="318"/>
      <c r="U93" s="318"/>
      <c r="V93" s="348"/>
      <c r="W93" s="321"/>
      <c r="X93" s="322" t="str">
        <f t="shared" ca="1" si="32"/>
        <v/>
      </c>
      <c r="Y93" s="323"/>
      <c r="Z93" s="316"/>
      <c r="AA93" s="318"/>
      <c r="AB93" s="318"/>
      <c r="AC93" s="318"/>
      <c r="AD93" s="349"/>
      <c r="AE93" s="340"/>
      <c r="AF93" s="320" t="str">
        <f t="shared" ca="1" si="33"/>
        <v/>
      </c>
      <c r="AG93" s="340"/>
      <c r="AH93" s="320" t="str">
        <f t="shared" ca="1" si="34"/>
        <v/>
      </c>
      <c r="AI93" s="321"/>
      <c r="AJ93" s="324" t="str">
        <f t="shared" ca="1" si="35"/>
        <v/>
      </c>
      <c r="AK93" s="340"/>
      <c r="AL93" s="320" t="str">
        <f t="shared" ca="1" si="36"/>
        <v/>
      </c>
      <c r="AM93" s="340"/>
      <c r="AN93" s="320" t="str">
        <f t="shared" ca="1" si="37"/>
        <v/>
      </c>
      <c r="AO93" s="326" t="str">
        <f t="shared" si="38"/>
        <v/>
      </c>
      <c r="AP93" s="326" t="str">
        <f t="shared" si="39"/>
        <v/>
      </c>
      <c r="AQ93" s="326" t="str">
        <f>IF(AO93=7,VLOOKUP(AP93,設定!$A$2:$B$6,2,1),"---")</f>
        <v>---</v>
      </c>
      <c r="AR93" s="341"/>
      <c r="AS93" s="342"/>
      <c r="AT93" s="342"/>
      <c r="AU93" s="343" t="s">
        <v>105</v>
      </c>
      <c r="AV93" s="351"/>
      <c r="AW93" s="343"/>
      <c r="AX93" s="344"/>
      <c r="AY93" s="345" t="str">
        <f t="shared" si="42"/>
        <v/>
      </c>
      <c r="AZ93" s="343" t="s">
        <v>105</v>
      </c>
      <c r="BA93" s="343" t="s">
        <v>105</v>
      </c>
      <c r="BB93" s="343" t="s">
        <v>105</v>
      </c>
      <c r="BC93" s="343"/>
      <c r="BD93" s="343"/>
      <c r="BE93" s="343"/>
      <c r="BF93" s="343"/>
      <c r="BG93" s="346"/>
      <c r="BH93" s="347"/>
      <c r="BI93" s="343"/>
      <c r="BJ93" s="343"/>
      <c r="BK93" s="343"/>
      <c r="BL93" s="343"/>
      <c r="BM93" s="343"/>
      <c r="BN93" s="343"/>
      <c r="BO93" s="343"/>
      <c r="BP93" s="343"/>
      <c r="BQ93" s="343"/>
      <c r="BR93" s="343"/>
      <c r="BS93" s="343"/>
      <c r="BT93" s="343"/>
      <c r="BU93" s="343"/>
      <c r="BV93" s="343"/>
      <c r="BW93" s="343"/>
      <c r="BX93" s="343"/>
      <c r="BY93" s="343"/>
      <c r="BZ93" s="350"/>
      <c r="CA93" s="403"/>
      <c r="CC93" s="262">
        <v>81</v>
      </c>
      <c r="CD93" s="337" t="str">
        <f t="shared" si="40"/>
        <v/>
      </c>
      <c r="CE93" s="337" t="str">
        <f t="shared" si="43"/>
        <v>立得点表!3:12</v>
      </c>
      <c r="CF93" s="338" t="str">
        <f t="shared" si="44"/>
        <v>立得点表!16:25</v>
      </c>
      <c r="CG93" s="337" t="str">
        <f t="shared" si="45"/>
        <v>立3段得点表!3:13</v>
      </c>
      <c r="CH93" s="338" t="str">
        <f t="shared" si="46"/>
        <v>立3段得点表!16:25</v>
      </c>
      <c r="CI93" s="337" t="str">
        <f t="shared" si="47"/>
        <v>ボール得点表!3:13</v>
      </c>
      <c r="CJ93" s="338" t="str">
        <f t="shared" si="48"/>
        <v>ボール得点表!16:25</v>
      </c>
      <c r="CK93" s="337" t="str">
        <f t="shared" si="49"/>
        <v>50m得点表!3:13</v>
      </c>
      <c r="CL93" s="338" t="str">
        <f t="shared" si="50"/>
        <v>50m得点表!16:25</v>
      </c>
      <c r="CM93" s="337" t="str">
        <f t="shared" si="51"/>
        <v>往得点表!3:13</v>
      </c>
      <c r="CN93" s="338" t="str">
        <f t="shared" si="52"/>
        <v>往得点表!16:25</v>
      </c>
      <c r="CO93" s="337" t="str">
        <f t="shared" si="53"/>
        <v>腕得点表!3:13</v>
      </c>
      <c r="CP93" s="338" t="str">
        <f t="shared" si="54"/>
        <v>腕得点表!16:25</v>
      </c>
      <c r="CQ93" s="337" t="str">
        <f t="shared" si="55"/>
        <v>腕膝得点表!3:4</v>
      </c>
      <c r="CR93" s="338" t="str">
        <f t="shared" si="56"/>
        <v>腕膝得点表!8:9</v>
      </c>
      <c r="CS93" s="337" t="str">
        <f t="shared" si="57"/>
        <v>20mシャトルラン得点表!3:13</v>
      </c>
      <c r="CT93" s="338" t="str">
        <f t="shared" si="58"/>
        <v>20mシャトルラン得点表!16:25</v>
      </c>
      <c r="CU93" s="262" t="b">
        <f t="shared" si="41"/>
        <v>0</v>
      </c>
      <c r="DB93" s="402"/>
    </row>
    <row r="94" spans="1:106" ht="18" customHeight="1">
      <c r="A94" s="339">
        <v>80</v>
      </c>
      <c r="B94" s="445"/>
      <c r="C94" s="309"/>
      <c r="D94" s="310"/>
      <c r="E94" s="311"/>
      <c r="F94" s="310" t="s">
        <v>105</v>
      </c>
      <c r="G94" s="312" t="str">
        <f t="shared" si="59"/>
        <v/>
      </c>
      <c r="H94" s="310"/>
      <c r="I94" s="313"/>
      <c r="J94" s="321"/>
      <c r="K94" s="315" t="str">
        <f t="shared" ca="1" si="30"/>
        <v/>
      </c>
      <c r="L94" s="316"/>
      <c r="M94" s="318"/>
      <c r="N94" s="318"/>
      <c r="O94" s="318"/>
      <c r="P94" s="340"/>
      <c r="Q94" s="320" t="str">
        <f t="shared" ca="1" si="31"/>
        <v/>
      </c>
      <c r="R94" s="316"/>
      <c r="S94" s="318"/>
      <c r="T94" s="318"/>
      <c r="U94" s="318"/>
      <c r="V94" s="348"/>
      <c r="W94" s="321"/>
      <c r="X94" s="322" t="str">
        <f t="shared" ca="1" si="32"/>
        <v/>
      </c>
      <c r="Y94" s="323"/>
      <c r="Z94" s="316"/>
      <c r="AA94" s="318"/>
      <c r="AB94" s="318"/>
      <c r="AC94" s="318"/>
      <c r="AD94" s="349"/>
      <c r="AE94" s="340"/>
      <c r="AF94" s="320" t="str">
        <f t="shared" ca="1" si="33"/>
        <v/>
      </c>
      <c r="AG94" s="340"/>
      <c r="AH94" s="320" t="str">
        <f t="shared" ca="1" si="34"/>
        <v/>
      </c>
      <c r="AI94" s="321"/>
      <c r="AJ94" s="324" t="str">
        <f t="shared" ca="1" si="35"/>
        <v/>
      </c>
      <c r="AK94" s="340"/>
      <c r="AL94" s="320" t="str">
        <f t="shared" ca="1" si="36"/>
        <v/>
      </c>
      <c r="AM94" s="340"/>
      <c r="AN94" s="320" t="str">
        <f t="shared" ca="1" si="37"/>
        <v/>
      </c>
      <c r="AO94" s="326" t="str">
        <f t="shared" si="38"/>
        <v/>
      </c>
      <c r="AP94" s="326" t="str">
        <f t="shared" si="39"/>
        <v/>
      </c>
      <c r="AQ94" s="326" t="str">
        <f>IF(AO94=7,VLOOKUP(AP94,設定!$A$2:$B$6,2,1),"---")</f>
        <v>---</v>
      </c>
      <c r="AR94" s="382"/>
      <c r="AS94" s="383"/>
      <c r="AT94" s="383"/>
      <c r="AU94" s="384" t="s">
        <v>105</v>
      </c>
      <c r="AV94" s="385"/>
      <c r="AW94" s="384"/>
      <c r="AX94" s="386"/>
      <c r="AY94" s="387" t="str">
        <f t="shared" si="42"/>
        <v/>
      </c>
      <c r="AZ94" s="384" t="s">
        <v>105</v>
      </c>
      <c r="BA94" s="384" t="s">
        <v>105</v>
      </c>
      <c r="BB94" s="384" t="s">
        <v>105</v>
      </c>
      <c r="BC94" s="384"/>
      <c r="BD94" s="384"/>
      <c r="BE94" s="384"/>
      <c r="BF94" s="384"/>
      <c r="BG94" s="388"/>
      <c r="BH94" s="389"/>
      <c r="BI94" s="384"/>
      <c r="BJ94" s="384"/>
      <c r="BK94" s="384"/>
      <c r="BL94" s="384"/>
      <c r="BM94" s="384"/>
      <c r="BN94" s="384"/>
      <c r="BO94" s="384"/>
      <c r="BP94" s="384"/>
      <c r="BQ94" s="384"/>
      <c r="BR94" s="384"/>
      <c r="BS94" s="384"/>
      <c r="BT94" s="384"/>
      <c r="BU94" s="384"/>
      <c r="BV94" s="384"/>
      <c r="BW94" s="384"/>
      <c r="BX94" s="384"/>
      <c r="BY94" s="384"/>
      <c r="BZ94" s="390"/>
      <c r="CA94" s="403"/>
      <c r="CC94" s="262">
        <v>82</v>
      </c>
      <c r="CD94" s="337" t="str">
        <f t="shared" si="40"/>
        <v/>
      </c>
      <c r="CE94" s="337" t="str">
        <f t="shared" si="43"/>
        <v>立得点表!3:12</v>
      </c>
      <c r="CF94" s="338" t="str">
        <f t="shared" si="44"/>
        <v>立得点表!16:25</v>
      </c>
      <c r="CG94" s="337" t="str">
        <f t="shared" si="45"/>
        <v>立3段得点表!3:13</v>
      </c>
      <c r="CH94" s="338" t="str">
        <f t="shared" si="46"/>
        <v>立3段得点表!16:25</v>
      </c>
      <c r="CI94" s="337" t="str">
        <f t="shared" si="47"/>
        <v>ボール得点表!3:13</v>
      </c>
      <c r="CJ94" s="338" t="str">
        <f t="shared" si="48"/>
        <v>ボール得点表!16:25</v>
      </c>
      <c r="CK94" s="337" t="str">
        <f t="shared" si="49"/>
        <v>50m得点表!3:13</v>
      </c>
      <c r="CL94" s="338" t="str">
        <f t="shared" si="50"/>
        <v>50m得点表!16:25</v>
      </c>
      <c r="CM94" s="337" t="str">
        <f t="shared" si="51"/>
        <v>往得点表!3:13</v>
      </c>
      <c r="CN94" s="338" t="str">
        <f t="shared" si="52"/>
        <v>往得点表!16:25</v>
      </c>
      <c r="CO94" s="337" t="str">
        <f t="shared" si="53"/>
        <v>腕得点表!3:13</v>
      </c>
      <c r="CP94" s="338" t="str">
        <f t="shared" si="54"/>
        <v>腕得点表!16:25</v>
      </c>
      <c r="CQ94" s="337" t="str">
        <f t="shared" si="55"/>
        <v>腕膝得点表!3:4</v>
      </c>
      <c r="CR94" s="338" t="str">
        <f t="shared" si="56"/>
        <v>腕膝得点表!8:9</v>
      </c>
      <c r="CS94" s="337" t="str">
        <f t="shared" si="57"/>
        <v>20mシャトルラン得点表!3:13</v>
      </c>
      <c r="CT94" s="338" t="str">
        <f t="shared" si="58"/>
        <v>20mシャトルラン得点表!16:25</v>
      </c>
      <c r="CU94" s="262" t="b">
        <f t="shared" si="41"/>
        <v>0</v>
      </c>
    </row>
    <row r="95" spans="1:106" ht="18" customHeight="1">
      <c r="A95" s="339">
        <v>81</v>
      </c>
      <c r="B95" s="445"/>
      <c r="C95" s="309"/>
      <c r="D95" s="310"/>
      <c r="E95" s="311"/>
      <c r="F95" s="310" t="s">
        <v>105</v>
      </c>
      <c r="G95" s="312" t="str">
        <f t="shared" si="59"/>
        <v/>
      </c>
      <c r="H95" s="310"/>
      <c r="I95" s="313"/>
      <c r="J95" s="321"/>
      <c r="K95" s="315" t="str">
        <f t="shared" ca="1" si="30"/>
        <v/>
      </c>
      <c r="L95" s="316"/>
      <c r="M95" s="318"/>
      <c r="N95" s="318"/>
      <c r="O95" s="318"/>
      <c r="P95" s="340"/>
      <c r="Q95" s="320" t="str">
        <f t="shared" ca="1" si="31"/>
        <v/>
      </c>
      <c r="R95" s="316"/>
      <c r="S95" s="318"/>
      <c r="T95" s="318"/>
      <c r="U95" s="318"/>
      <c r="V95" s="348"/>
      <c r="W95" s="321"/>
      <c r="X95" s="322" t="str">
        <f t="shared" ca="1" si="32"/>
        <v/>
      </c>
      <c r="Y95" s="323"/>
      <c r="Z95" s="316"/>
      <c r="AA95" s="318"/>
      <c r="AB95" s="318"/>
      <c r="AC95" s="318"/>
      <c r="AD95" s="349"/>
      <c r="AE95" s="340"/>
      <c r="AF95" s="320" t="str">
        <f t="shared" ca="1" si="33"/>
        <v/>
      </c>
      <c r="AG95" s="340"/>
      <c r="AH95" s="320" t="str">
        <f t="shared" ca="1" si="34"/>
        <v/>
      </c>
      <c r="AI95" s="321"/>
      <c r="AJ95" s="324" t="str">
        <f t="shared" ca="1" si="35"/>
        <v/>
      </c>
      <c r="AK95" s="340"/>
      <c r="AL95" s="320" t="str">
        <f t="shared" ca="1" si="36"/>
        <v/>
      </c>
      <c r="AM95" s="340"/>
      <c r="AN95" s="320" t="str">
        <f t="shared" ca="1" si="37"/>
        <v/>
      </c>
      <c r="AO95" s="326" t="str">
        <f t="shared" si="38"/>
        <v/>
      </c>
      <c r="AP95" s="326" t="str">
        <f t="shared" si="39"/>
        <v/>
      </c>
      <c r="AQ95" s="326" t="str">
        <f>IF(AO95=7,VLOOKUP(AP95,設定!$A$2:$B$6,2,1),"---")</f>
        <v>---</v>
      </c>
      <c r="AR95" s="382"/>
      <c r="AS95" s="383"/>
      <c r="AT95" s="383"/>
      <c r="AU95" s="384" t="s">
        <v>105</v>
      </c>
      <c r="AV95" s="385"/>
      <c r="AW95" s="384"/>
      <c r="AX95" s="386"/>
      <c r="AY95" s="387" t="str">
        <f t="shared" si="42"/>
        <v/>
      </c>
      <c r="AZ95" s="384" t="s">
        <v>105</v>
      </c>
      <c r="BA95" s="384" t="s">
        <v>105</v>
      </c>
      <c r="BB95" s="384" t="s">
        <v>105</v>
      </c>
      <c r="BC95" s="384"/>
      <c r="BD95" s="384"/>
      <c r="BE95" s="384"/>
      <c r="BF95" s="384"/>
      <c r="BG95" s="388"/>
      <c r="BH95" s="389"/>
      <c r="BI95" s="384"/>
      <c r="BJ95" s="384"/>
      <c r="BK95" s="384"/>
      <c r="BL95" s="384"/>
      <c r="BM95" s="384"/>
      <c r="BN95" s="384"/>
      <c r="BO95" s="384"/>
      <c r="BP95" s="384"/>
      <c r="BQ95" s="384"/>
      <c r="BR95" s="384"/>
      <c r="BS95" s="384"/>
      <c r="BT95" s="384"/>
      <c r="BU95" s="384"/>
      <c r="BV95" s="384"/>
      <c r="BW95" s="384"/>
      <c r="BX95" s="384"/>
      <c r="BY95" s="384"/>
      <c r="BZ95" s="390"/>
      <c r="CA95" s="403"/>
      <c r="CC95" s="262">
        <v>83</v>
      </c>
      <c r="CD95" s="337" t="str">
        <f t="shared" si="40"/>
        <v/>
      </c>
      <c r="CE95" s="337" t="str">
        <f t="shared" si="43"/>
        <v>立得点表!3:12</v>
      </c>
      <c r="CF95" s="338" t="str">
        <f t="shared" si="44"/>
        <v>立得点表!16:25</v>
      </c>
      <c r="CG95" s="337" t="str">
        <f t="shared" si="45"/>
        <v>立3段得点表!3:13</v>
      </c>
      <c r="CH95" s="338" t="str">
        <f t="shared" si="46"/>
        <v>立3段得点表!16:25</v>
      </c>
      <c r="CI95" s="337" t="str">
        <f t="shared" si="47"/>
        <v>ボール得点表!3:13</v>
      </c>
      <c r="CJ95" s="338" t="str">
        <f t="shared" si="48"/>
        <v>ボール得点表!16:25</v>
      </c>
      <c r="CK95" s="337" t="str">
        <f t="shared" si="49"/>
        <v>50m得点表!3:13</v>
      </c>
      <c r="CL95" s="338" t="str">
        <f t="shared" si="50"/>
        <v>50m得点表!16:25</v>
      </c>
      <c r="CM95" s="337" t="str">
        <f t="shared" si="51"/>
        <v>往得点表!3:13</v>
      </c>
      <c r="CN95" s="338" t="str">
        <f t="shared" si="52"/>
        <v>往得点表!16:25</v>
      </c>
      <c r="CO95" s="337" t="str">
        <f t="shared" si="53"/>
        <v>腕得点表!3:13</v>
      </c>
      <c r="CP95" s="338" t="str">
        <f t="shared" si="54"/>
        <v>腕得点表!16:25</v>
      </c>
      <c r="CQ95" s="337" t="str">
        <f t="shared" si="55"/>
        <v>腕膝得点表!3:4</v>
      </c>
      <c r="CR95" s="338" t="str">
        <f t="shared" si="56"/>
        <v>腕膝得点表!8:9</v>
      </c>
      <c r="CS95" s="337" t="str">
        <f t="shared" si="57"/>
        <v>20mシャトルラン得点表!3:13</v>
      </c>
      <c r="CT95" s="338" t="str">
        <f t="shared" si="58"/>
        <v>20mシャトルラン得点表!16:25</v>
      </c>
      <c r="CU95" s="262" t="b">
        <f t="shared" si="41"/>
        <v>0</v>
      </c>
    </row>
    <row r="96" spans="1:106" ht="18" customHeight="1">
      <c r="A96" s="339">
        <v>82</v>
      </c>
      <c r="B96" s="445"/>
      <c r="C96" s="309"/>
      <c r="D96" s="310"/>
      <c r="E96" s="311"/>
      <c r="F96" s="310" t="s">
        <v>105</v>
      </c>
      <c r="G96" s="312" t="str">
        <f t="shared" si="59"/>
        <v/>
      </c>
      <c r="H96" s="310"/>
      <c r="I96" s="313"/>
      <c r="J96" s="321"/>
      <c r="K96" s="315" t="str">
        <f t="shared" ca="1" si="30"/>
        <v/>
      </c>
      <c r="L96" s="316"/>
      <c r="M96" s="318"/>
      <c r="N96" s="318"/>
      <c r="O96" s="318"/>
      <c r="P96" s="340"/>
      <c r="Q96" s="320" t="str">
        <f t="shared" ca="1" si="31"/>
        <v/>
      </c>
      <c r="R96" s="316"/>
      <c r="S96" s="318"/>
      <c r="T96" s="318"/>
      <c r="U96" s="318"/>
      <c r="V96" s="348"/>
      <c r="W96" s="321"/>
      <c r="X96" s="322" t="str">
        <f t="shared" ca="1" si="32"/>
        <v/>
      </c>
      <c r="Y96" s="323"/>
      <c r="Z96" s="316"/>
      <c r="AA96" s="318"/>
      <c r="AB96" s="318"/>
      <c r="AC96" s="318"/>
      <c r="AD96" s="349"/>
      <c r="AE96" s="340"/>
      <c r="AF96" s="320" t="str">
        <f t="shared" ca="1" si="33"/>
        <v/>
      </c>
      <c r="AG96" s="340"/>
      <c r="AH96" s="320" t="str">
        <f t="shared" ca="1" si="34"/>
        <v/>
      </c>
      <c r="AI96" s="321"/>
      <c r="AJ96" s="324" t="str">
        <f t="shared" ca="1" si="35"/>
        <v/>
      </c>
      <c r="AK96" s="340"/>
      <c r="AL96" s="320" t="str">
        <f t="shared" ca="1" si="36"/>
        <v/>
      </c>
      <c r="AM96" s="340"/>
      <c r="AN96" s="320" t="str">
        <f t="shared" ca="1" si="37"/>
        <v/>
      </c>
      <c r="AO96" s="326" t="str">
        <f t="shared" si="38"/>
        <v/>
      </c>
      <c r="AP96" s="326" t="str">
        <f t="shared" si="39"/>
        <v/>
      </c>
      <c r="AQ96" s="326" t="str">
        <f>IF(AO96=7,VLOOKUP(AP96,設定!$A$2:$B$6,2,1),"---")</f>
        <v>---</v>
      </c>
      <c r="AR96" s="382"/>
      <c r="AS96" s="383"/>
      <c r="AT96" s="383"/>
      <c r="AU96" s="384" t="s">
        <v>105</v>
      </c>
      <c r="AV96" s="385"/>
      <c r="AW96" s="384"/>
      <c r="AX96" s="386"/>
      <c r="AY96" s="387" t="str">
        <f t="shared" si="42"/>
        <v/>
      </c>
      <c r="AZ96" s="384" t="s">
        <v>105</v>
      </c>
      <c r="BA96" s="384" t="s">
        <v>105</v>
      </c>
      <c r="BB96" s="384" t="s">
        <v>105</v>
      </c>
      <c r="BC96" s="384"/>
      <c r="BD96" s="384"/>
      <c r="BE96" s="384"/>
      <c r="BF96" s="384"/>
      <c r="BG96" s="388"/>
      <c r="BH96" s="389"/>
      <c r="BI96" s="384"/>
      <c r="BJ96" s="384"/>
      <c r="BK96" s="384"/>
      <c r="BL96" s="384"/>
      <c r="BM96" s="384"/>
      <c r="BN96" s="384"/>
      <c r="BO96" s="384"/>
      <c r="BP96" s="384"/>
      <c r="BQ96" s="384"/>
      <c r="BR96" s="384"/>
      <c r="BS96" s="384"/>
      <c r="BT96" s="384"/>
      <c r="BU96" s="384"/>
      <c r="BV96" s="384"/>
      <c r="BW96" s="384"/>
      <c r="BX96" s="384"/>
      <c r="BY96" s="384"/>
      <c r="BZ96" s="390"/>
      <c r="CA96" s="403"/>
      <c r="CC96" s="262">
        <v>84</v>
      </c>
      <c r="CD96" s="337" t="str">
        <f t="shared" si="40"/>
        <v/>
      </c>
      <c r="CE96" s="337" t="str">
        <f t="shared" si="43"/>
        <v>立得点表!3:12</v>
      </c>
      <c r="CF96" s="338" t="str">
        <f t="shared" si="44"/>
        <v>立得点表!16:25</v>
      </c>
      <c r="CG96" s="337" t="str">
        <f t="shared" si="45"/>
        <v>立3段得点表!3:13</v>
      </c>
      <c r="CH96" s="338" t="str">
        <f t="shared" si="46"/>
        <v>立3段得点表!16:25</v>
      </c>
      <c r="CI96" s="337" t="str">
        <f t="shared" si="47"/>
        <v>ボール得点表!3:13</v>
      </c>
      <c r="CJ96" s="338" t="str">
        <f t="shared" si="48"/>
        <v>ボール得点表!16:25</v>
      </c>
      <c r="CK96" s="337" t="str">
        <f t="shared" si="49"/>
        <v>50m得点表!3:13</v>
      </c>
      <c r="CL96" s="338" t="str">
        <f t="shared" si="50"/>
        <v>50m得点表!16:25</v>
      </c>
      <c r="CM96" s="337" t="str">
        <f t="shared" si="51"/>
        <v>往得点表!3:13</v>
      </c>
      <c r="CN96" s="338" t="str">
        <f t="shared" si="52"/>
        <v>往得点表!16:25</v>
      </c>
      <c r="CO96" s="337" t="str">
        <f t="shared" si="53"/>
        <v>腕得点表!3:13</v>
      </c>
      <c r="CP96" s="338" t="str">
        <f t="shared" si="54"/>
        <v>腕得点表!16:25</v>
      </c>
      <c r="CQ96" s="337" t="str">
        <f t="shared" si="55"/>
        <v>腕膝得点表!3:4</v>
      </c>
      <c r="CR96" s="338" t="str">
        <f t="shared" si="56"/>
        <v>腕膝得点表!8:9</v>
      </c>
      <c r="CS96" s="337" t="str">
        <f t="shared" si="57"/>
        <v>20mシャトルラン得点表!3:13</v>
      </c>
      <c r="CT96" s="338" t="str">
        <f t="shared" si="58"/>
        <v>20mシャトルラン得点表!16:25</v>
      </c>
      <c r="CU96" s="262" t="b">
        <f t="shared" si="41"/>
        <v>0</v>
      </c>
    </row>
    <row r="97" spans="1:106" s="402" customFormat="1" ht="18" customHeight="1">
      <c r="A97" s="517">
        <v>83</v>
      </c>
      <c r="B97" s="449"/>
      <c r="C97" s="404"/>
      <c r="D97" s="354"/>
      <c r="E97" s="405"/>
      <c r="F97" s="354" t="s">
        <v>105</v>
      </c>
      <c r="G97" s="483" t="str">
        <f t="shared" si="59"/>
        <v/>
      </c>
      <c r="H97" s="406"/>
      <c r="I97" s="407"/>
      <c r="J97" s="408"/>
      <c r="K97" s="409" t="str">
        <f t="shared" ca="1" si="30"/>
        <v/>
      </c>
      <c r="L97" s="410"/>
      <c r="M97" s="317"/>
      <c r="N97" s="317"/>
      <c r="O97" s="317"/>
      <c r="P97" s="411"/>
      <c r="Q97" s="412" t="str">
        <f t="shared" ca="1" si="31"/>
        <v/>
      </c>
      <c r="R97" s="413"/>
      <c r="S97" s="414"/>
      <c r="T97" s="414"/>
      <c r="U97" s="414"/>
      <c r="V97" s="415"/>
      <c r="W97" s="408"/>
      <c r="X97" s="416" t="str">
        <f t="shared" ca="1" si="32"/>
        <v/>
      </c>
      <c r="Y97" s="403"/>
      <c r="Z97" s="413"/>
      <c r="AA97" s="414"/>
      <c r="AB97" s="414"/>
      <c r="AC97" s="414"/>
      <c r="AD97" s="417"/>
      <c r="AE97" s="411"/>
      <c r="AF97" s="412" t="str">
        <f t="shared" ca="1" si="33"/>
        <v/>
      </c>
      <c r="AG97" s="411"/>
      <c r="AH97" s="412" t="str">
        <f t="shared" ca="1" si="34"/>
        <v/>
      </c>
      <c r="AI97" s="408"/>
      <c r="AJ97" s="485" t="str">
        <f t="shared" ca="1" si="35"/>
        <v/>
      </c>
      <c r="AK97" s="411"/>
      <c r="AL97" s="412" t="str">
        <f t="shared" ca="1" si="36"/>
        <v/>
      </c>
      <c r="AM97" s="411"/>
      <c r="AN97" s="412" t="str">
        <f t="shared" ca="1" si="37"/>
        <v/>
      </c>
      <c r="AO97" s="486" t="str">
        <f t="shared" si="38"/>
        <v/>
      </c>
      <c r="AP97" s="486" t="str">
        <f t="shared" si="39"/>
        <v/>
      </c>
      <c r="AQ97" s="486" t="str">
        <f>IF(AO97=7,VLOOKUP(AP97,設定!$A$2:$B$6,2,1),"---")</f>
        <v>---</v>
      </c>
      <c r="AR97" s="487"/>
      <c r="AS97" s="488"/>
      <c r="AT97" s="488"/>
      <c r="AU97" s="489" t="s">
        <v>105</v>
      </c>
      <c r="AV97" s="490"/>
      <c r="AW97" s="489"/>
      <c r="AX97" s="491"/>
      <c r="AY97" s="492" t="str">
        <f t="shared" si="42"/>
        <v/>
      </c>
      <c r="AZ97" s="489" t="s">
        <v>105</v>
      </c>
      <c r="BA97" s="489" t="s">
        <v>105</v>
      </c>
      <c r="BB97" s="489" t="s">
        <v>105</v>
      </c>
      <c r="BC97" s="489"/>
      <c r="BD97" s="489"/>
      <c r="BE97" s="489"/>
      <c r="BF97" s="489"/>
      <c r="BG97" s="493"/>
      <c r="BH97" s="494"/>
      <c r="BI97" s="489"/>
      <c r="BJ97" s="489"/>
      <c r="BK97" s="489"/>
      <c r="BL97" s="489"/>
      <c r="BM97" s="489"/>
      <c r="BN97" s="489"/>
      <c r="BO97" s="489"/>
      <c r="BP97" s="489"/>
      <c r="BQ97" s="489"/>
      <c r="BR97" s="489"/>
      <c r="BS97" s="489"/>
      <c r="BT97" s="489"/>
      <c r="BU97" s="489"/>
      <c r="BV97" s="489"/>
      <c r="BW97" s="489"/>
      <c r="BX97" s="489"/>
      <c r="BY97" s="489"/>
      <c r="BZ97" s="495"/>
      <c r="CA97" s="401"/>
      <c r="CC97" s="402">
        <v>85</v>
      </c>
      <c r="CD97" s="402" t="str">
        <f t="shared" si="40"/>
        <v/>
      </c>
      <c r="CE97" s="402" t="str">
        <f t="shared" si="43"/>
        <v>立得点表!3:12</v>
      </c>
      <c r="CF97" s="421" t="str">
        <f t="shared" si="44"/>
        <v>立得点表!16:25</v>
      </c>
      <c r="CG97" s="402" t="str">
        <f t="shared" si="45"/>
        <v>立3段得点表!3:13</v>
      </c>
      <c r="CH97" s="421" t="str">
        <f t="shared" si="46"/>
        <v>立3段得点表!16:25</v>
      </c>
      <c r="CI97" s="402" t="str">
        <f t="shared" si="47"/>
        <v>ボール得点表!3:13</v>
      </c>
      <c r="CJ97" s="421" t="str">
        <f t="shared" si="48"/>
        <v>ボール得点表!16:25</v>
      </c>
      <c r="CK97" s="402" t="str">
        <f t="shared" si="49"/>
        <v>50m得点表!3:13</v>
      </c>
      <c r="CL97" s="421" t="str">
        <f t="shared" si="50"/>
        <v>50m得点表!16:25</v>
      </c>
      <c r="CM97" s="402" t="str">
        <f t="shared" si="51"/>
        <v>往得点表!3:13</v>
      </c>
      <c r="CN97" s="421" t="str">
        <f t="shared" si="52"/>
        <v>往得点表!16:25</v>
      </c>
      <c r="CO97" s="402" t="str">
        <f t="shared" si="53"/>
        <v>腕得点表!3:13</v>
      </c>
      <c r="CP97" s="421" t="str">
        <f t="shared" si="54"/>
        <v>腕得点表!16:25</v>
      </c>
      <c r="CQ97" s="380" t="str">
        <f t="shared" si="55"/>
        <v>腕膝得点表!3:4</v>
      </c>
      <c r="CR97" s="381" t="str">
        <f t="shared" si="56"/>
        <v>腕膝得点表!8:9</v>
      </c>
      <c r="CS97" s="402" t="str">
        <f t="shared" si="57"/>
        <v>20mシャトルラン得点表!3:13</v>
      </c>
      <c r="CT97" s="421" t="str">
        <f t="shared" si="58"/>
        <v>20mシャトルラン得点表!16:25</v>
      </c>
      <c r="CU97" s="402" t="b">
        <f t="shared" si="41"/>
        <v>0</v>
      </c>
      <c r="DB97" s="262"/>
    </row>
    <row r="98" spans="1:106" ht="18" customHeight="1">
      <c r="A98" s="527">
        <v>84</v>
      </c>
      <c r="B98" s="528"/>
      <c r="C98" s="497"/>
      <c r="D98" s="498"/>
      <c r="E98" s="499"/>
      <c r="F98" s="498" t="s">
        <v>105</v>
      </c>
      <c r="G98" s="500" t="str">
        <f t="shared" si="59"/>
        <v/>
      </c>
      <c r="H98" s="498"/>
      <c r="I98" s="501"/>
      <c r="J98" s="502"/>
      <c r="K98" s="503" t="str">
        <f t="shared" ca="1" si="30"/>
        <v/>
      </c>
      <c r="L98" s="504"/>
      <c r="M98" s="505"/>
      <c r="N98" s="505"/>
      <c r="O98" s="505"/>
      <c r="P98" s="506"/>
      <c r="Q98" s="507" t="str">
        <f t="shared" ca="1" si="31"/>
        <v/>
      </c>
      <c r="R98" s="504"/>
      <c r="S98" s="505"/>
      <c r="T98" s="505"/>
      <c r="U98" s="505"/>
      <c r="V98" s="508"/>
      <c r="W98" s="502"/>
      <c r="X98" s="509" t="str">
        <f t="shared" ca="1" si="32"/>
        <v/>
      </c>
      <c r="Y98" s="515"/>
      <c r="Z98" s="504"/>
      <c r="AA98" s="505"/>
      <c r="AB98" s="505"/>
      <c r="AC98" s="505"/>
      <c r="AD98" s="510"/>
      <c r="AE98" s="506"/>
      <c r="AF98" s="507" t="str">
        <f t="shared" ca="1" si="33"/>
        <v/>
      </c>
      <c r="AG98" s="506"/>
      <c r="AH98" s="507" t="str">
        <f t="shared" ca="1" si="34"/>
        <v/>
      </c>
      <c r="AI98" s="502"/>
      <c r="AJ98" s="511" t="str">
        <f t="shared" ca="1" si="35"/>
        <v/>
      </c>
      <c r="AK98" s="506"/>
      <c r="AL98" s="507" t="str">
        <f t="shared" ca="1" si="36"/>
        <v/>
      </c>
      <c r="AM98" s="506"/>
      <c r="AN98" s="507" t="str">
        <f t="shared" ca="1" si="37"/>
        <v/>
      </c>
      <c r="AO98" s="327" t="str">
        <f t="shared" si="38"/>
        <v/>
      </c>
      <c r="AP98" s="327" t="str">
        <f t="shared" si="39"/>
        <v/>
      </c>
      <c r="AQ98" s="327" t="str">
        <f>IF(AO98=7,VLOOKUP(AP98,設定!$A$2:$B$6,2,1),"---")</f>
        <v>---</v>
      </c>
      <c r="AR98" s="382"/>
      <c r="AS98" s="383"/>
      <c r="AT98" s="383"/>
      <c r="AU98" s="384" t="s">
        <v>105</v>
      </c>
      <c r="AV98" s="385"/>
      <c r="AW98" s="384"/>
      <c r="AX98" s="386"/>
      <c r="AY98" s="387" t="str">
        <f t="shared" si="42"/>
        <v/>
      </c>
      <c r="AZ98" s="384" t="s">
        <v>105</v>
      </c>
      <c r="BA98" s="384" t="s">
        <v>105</v>
      </c>
      <c r="BB98" s="384" t="s">
        <v>105</v>
      </c>
      <c r="BC98" s="384"/>
      <c r="BD98" s="384"/>
      <c r="BE98" s="384"/>
      <c r="BF98" s="384"/>
      <c r="BG98" s="388"/>
      <c r="BH98" s="389"/>
      <c r="BI98" s="384"/>
      <c r="BJ98" s="384"/>
      <c r="BK98" s="384"/>
      <c r="BL98" s="384"/>
      <c r="BM98" s="384"/>
      <c r="BN98" s="384"/>
      <c r="BO98" s="384"/>
      <c r="BP98" s="384"/>
      <c r="BQ98" s="384"/>
      <c r="BR98" s="384"/>
      <c r="BS98" s="384"/>
      <c r="BT98" s="384"/>
      <c r="BU98" s="384"/>
      <c r="BV98" s="384"/>
      <c r="BW98" s="384"/>
      <c r="BX98" s="384"/>
      <c r="BY98" s="384"/>
      <c r="BZ98" s="512"/>
      <c r="CA98" s="403"/>
      <c r="CC98" s="262">
        <v>86</v>
      </c>
      <c r="CD98" s="337" t="str">
        <f t="shared" si="40"/>
        <v/>
      </c>
      <c r="CE98" s="337" t="str">
        <f t="shared" si="43"/>
        <v>立得点表!3:12</v>
      </c>
      <c r="CF98" s="338" t="str">
        <f t="shared" si="44"/>
        <v>立得点表!16:25</v>
      </c>
      <c r="CG98" s="337" t="str">
        <f t="shared" si="45"/>
        <v>立3段得点表!3:13</v>
      </c>
      <c r="CH98" s="338" t="str">
        <f t="shared" si="46"/>
        <v>立3段得点表!16:25</v>
      </c>
      <c r="CI98" s="337" t="str">
        <f t="shared" si="47"/>
        <v>ボール得点表!3:13</v>
      </c>
      <c r="CJ98" s="338" t="str">
        <f t="shared" si="48"/>
        <v>ボール得点表!16:25</v>
      </c>
      <c r="CK98" s="337" t="str">
        <f t="shared" si="49"/>
        <v>50m得点表!3:13</v>
      </c>
      <c r="CL98" s="338" t="str">
        <f t="shared" si="50"/>
        <v>50m得点表!16:25</v>
      </c>
      <c r="CM98" s="337" t="str">
        <f t="shared" si="51"/>
        <v>往得点表!3:13</v>
      </c>
      <c r="CN98" s="338" t="str">
        <f t="shared" si="52"/>
        <v>往得点表!16:25</v>
      </c>
      <c r="CO98" s="337" t="str">
        <f t="shared" si="53"/>
        <v>腕得点表!3:13</v>
      </c>
      <c r="CP98" s="338" t="str">
        <f t="shared" si="54"/>
        <v>腕得点表!16:25</v>
      </c>
      <c r="CQ98" s="337" t="str">
        <f t="shared" si="55"/>
        <v>腕膝得点表!3:4</v>
      </c>
      <c r="CR98" s="338" t="str">
        <f t="shared" si="56"/>
        <v>腕膝得点表!8:9</v>
      </c>
      <c r="CS98" s="337" t="str">
        <f t="shared" si="57"/>
        <v>20mシャトルラン得点表!3:13</v>
      </c>
      <c r="CT98" s="338" t="str">
        <f t="shared" si="58"/>
        <v>20mシャトルラン得点表!16:25</v>
      </c>
      <c r="CU98" s="262" t="b">
        <f t="shared" si="41"/>
        <v>0</v>
      </c>
      <c r="DB98" s="402"/>
    </row>
    <row r="99" spans="1:106" ht="18" customHeight="1">
      <c r="A99" s="529">
        <v>85</v>
      </c>
      <c r="B99" s="445"/>
      <c r="C99" s="309"/>
      <c r="D99" s="310"/>
      <c r="E99" s="311"/>
      <c r="F99" s="310" t="s">
        <v>105</v>
      </c>
      <c r="G99" s="312" t="str">
        <f t="shared" si="59"/>
        <v/>
      </c>
      <c r="H99" s="310"/>
      <c r="I99" s="313"/>
      <c r="J99" s="321"/>
      <c r="K99" s="315" t="str">
        <f t="shared" ca="1" si="30"/>
        <v/>
      </c>
      <c r="L99" s="316"/>
      <c r="M99" s="318"/>
      <c r="N99" s="318"/>
      <c r="O99" s="318"/>
      <c r="P99" s="340"/>
      <c r="Q99" s="320" t="str">
        <f t="shared" ca="1" si="31"/>
        <v/>
      </c>
      <c r="R99" s="316"/>
      <c r="S99" s="318"/>
      <c r="T99" s="318"/>
      <c r="U99" s="318"/>
      <c r="V99" s="348"/>
      <c r="W99" s="321"/>
      <c r="X99" s="322" t="str">
        <f t="shared" ca="1" si="32"/>
        <v/>
      </c>
      <c r="Y99" s="422"/>
      <c r="Z99" s="316"/>
      <c r="AA99" s="318"/>
      <c r="AB99" s="318"/>
      <c r="AC99" s="318"/>
      <c r="AD99" s="349"/>
      <c r="AE99" s="340"/>
      <c r="AF99" s="320" t="str">
        <f t="shared" ca="1" si="33"/>
        <v/>
      </c>
      <c r="AG99" s="340"/>
      <c r="AH99" s="320" t="str">
        <f t="shared" ca="1" si="34"/>
        <v/>
      </c>
      <c r="AI99" s="321"/>
      <c r="AJ99" s="324" t="str">
        <f t="shared" ca="1" si="35"/>
        <v/>
      </c>
      <c r="AK99" s="340"/>
      <c r="AL99" s="320" t="str">
        <f t="shared" ca="1" si="36"/>
        <v/>
      </c>
      <c r="AM99" s="340"/>
      <c r="AN99" s="320" t="str">
        <f t="shared" ca="1" si="37"/>
        <v/>
      </c>
      <c r="AO99" s="326" t="str">
        <f t="shared" si="38"/>
        <v/>
      </c>
      <c r="AP99" s="326" t="str">
        <f t="shared" si="39"/>
        <v/>
      </c>
      <c r="AQ99" s="326" t="str">
        <f>IF(AO99=7,VLOOKUP(AP99,設定!$A$2:$B$6,2,1),"---")</f>
        <v>---</v>
      </c>
      <c r="AR99" s="382"/>
      <c r="AS99" s="383"/>
      <c r="AT99" s="383"/>
      <c r="AU99" s="384" t="s">
        <v>105</v>
      </c>
      <c r="AV99" s="385"/>
      <c r="AW99" s="384"/>
      <c r="AX99" s="386"/>
      <c r="AY99" s="387" t="str">
        <f t="shared" si="42"/>
        <v/>
      </c>
      <c r="AZ99" s="384" t="s">
        <v>105</v>
      </c>
      <c r="BA99" s="384" t="s">
        <v>105</v>
      </c>
      <c r="BB99" s="384" t="s">
        <v>105</v>
      </c>
      <c r="BC99" s="384"/>
      <c r="BD99" s="384"/>
      <c r="BE99" s="384"/>
      <c r="BF99" s="384"/>
      <c r="BG99" s="388"/>
      <c r="BH99" s="389"/>
      <c r="BI99" s="384"/>
      <c r="BJ99" s="384"/>
      <c r="BK99" s="384"/>
      <c r="BL99" s="384"/>
      <c r="BM99" s="384"/>
      <c r="BN99" s="384"/>
      <c r="BO99" s="384"/>
      <c r="BP99" s="384"/>
      <c r="BQ99" s="384"/>
      <c r="BR99" s="384"/>
      <c r="BS99" s="384"/>
      <c r="BT99" s="384"/>
      <c r="BU99" s="384"/>
      <c r="BV99" s="384"/>
      <c r="BW99" s="384"/>
      <c r="BX99" s="384"/>
      <c r="BY99" s="384"/>
      <c r="BZ99" s="512"/>
      <c r="CA99" s="403"/>
      <c r="CC99" s="262">
        <v>87</v>
      </c>
      <c r="CD99" s="337" t="str">
        <f t="shared" si="40"/>
        <v/>
      </c>
      <c r="CE99" s="337" t="str">
        <f t="shared" si="43"/>
        <v>立得点表!3:12</v>
      </c>
      <c r="CF99" s="338" t="str">
        <f t="shared" si="44"/>
        <v>立得点表!16:25</v>
      </c>
      <c r="CG99" s="337" t="str">
        <f t="shared" si="45"/>
        <v>立3段得点表!3:13</v>
      </c>
      <c r="CH99" s="338" t="str">
        <f t="shared" si="46"/>
        <v>立3段得点表!16:25</v>
      </c>
      <c r="CI99" s="337" t="str">
        <f t="shared" si="47"/>
        <v>ボール得点表!3:13</v>
      </c>
      <c r="CJ99" s="338" t="str">
        <f t="shared" si="48"/>
        <v>ボール得点表!16:25</v>
      </c>
      <c r="CK99" s="337" t="str">
        <f t="shared" si="49"/>
        <v>50m得点表!3:13</v>
      </c>
      <c r="CL99" s="338" t="str">
        <f t="shared" si="50"/>
        <v>50m得点表!16:25</v>
      </c>
      <c r="CM99" s="337" t="str">
        <f t="shared" si="51"/>
        <v>往得点表!3:13</v>
      </c>
      <c r="CN99" s="338" t="str">
        <f t="shared" si="52"/>
        <v>往得点表!16:25</v>
      </c>
      <c r="CO99" s="337" t="str">
        <f t="shared" si="53"/>
        <v>腕得点表!3:13</v>
      </c>
      <c r="CP99" s="338" t="str">
        <f t="shared" si="54"/>
        <v>腕得点表!16:25</v>
      </c>
      <c r="CQ99" s="337" t="str">
        <f t="shared" si="55"/>
        <v>腕膝得点表!3:4</v>
      </c>
      <c r="CR99" s="338" t="str">
        <f t="shared" si="56"/>
        <v>腕膝得点表!8:9</v>
      </c>
      <c r="CS99" s="337" t="str">
        <f t="shared" si="57"/>
        <v>20mシャトルラン得点表!3:13</v>
      </c>
      <c r="CT99" s="338" t="str">
        <f t="shared" si="58"/>
        <v>20mシャトルラン得点表!16:25</v>
      </c>
      <c r="CU99" s="262" t="b">
        <f t="shared" si="41"/>
        <v>0</v>
      </c>
    </row>
    <row r="100" spans="1:106" ht="18" customHeight="1">
      <c r="A100" s="529">
        <v>86</v>
      </c>
      <c r="B100" s="445"/>
      <c r="C100" s="309"/>
      <c r="D100" s="310"/>
      <c r="E100" s="311"/>
      <c r="F100" s="310" t="s">
        <v>105</v>
      </c>
      <c r="G100" s="312" t="str">
        <f t="shared" si="59"/>
        <v/>
      </c>
      <c r="H100" s="310"/>
      <c r="I100" s="313"/>
      <c r="J100" s="321"/>
      <c r="K100" s="315" t="str">
        <f t="shared" ca="1" si="30"/>
        <v/>
      </c>
      <c r="L100" s="316"/>
      <c r="M100" s="318"/>
      <c r="N100" s="318"/>
      <c r="O100" s="318"/>
      <c r="P100" s="340"/>
      <c r="Q100" s="320" t="str">
        <f t="shared" ca="1" si="31"/>
        <v/>
      </c>
      <c r="R100" s="316"/>
      <c r="S100" s="318"/>
      <c r="T100" s="318"/>
      <c r="U100" s="318"/>
      <c r="V100" s="348"/>
      <c r="W100" s="321"/>
      <c r="X100" s="322" t="str">
        <f t="shared" ca="1" si="32"/>
        <v/>
      </c>
      <c r="Y100" s="422"/>
      <c r="Z100" s="316"/>
      <c r="AA100" s="318"/>
      <c r="AB100" s="318"/>
      <c r="AC100" s="318"/>
      <c r="AD100" s="349"/>
      <c r="AE100" s="340"/>
      <c r="AF100" s="320" t="str">
        <f t="shared" ca="1" si="33"/>
        <v/>
      </c>
      <c r="AG100" s="340"/>
      <c r="AH100" s="320" t="str">
        <f t="shared" ca="1" si="34"/>
        <v/>
      </c>
      <c r="AI100" s="321"/>
      <c r="AJ100" s="324" t="str">
        <f t="shared" ca="1" si="35"/>
        <v/>
      </c>
      <c r="AK100" s="340"/>
      <c r="AL100" s="320" t="str">
        <f t="shared" ca="1" si="36"/>
        <v/>
      </c>
      <c r="AM100" s="340"/>
      <c r="AN100" s="320" t="str">
        <f t="shared" ca="1" si="37"/>
        <v/>
      </c>
      <c r="AO100" s="326" t="str">
        <f t="shared" si="38"/>
        <v/>
      </c>
      <c r="AP100" s="326" t="str">
        <f t="shared" si="39"/>
        <v/>
      </c>
      <c r="AQ100" s="326" t="str">
        <f>IF(AO100=7,VLOOKUP(AP100,設定!$A$2:$B$6,2,1),"---")</f>
        <v>---</v>
      </c>
      <c r="AR100" s="382"/>
      <c r="AS100" s="383"/>
      <c r="AT100" s="383"/>
      <c r="AU100" s="384" t="s">
        <v>105</v>
      </c>
      <c r="AV100" s="385"/>
      <c r="AW100" s="384"/>
      <c r="AX100" s="386"/>
      <c r="AY100" s="387" t="str">
        <f t="shared" si="42"/>
        <v/>
      </c>
      <c r="AZ100" s="384" t="s">
        <v>105</v>
      </c>
      <c r="BA100" s="384" t="s">
        <v>105</v>
      </c>
      <c r="BB100" s="384" t="s">
        <v>105</v>
      </c>
      <c r="BC100" s="384"/>
      <c r="BD100" s="384"/>
      <c r="BE100" s="384"/>
      <c r="BF100" s="384"/>
      <c r="BG100" s="388"/>
      <c r="BH100" s="389"/>
      <c r="BI100" s="384"/>
      <c r="BJ100" s="384"/>
      <c r="BK100" s="384"/>
      <c r="BL100" s="384"/>
      <c r="BM100" s="384"/>
      <c r="BN100" s="384"/>
      <c r="BO100" s="384"/>
      <c r="BP100" s="384"/>
      <c r="BQ100" s="384"/>
      <c r="BR100" s="384"/>
      <c r="BS100" s="384"/>
      <c r="BT100" s="384"/>
      <c r="BU100" s="384"/>
      <c r="BV100" s="384"/>
      <c r="BW100" s="384"/>
      <c r="BX100" s="384"/>
      <c r="BY100" s="384"/>
      <c r="BZ100" s="512"/>
      <c r="CA100" s="403"/>
      <c r="CC100" s="262">
        <v>88</v>
      </c>
      <c r="CD100" s="337" t="str">
        <f t="shared" si="40"/>
        <v/>
      </c>
      <c r="CE100" s="337" t="str">
        <f t="shared" si="43"/>
        <v>立得点表!3:12</v>
      </c>
      <c r="CF100" s="338" t="str">
        <f t="shared" si="44"/>
        <v>立得点表!16:25</v>
      </c>
      <c r="CG100" s="337" t="str">
        <f t="shared" si="45"/>
        <v>立3段得点表!3:13</v>
      </c>
      <c r="CH100" s="338" t="str">
        <f t="shared" si="46"/>
        <v>立3段得点表!16:25</v>
      </c>
      <c r="CI100" s="337" t="str">
        <f t="shared" si="47"/>
        <v>ボール得点表!3:13</v>
      </c>
      <c r="CJ100" s="338" t="str">
        <f t="shared" si="48"/>
        <v>ボール得点表!16:25</v>
      </c>
      <c r="CK100" s="337" t="str">
        <f t="shared" si="49"/>
        <v>50m得点表!3:13</v>
      </c>
      <c r="CL100" s="338" t="str">
        <f t="shared" si="50"/>
        <v>50m得点表!16:25</v>
      </c>
      <c r="CM100" s="337" t="str">
        <f t="shared" si="51"/>
        <v>往得点表!3:13</v>
      </c>
      <c r="CN100" s="338" t="str">
        <f t="shared" si="52"/>
        <v>往得点表!16:25</v>
      </c>
      <c r="CO100" s="337" t="str">
        <f t="shared" si="53"/>
        <v>腕得点表!3:13</v>
      </c>
      <c r="CP100" s="338" t="str">
        <f t="shared" si="54"/>
        <v>腕得点表!16:25</v>
      </c>
      <c r="CQ100" s="337" t="str">
        <f t="shared" si="55"/>
        <v>腕膝得点表!3:4</v>
      </c>
      <c r="CR100" s="338" t="str">
        <f t="shared" si="56"/>
        <v>腕膝得点表!8:9</v>
      </c>
      <c r="CS100" s="337" t="str">
        <f t="shared" si="57"/>
        <v>20mシャトルラン得点表!3:13</v>
      </c>
      <c r="CT100" s="338" t="str">
        <f t="shared" si="58"/>
        <v>20mシャトルラン得点表!16:25</v>
      </c>
      <c r="CU100" s="262" t="b">
        <f t="shared" si="41"/>
        <v>0</v>
      </c>
    </row>
    <row r="101" spans="1:106" ht="18" customHeight="1">
      <c r="A101" s="529">
        <v>87</v>
      </c>
      <c r="B101" s="445"/>
      <c r="C101" s="309"/>
      <c r="D101" s="310"/>
      <c r="E101" s="311"/>
      <c r="F101" s="310" t="s">
        <v>105</v>
      </c>
      <c r="G101" s="312" t="str">
        <f t="shared" si="59"/>
        <v/>
      </c>
      <c r="H101" s="310"/>
      <c r="I101" s="313"/>
      <c r="J101" s="321"/>
      <c r="K101" s="315" t="str">
        <f t="shared" ca="1" si="30"/>
        <v/>
      </c>
      <c r="L101" s="316"/>
      <c r="M101" s="318"/>
      <c r="N101" s="318"/>
      <c r="O101" s="318"/>
      <c r="P101" s="340"/>
      <c r="Q101" s="320" t="str">
        <f t="shared" ca="1" si="31"/>
        <v/>
      </c>
      <c r="R101" s="316"/>
      <c r="S101" s="318"/>
      <c r="T101" s="318"/>
      <c r="U101" s="318"/>
      <c r="V101" s="348"/>
      <c r="W101" s="321"/>
      <c r="X101" s="322" t="str">
        <f t="shared" ca="1" si="32"/>
        <v/>
      </c>
      <c r="Y101" s="422"/>
      <c r="Z101" s="316"/>
      <c r="AA101" s="318"/>
      <c r="AB101" s="318"/>
      <c r="AC101" s="318"/>
      <c r="AD101" s="349"/>
      <c r="AE101" s="340"/>
      <c r="AF101" s="320" t="str">
        <f t="shared" ca="1" si="33"/>
        <v/>
      </c>
      <c r="AG101" s="340"/>
      <c r="AH101" s="320" t="str">
        <f t="shared" ca="1" si="34"/>
        <v/>
      </c>
      <c r="AI101" s="321"/>
      <c r="AJ101" s="324" t="str">
        <f t="shared" ca="1" si="35"/>
        <v/>
      </c>
      <c r="AK101" s="340"/>
      <c r="AL101" s="320" t="str">
        <f t="shared" ca="1" si="36"/>
        <v/>
      </c>
      <c r="AM101" s="340"/>
      <c r="AN101" s="320" t="str">
        <f t="shared" ca="1" si="37"/>
        <v/>
      </c>
      <c r="AO101" s="326" t="str">
        <f t="shared" si="38"/>
        <v/>
      </c>
      <c r="AP101" s="326" t="str">
        <f t="shared" si="39"/>
        <v/>
      </c>
      <c r="AQ101" s="326" t="str">
        <f>IF(AO101=7,VLOOKUP(AP101,設定!$A$2:$B$6,2,1),"---")</f>
        <v>---</v>
      </c>
      <c r="AR101" s="382"/>
      <c r="AS101" s="383"/>
      <c r="AT101" s="383"/>
      <c r="AU101" s="384" t="s">
        <v>105</v>
      </c>
      <c r="AV101" s="385"/>
      <c r="AW101" s="384"/>
      <c r="AX101" s="386"/>
      <c r="AY101" s="387" t="str">
        <f t="shared" si="42"/>
        <v/>
      </c>
      <c r="AZ101" s="384" t="s">
        <v>105</v>
      </c>
      <c r="BA101" s="384" t="s">
        <v>105</v>
      </c>
      <c r="BB101" s="384" t="s">
        <v>105</v>
      </c>
      <c r="BC101" s="384"/>
      <c r="BD101" s="384"/>
      <c r="BE101" s="384"/>
      <c r="BF101" s="384"/>
      <c r="BG101" s="388"/>
      <c r="BH101" s="389"/>
      <c r="BI101" s="384"/>
      <c r="BJ101" s="384"/>
      <c r="BK101" s="384"/>
      <c r="BL101" s="384"/>
      <c r="BM101" s="384"/>
      <c r="BN101" s="384"/>
      <c r="BO101" s="384"/>
      <c r="BP101" s="384"/>
      <c r="BQ101" s="384"/>
      <c r="BR101" s="384"/>
      <c r="BS101" s="384"/>
      <c r="BT101" s="384"/>
      <c r="BU101" s="384"/>
      <c r="BV101" s="384"/>
      <c r="BW101" s="384"/>
      <c r="BX101" s="384"/>
      <c r="BY101" s="384"/>
      <c r="BZ101" s="512"/>
      <c r="CA101" s="403"/>
      <c r="CC101" s="262">
        <v>89</v>
      </c>
      <c r="CD101" s="337" t="str">
        <f t="shared" si="40"/>
        <v/>
      </c>
      <c r="CE101" s="337" t="str">
        <f t="shared" si="43"/>
        <v>立得点表!3:12</v>
      </c>
      <c r="CF101" s="338" t="str">
        <f t="shared" si="44"/>
        <v>立得点表!16:25</v>
      </c>
      <c r="CG101" s="337" t="str">
        <f t="shared" si="45"/>
        <v>立3段得点表!3:13</v>
      </c>
      <c r="CH101" s="338" t="str">
        <f t="shared" si="46"/>
        <v>立3段得点表!16:25</v>
      </c>
      <c r="CI101" s="337" t="str">
        <f t="shared" si="47"/>
        <v>ボール得点表!3:13</v>
      </c>
      <c r="CJ101" s="338" t="str">
        <f t="shared" si="48"/>
        <v>ボール得点表!16:25</v>
      </c>
      <c r="CK101" s="337" t="str">
        <f t="shared" si="49"/>
        <v>50m得点表!3:13</v>
      </c>
      <c r="CL101" s="338" t="str">
        <f t="shared" si="50"/>
        <v>50m得点表!16:25</v>
      </c>
      <c r="CM101" s="337" t="str">
        <f t="shared" si="51"/>
        <v>往得点表!3:13</v>
      </c>
      <c r="CN101" s="338" t="str">
        <f t="shared" si="52"/>
        <v>往得点表!16:25</v>
      </c>
      <c r="CO101" s="337" t="str">
        <f t="shared" si="53"/>
        <v>腕得点表!3:13</v>
      </c>
      <c r="CP101" s="338" t="str">
        <f t="shared" si="54"/>
        <v>腕得点表!16:25</v>
      </c>
      <c r="CQ101" s="337" t="str">
        <f t="shared" si="55"/>
        <v>腕膝得点表!3:4</v>
      </c>
      <c r="CR101" s="338" t="str">
        <f t="shared" si="56"/>
        <v>腕膝得点表!8:9</v>
      </c>
      <c r="CS101" s="337" t="str">
        <f t="shared" si="57"/>
        <v>20mシャトルラン得点表!3:13</v>
      </c>
      <c r="CT101" s="338" t="str">
        <f t="shared" si="58"/>
        <v>20mシャトルラン得点表!16:25</v>
      </c>
      <c r="CU101" s="262" t="b">
        <f t="shared" si="41"/>
        <v>0</v>
      </c>
    </row>
    <row r="102" spans="1:106" s="402" customFormat="1" ht="18" customHeight="1">
      <c r="A102" s="529">
        <v>88</v>
      </c>
      <c r="B102" s="528"/>
      <c r="C102" s="497"/>
      <c r="D102" s="310"/>
      <c r="E102" s="499"/>
      <c r="F102" s="310" t="s">
        <v>105</v>
      </c>
      <c r="G102" s="514" t="str">
        <f t="shared" si="59"/>
        <v/>
      </c>
      <c r="H102" s="498"/>
      <c r="I102" s="501"/>
      <c r="J102" s="502"/>
      <c r="K102" s="503" t="str">
        <f t="shared" ca="1" si="30"/>
        <v/>
      </c>
      <c r="L102" s="316"/>
      <c r="M102" s="318"/>
      <c r="N102" s="318"/>
      <c r="O102" s="318"/>
      <c r="P102" s="506"/>
      <c r="Q102" s="507" t="str">
        <f t="shared" ca="1" si="31"/>
        <v/>
      </c>
      <c r="R102" s="504"/>
      <c r="S102" s="505"/>
      <c r="T102" s="505"/>
      <c r="U102" s="505"/>
      <c r="V102" s="508"/>
      <c r="W102" s="502"/>
      <c r="X102" s="509" t="str">
        <f t="shared" ca="1" si="32"/>
        <v/>
      </c>
      <c r="Y102" s="422"/>
      <c r="Z102" s="504"/>
      <c r="AA102" s="505"/>
      <c r="AB102" s="505"/>
      <c r="AC102" s="505"/>
      <c r="AD102" s="510"/>
      <c r="AE102" s="506"/>
      <c r="AF102" s="507" t="str">
        <f t="shared" ca="1" si="33"/>
        <v/>
      </c>
      <c r="AG102" s="506"/>
      <c r="AH102" s="507" t="str">
        <f t="shared" ca="1" si="34"/>
        <v/>
      </c>
      <c r="AI102" s="502"/>
      <c r="AJ102" s="511" t="str">
        <f t="shared" ca="1" si="35"/>
        <v/>
      </c>
      <c r="AK102" s="506"/>
      <c r="AL102" s="507" t="str">
        <f t="shared" ca="1" si="36"/>
        <v/>
      </c>
      <c r="AM102" s="506"/>
      <c r="AN102" s="507" t="str">
        <f t="shared" ca="1" si="37"/>
        <v/>
      </c>
      <c r="AO102" s="327" t="str">
        <f t="shared" si="38"/>
        <v/>
      </c>
      <c r="AP102" s="327" t="str">
        <f t="shared" si="39"/>
        <v/>
      </c>
      <c r="AQ102" s="327" t="str">
        <f>IF(AO102=7,VLOOKUP(AP102,設定!$A$2:$B$6,2,1),"---")</f>
        <v>---</v>
      </c>
      <c r="AR102" s="382"/>
      <c r="AS102" s="383"/>
      <c r="AT102" s="383"/>
      <c r="AU102" s="384" t="s">
        <v>105</v>
      </c>
      <c r="AV102" s="385"/>
      <c r="AW102" s="384"/>
      <c r="AX102" s="386"/>
      <c r="AY102" s="387" t="str">
        <f t="shared" si="42"/>
        <v/>
      </c>
      <c r="AZ102" s="384" t="s">
        <v>105</v>
      </c>
      <c r="BA102" s="384" t="s">
        <v>105</v>
      </c>
      <c r="BB102" s="384" t="s">
        <v>105</v>
      </c>
      <c r="BC102" s="384"/>
      <c r="BD102" s="384"/>
      <c r="BE102" s="384"/>
      <c r="BF102" s="384"/>
      <c r="BG102" s="388"/>
      <c r="BH102" s="389"/>
      <c r="BI102" s="384"/>
      <c r="BJ102" s="384"/>
      <c r="BK102" s="384"/>
      <c r="BL102" s="384"/>
      <c r="BM102" s="384"/>
      <c r="BN102" s="384"/>
      <c r="BO102" s="384"/>
      <c r="BP102" s="384"/>
      <c r="BQ102" s="384"/>
      <c r="BR102" s="384"/>
      <c r="BS102" s="384"/>
      <c r="BT102" s="384"/>
      <c r="BU102" s="384"/>
      <c r="BV102" s="384"/>
      <c r="BW102" s="384"/>
      <c r="BX102" s="384"/>
      <c r="BY102" s="384"/>
      <c r="BZ102" s="512"/>
      <c r="CA102" s="401"/>
      <c r="CC102" s="402">
        <v>90</v>
      </c>
      <c r="CD102" s="402" t="str">
        <f t="shared" si="40"/>
        <v/>
      </c>
      <c r="CE102" s="402" t="str">
        <f t="shared" si="43"/>
        <v>立得点表!3:12</v>
      </c>
      <c r="CF102" s="421" t="str">
        <f t="shared" si="44"/>
        <v>立得点表!16:25</v>
      </c>
      <c r="CG102" s="402" t="str">
        <f t="shared" si="45"/>
        <v>立3段得点表!3:13</v>
      </c>
      <c r="CH102" s="421" t="str">
        <f t="shared" si="46"/>
        <v>立3段得点表!16:25</v>
      </c>
      <c r="CI102" s="402" t="str">
        <f t="shared" si="47"/>
        <v>ボール得点表!3:13</v>
      </c>
      <c r="CJ102" s="421" t="str">
        <f t="shared" si="48"/>
        <v>ボール得点表!16:25</v>
      </c>
      <c r="CK102" s="402" t="str">
        <f t="shared" si="49"/>
        <v>50m得点表!3:13</v>
      </c>
      <c r="CL102" s="421" t="str">
        <f t="shared" si="50"/>
        <v>50m得点表!16:25</v>
      </c>
      <c r="CM102" s="402" t="str">
        <f t="shared" si="51"/>
        <v>往得点表!3:13</v>
      </c>
      <c r="CN102" s="421" t="str">
        <f t="shared" si="52"/>
        <v>往得点表!16:25</v>
      </c>
      <c r="CO102" s="402" t="str">
        <f t="shared" si="53"/>
        <v>腕得点表!3:13</v>
      </c>
      <c r="CP102" s="421" t="str">
        <f t="shared" si="54"/>
        <v>腕得点表!16:25</v>
      </c>
      <c r="CQ102" s="380" t="str">
        <f t="shared" si="55"/>
        <v>腕膝得点表!3:4</v>
      </c>
      <c r="CR102" s="381" t="str">
        <f t="shared" si="56"/>
        <v>腕膝得点表!8:9</v>
      </c>
      <c r="CS102" s="402" t="str">
        <f t="shared" si="57"/>
        <v>20mシャトルラン得点表!3:13</v>
      </c>
      <c r="CT102" s="421" t="str">
        <f t="shared" si="58"/>
        <v>20mシャトルラン得点表!16:25</v>
      </c>
      <c r="CU102" s="402" t="b">
        <f t="shared" si="41"/>
        <v>0</v>
      </c>
      <c r="DB102" s="262"/>
    </row>
    <row r="103" spans="1:106" ht="18" customHeight="1">
      <c r="A103" s="339">
        <v>89</v>
      </c>
      <c r="B103" s="445"/>
      <c r="C103" s="309"/>
      <c r="D103" s="310"/>
      <c r="E103" s="311"/>
      <c r="F103" s="310" t="s">
        <v>105</v>
      </c>
      <c r="G103" s="312" t="str">
        <f t="shared" si="59"/>
        <v/>
      </c>
      <c r="H103" s="310"/>
      <c r="I103" s="313"/>
      <c r="J103" s="321"/>
      <c r="K103" s="315" t="str">
        <f t="shared" ca="1" si="30"/>
        <v/>
      </c>
      <c r="L103" s="316"/>
      <c r="M103" s="318"/>
      <c r="N103" s="318"/>
      <c r="O103" s="318"/>
      <c r="P103" s="340"/>
      <c r="Q103" s="320" t="str">
        <f t="shared" ca="1" si="31"/>
        <v/>
      </c>
      <c r="R103" s="316"/>
      <c r="S103" s="318"/>
      <c r="T103" s="318"/>
      <c r="U103" s="318"/>
      <c r="V103" s="348"/>
      <c r="W103" s="321"/>
      <c r="X103" s="322" t="str">
        <f t="shared" ca="1" si="32"/>
        <v/>
      </c>
      <c r="Y103" s="323"/>
      <c r="Z103" s="316"/>
      <c r="AA103" s="318"/>
      <c r="AB103" s="318"/>
      <c r="AC103" s="318"/>
      <c r="AD103" s="349"/>
      <c r="AE103" s="340"/>
      <c r="AF103" s="320" t="str">
        <f t="shared" ca="1" si="33"/>
        <v/>
      </c>
      <c r="AG103" s="340"/>
      <c r="AH103" s="320" t="str">
        <f t="shared" ca="1" si="34"/>
        <v/>
      </c>
      <c r="AI103" s="321"/>
      <c r="AJ103" s="324" t="str">
        <f t="shared" ca="1" si="35"/>
        <v/>
      </c>
      <c r="AK103" s="340"/>
      <c r="AL103" s="320" t="str">
        <f t="shared" ca="1" si="36"/>
        <v/>
      </c>
      <c r="AM103" s="340"/>
      <c r="AN103" s="320" t="str">
        <f t="shared" ca="1" si="37"/>
        <v/>
      </c>
      <c r="AO103" s="326" t="str">
        <f t="shared" si="38"/>
        <v/>
      </c>
      <c r="AP103" s="326" t="str">
        <f t="shared" si="39"/>
        <v/>
      </c>
      <c r="AQ103" s="326" t="str">
        <f>IF(AO103=7,VLOOKUP(AP103,設定!$A$2:$B$6,2,1),"---")</f>
        <v>---</v>
      </c>
      <c r="AR103" s="341"/>
      <c r="AS103" s="342"/>
      <c r="AT103" s="342"/>
      <c r="AU103" s="343" t="s">
        <v>105</v>
      </c>
      <c r="AV103" s="351"/>
      <c r="AW103" s="343"/>
      <c r="AX103" s="344"/>
      <c r="AY103" s="345" t="str">
        <f t="shared" si="42"/>
        <v/>
      </c>
      <c r="AZ103" s="343" t="s">
        <v>105</v>
      </c>
      <c r="BA103" s="343" t="s">
        <v>105</v>
      </c>
      <c r="BB103" s="343" t="s">
        <v>105</v>
      </c>
      <c r="BC103" s="343"/>
      <c r="BD103" s="343"/>
      <c r="BE103" s="343"/>
      <c r="BF103" s="343"/>
      <c r="BG103" s="346"/>
      <c r="BH103" s="347"/>
      <c r="BI103" s="343"/>
      <c r="BJ103" s="343"/>
      <c r="BK103" s="343"/>
      <c r="BL103" s="343"/>
      <c r="BM103" s="343"/>
      <c r="BN103" s="343"/>
      <c r="BO103" s="343"/>
      <c r="BP103" s="343"/>
      <c r="BQ103" s="343"/>
      <c r="BR103" s="343"/>
      <c r="BS103" s="343"/>
      <c r="BT103" s="343"/>
      <c r="BU103" s="343"/>
      <c r="BV103" s="343"/>
      <c r="BW103" s="343"/>
      <c r="BX103" s="343"/>
      <c r="BY103" s="343"/>
      <c r="BZ103" s="350"/>
      <c r="CA103" s="403"/>
      <c r="CC103" s="262">
        <v>91</v>
      </c>
      <c r="CD103" s="337" t="str">
        <f t="shared" si="40"/>
        <v/>
      </c>
      <c r="CE103" s="337" t="str">
        <f t="shared" si="43"/>
        <v>立得点表!3:12</v>
      </c>
      <c r="CF103" s="338" t="str">
        <f t="shared" si="44"/>
        <v>立得点表!16:25</v>
      </c>
      <c r="CG103" s="337" t="str">
        <f t="shared" si="45"/>
        <v>立3段得点表!3:13</v>
      </c>
      <c r="CH103" s="338" t="str">
        <f t="shared" si="46"/>
        <v>立3段得点表!16:25</v>
      </c>
      <c r="CI103" s="337" t="str">
        <f t="shared" si="47"/>
        <v>ボール得点表!3:13</v>
      </c>
      <c r="CJ103" s="338" t="str">
        <f t="shared" si="48"/>
        <v>ボール得点表!16:25</v>
      </c>
      <c r="CK103" s="337" t="str">
        <f t="shared" si="49"/>
        <v>50m得点表!3:13</v>
      </c>
      <c r="CL103" s="338" t="str">
        <f t="shared" si="50"/>
        <v>50m得点表!16:25</v>
      </c>
      <c r="CM103" s="337" t="str">
        <f t="shared" si="51"/>
        <v>往得点表!3:13</v>
      </c>
      <c r="CN103" s="338" t="str">
        <f t="shared" si="52"/>
        <v>往得点表!16:25</v>
      </c>
      <c r="CO103" s="337" t="str">
        <f t="shared" si="53"/>
        <v>腕得点表!3:13</v>
      </c>
      <c r="CP103" s="338" t="str">
        <f t="shared" si="54"/>
        <v>腕得点表!16:25</v>
      </c>
      <c r="CQ103" s="337" t="str">
        <f t="shared" si="55"/>
        <v>腕膝得点表!3:4</v>
      </c>
      <c r="CR103" s="338" t="str">
        <f t="shared" si="56"/>
        <v>腕膝得点表!8:9</v>
      </c>
      <c r="CS103" s="337" t="str">
        <f t="shared" si="57"/>
        <v>20mシャトルラン得点表!3:13</v>
      </c>
      <c r="CT103" s="338" t="str">
        <f t="shared" si="58"/>
        <v>20mシャトルラン得点表!16:25</v>
      </c>
      <c r="CU103" s="262" t="b">
        <f t="shared" si="41"/>
        <v>0</v>
      </c>
      <c r="DB103" s="402"/>
    </row>
    <row r="104" spans="1:106" ht="18" customHeight="1">
      <c r="A104" s="339">
        <v>90</v>
      </c>
      <c r="B104" s="445"/>
      <c r="C104" s="309"/>
      <c r="D104" s="310"/>
      <c r="E104" s="311"/>
      <c r="F104" s="310" t="s">
        <v>105</v>
      </c>
      <c r="G104" s="312" t="str">
        <f t="shared" si="59"/>
        <v/>
      </c>
      <c r="H104" s="310"/>
      <c r="I104" s="313"/>
      <c r="J104" s="321"/>
      <c r="K104" s="315" t="str">
        <f t="shared" ca="1" si="30"/>
        <v/>
      </c>
      <c r="L104" s="316"/>
      <c r="M104" s="318"/>
      <c r="N104" s="318"/>
      <c r="O104" s="318"/>
      <c r="P104" s="340"/>
      <c r="Q104" s="320" t="str">
        <f t="shared" ca="1" si="31"/>
        <v/>
      </c>
      <c r="R104" s="316"/>
      <c r="S104" s="318"/>
      <c r="T104" s="318"/>
      <c r="U104" s="318"/>
      <c r="V104" s="348"/>
      <c r="W104" s="321"/>
      <c r="X104" s="322" t="str">
        <f t="shared" ca="1" si="32"/>
        <v/>
      </c>
      <c r="Y104" s="323"/>
      <c r="Z104" s="316"/>
      <c r="AA104" s="318"/>
      <c r="AB104" s="318"/>
      <c r="AC104" s="318"/>
      <c r="AD104" s="349"/>
      <c r="AE104" s="340"/>
      <c r="AF104" s="320" t="str">
        <f t="shared" ca="1" si="33"/>
        <v/>
      </c>
      <c r="AG104" s="340"/>
      <c r="AH104" s="320" t="str">
        <f t="shared" ca="1" si="34"/>
        <v/>
      </c>
      <c r="AI104" s="321"/>
      <c r="AJ104" s="324" t="str">
        <f t="shared" ca="1" si="35"/>
        <v/>
      </c>
      <c r="AK104" s="340"/>
      <c r="AL104" s="320" t="str">
        <f t="shared" ca="1" si="36"/>
        <v/>
      </c>
      <c r="AM104" s="340"/>
      <c r="AN104" s="320" t="str">
        <f t="shared" ca="1" si="37"/>
        <v/>
      </c>
      <c r="AO104" s="326" t="str">
        <f t="shared" si="38"/>
        <v/>
      </c>
      <c r="AP104" s="326" t="str">
        <f t="shared" si="39"/>
        <v/>
      </c>
      <c r="AQ104" s="326" t="str">
        <f>IF(AO104=7,VLOOKUP(AP104,設定!$A$2:$B$6,2,1),"---")</f>
        <v>---</v>
      </c>
      <c r="AR104" s="382"/>
      <c r="AS104" s="383"/>
      <c r="AT104" s="383"/>
      <c r="AU104" s="384" t="s">
        <v>105</v>
      </c>
      <c r="AV104" s="385"/>
      <c r="AW104" s="384"/>
      <c r="AX104" s="386"/>
      <c r="AY104" s="387" t="str">
        <f t="shared" si="42"/>
        <v/>
      </c>
      <c r="AZ104" s="384" t="s">
        <v>105</v>
      </c>
      <c r="BA104" s="384" t="s">
        <v>105</v>
      </c>
      <c r="BB104" s="384" t="s">
        <v>105</v>
      </c>
      <c r="BC104" s="384"/>
      <c r="BD104" s="384"/>
      <c r="BE104" s="384"/>
      <c r="BF104" s="384"/>
      <c r="BG104" s="388"/>
      <c r="BH104" s="389"/>
      <c r="BI104" s="384"/>
      <c r="BJ104" s="384"/>
      <c r="BK104" s="384"/>
      <c r="BL104" s="384"/>
      <c r="BM104" s="384"/>
      <c r="BN104" s="384"/>
      <c r="BO104" s="384"/>
      <c r="BP104" s="384"/>
      <c r="BQ104" s="384"/>
      <c r="BR104" s="384"/>
      <c r="BS104" s="384"/>
      <c r="BT104" s="384"/>
      <c r="BU104" s="384"/>
      <c r="BV104" s="384"/>
      <c r="BW104" s="384"/>
      <c r="BX104" s="384"/>
      <c r="BY104" s="384"/>
      <c r="BZ104" s="390"/>
      <c r="CA104" s="403"/>
      <c r="CC104" s="262">
        <v>92</v>
      </c>
      <c r="CD104" s="337" t="str">
        <f t="shared" si="40"/>
        <v/>
      </c>
      <c r="CE104" s="337" t="str">
        <f t="shared" si="43"/>
        <v>立得点表!3:12</v>
      </c>
      <c r="CF104" s="338" t="str">
        <f t="shared" si="44"/>
        <v>立得点表!16:25</v>
      </c>
      <c r="CG104" s="337" t="str">
        <f t="shared" si="45"/>
        <v>立3段得点表!3:13</v>
      </c>
      <c r="CH104" s="338" t="str">
        <f t="shared" si="46"/>
        <v>立3段得点表!16:25</v>
      </c>
      <c r="CI104" s="337" t="str">
        <f t="shared" si="47"/>
        <v>ボール得点表!3:13</v>
      </c>
      <c r="CJ104" s="338" t="str">
        <f t="shared" si="48"/>
        <v>ボール得点表!16:25</v>
      </c>
      <c r="CK104" s="337" t="str">
        <f t="shared" si="49"/>
        <v>50m得点表!3:13</v>
      </c>
      <c r="CL104" s="338" t="str">
        <f t="shared" si="50"/>
        <v>50m得点表!16:25</v>
      </c>
      <c r="CM104" s="337" t="str">
        <f t="shared" si="51"/>
        <v>往得点表!3:13</v>
      </c>
      <c r="CN104" s="338" t="str">
        <f t="shared" si="52"/>
        <v>往得点表!16:25</v>
      </c>
      <c r="CO104" s="337" t="str">
        <f t="shared" si="53"/>
        <v>腕得点表!3:13</v>
      </c>
      <c r="CP104" s="338" t="str">
        <f t="shared" si="54"/>
        <v>腕得点表!16:25</v>
      </c>
      <c r="CQ104" s="337" t="str">
        <f t="shared" si="55"/>
        <v>腕膝得点表!3:4</v>
      </c>
      <c r="CR104" s="338" t="str">
        <f t="shared" si="56"/>
        <v>腕膝得点表!8:9</v>
      </c>
      <c r="CS104" s="337" t="str">
        <f t="shared" si="57"/>
        <v>20mシャトルラン得点表!3:13</v>
      </c>
      <c r="CT104" s="338" t="str">
        <f t="shared" si="58"/>
        <v>20mシャトルラン得点表!16:25</v>
      </c>
      <c r="CU104" s="262" t="b">
        <f t="shared" si="41"/>
        <v>0</v>
      </c>
    </row>
    <row r="105" spans="1:106" ht="18" customHeight="1">
      <c r="A105" s="339">
        <v>91</v>
      </c>
      <c r="B105" s="445"/>
      <c r="C105" s="309"/>
      <c r="D105" s="310"/>
      <c r="E105" s="311"/>
      <c r="F105" s="310" t="s">
        <v>105</v>
      </c>
      <c r="G105" s="312" t="str">
        <f t="shared" si="59"/>
        <v/>
      </c>
      <c r="H105" s="310"/>
      <c r="I105" s="313"/>
      <c r="J105" s="321"/>
      <c r="K105" s="315" t="str">
        <f t="shared" ca="1" si="30"/>
        <v/>
      </c>
      <c r="L105" s="316"/>
      <c r="M105" s="318"/>
      <c r="N105" s="318"/>
      <c r="O105" s="318"/>
      <c r="P105" s="340"/>
      <c r="Q105" s="320" t="str">
        <f t="shared" ca="1" si="31"/>
        <v/>
      </c>
      <c r="R105" s="316"/>
      <c r="S105" s="318"/>
      <c r="T105" s="318"/>
      <c r="U105" s="318"/>
      <c r="V105" s="348"/>
      <c r="W105" s="321"/>
      <c r="X105" s="322" t="str">
        <f t="shared" ca="1" si="32"/>
        <v/>
      </c>
      <c r="Y105" s="323"/>
      <c r="Z105" s="316"/>
      <c r="AA105" s="318"/>
      <c r="AB105" s="318"/>
      <c r="AC105" s="318"/>
      <c r="AD105" s="349"/>
      <c r="AE105" s="340"/>
      <c r="AF105" s="320" t="str">
        <f t="shared" ca="1" si="33"/>
        <v/>
      </c>
      <c r="AG105" s="340"/>
      <c r="AH105" s="320" t="str">
        <f t="shared" ca="1" si="34"/>
        <v/>
      </c>
      <c r="AI105" s="321"/>
      <c r="AJ105" s="324" t="str">
        <f t="shared" ca="1" si="35"/>
        <v/>
      </c>
      <c r="AK105" s="340"/>
      <c r="AL105" s="320" t="str">
        <f t="shared" ca="1" si="36"/>
        <v/>
      </c>
      <c r="AM105" s="340"/>
      <c r="AN105" s="320" t="str">
        <f t="shared" ca="1" si="37"/>
        <v/>
      </c>
      <c r="AO105" s="326" t="str">
        <f t="shared" si="38"/>
        <v/>
      </c>
      <c r="AP105" s="326" t="str">
        <f t="shared" si="39"/>
        <v/>
      </c>
      <c r="AQ105" s="326" t="str">
        <f>IF(AO105=7,VLOOKUP(AP105,設定!$A$2:$B$6,2,1),"---")</f>
        <v>---</v>
      </c>
      <c r="AR105" s="382"/>
      <c r="AS105" s="383"/>
      <c r="AT105" s="383"/>
      <c r="AU105" s="384" t="s">
        <v>105</v>
      </c>
      <c r="AV105" s="385"/>
      <c r="AW105" s="384"/>
      <c r="AX105" s="386"/>
      <c r="AY105" s="387" t="str">
        <f t="shared" si="42"/>
        <v/>
      </c>
      <c r="AZ105" s="384" t="s">
        <v>105</v>
      </c>
      <c r="BA105" s="384" t="s">
        <v>105</v>
      </c>
      <c r="BB105" s="384" t="s">
        <v>105</v>
      </c>
      <c r="BC105" s="384"/>
      <c r="BD105" s="384"/>
      <c r="BE105" s="384"/>
      <c r="BF105" s="384"/>
      <c r="BG105" s="388"/>
      <c r="BH105" s="389"/>
      <c r="BI105" s="384"/>
      <c r="BJ105" s="384"/>
      <c r="BK105" s="384"/>
      <c r="BL105" s="384"/>
      <c r="BM105" s="384"/>
      <c r="BN105" s="384"/>
      <c r="BO105" s="384"/>
      <c r="BP105" s="384"/>
      <c r="BQ105" s="384"/>
      <c r="BR105" s="384"/>
      <c r="BS105" s="384"/>
      <c r="BT105" s="384"/>
      <c r="BU105" s="384"/>
      <c r="BV105" s="384"/>
      <c r="BW105" s="384"/>
      <c r="BX105" s="384"/>
      <c r="BY105" s="384"/>
      <c r="BZ105" s="390"/>
      <c r="CA105" s="403"/>
      <c r="CC105" s="262">
        <v>93</v>
      </c>
      <c r="CD105" s="337" t="str">
        <f t="shared" si="40"/>
        <v/>
      </c>
      <c r="CE105" s="337" t="str">
        <f t="shared" si="43"/>
        <v>立得点表!3:12</v>
      </c>
      <c r="CF105" s="338" t="str">
        <f t="shared" si="44"/>
        <v>立得点表!16:25</v>
      </c>
      <c r="CG105" s="337" t="str">
        <f t="shared" si="45"/>
        <v>立3段得点表!3:13</v>
      </c>
      <c r="CH105" s="338" t="str">
        <f t="shared" si="46"/>
        <v>立3段得点表!16:25</v>
      </c>
      <c r="CI105" s="337" t="str">
        <f t="shared" si="47"/>
        <v>ボール得点表!3:13</v>
      </c>
      <c r="CJ105" s="338" t="str">
        <f t="shared" si="48"/>
        <v>ボール得点表!16:25</v>
      </c>
      <c r="CK105" s="337" t="str">
        <f t="shared" si="49"/>
        <v>50m得点表!3:13</v>
      </c>
      <c r="CL105" s="338" t="str">
        <f t="shared" si="50"/>
        <v>50m得点表!16:25</v>
      </c>
      <c r="CM105" s="337" t="str">
        <f t="shared" si="51"/>
        <v>往得点表!3:13</v>
      </c>
      <c r="CN105" s="338" t="str">
        <f t="shared" si="52"/>
        <v>往得点表!16:25</v>
      </c>
      <c r="CO105" s="337" t="str">
        <f t="shared" si="53"/>
        <v>腕得点表!3:13</v>
      </c>
      <c r="CP105" s="338" t="str">
        <f t="shared" si="54"/>
        <v>腕得点表!16:25</v>
      </c>
      <c r="CQ105" s="337" t="str">
        <f t="shared" si="55"/>
        <v>腕膝得点表!3:4</v>
      </c>
      <c r="CR105" s="338" t="str">
        <f t="shared" si="56"/>
        <v>腕膝得点表!8:9</v>
      </c>
      <c r="CS105" s="337" t="str">
        <f t="shared" si="57"/>
        <v>20mシャトルラン得点表!3:13</v>
      </c>
      <c r="CT105" s="338" t="str">
        <f t="shared" si="58"/>
        <v>20mシャトルラン得点表!16:25</v>
      </c>
      <c r="CU105" s="262" t="b">
        <f t="shared" si="41"/>
        <v>0</v>
      </c>
    </row>
    <row r="106" spans="1:106" ht="18" customHeight="1">
      <c r="A106" s="339">
        <v>92</v>
      </c>
      <c r="B106" s="445"/>
      <c r="C106" s="309"/>
      <c r="D106" s="310"/>
      <c r="E106" s="311"/>
      <c r="F106" s="310" t="s">
        <v>105</v>
      </c>
      <c r="G106" s="312" t="str">
        <f t="shared" si="59"/>
        <v/>
      </c>
      <c r="H106" s="310"/>
      <c r="I106" s="313"/>
      <c r="J106" s="321"/>
      <c r="K106" s="315" t="str">
        <f t="shared" ca="1" si="30"/>
        <v/>
      </c>
      <c r="L106" s="316"/>
      <c r="M106" s="318"/>
      <c r="N106" s="318"/>
      <c r="O106" s="318"/>
      <c r="P106" s="340"/>
      <c r="Q106" s="320" t="str">
        <f t="shared" ca="1" si="31"/>
        <v/>
      </c>
      <c r="R106" s="316"/>
      <c r="S106" s="318"/>
      <c r="T106" s="318"/>
      <c r="U106" s="318"/>
      <c r="V106" s="348"/>
      <c r="W106" s="321"/>
      <c r="X106" s="322" t="str">
        <f t="shared" ca="1" si="32"/>
        <v/>
      </c>
      <c r="Y106" s="323"/>
      <c r="Z106" s="316"/>
      <c r="AA106" s="318"/>
      <c r="AB106" s="318"/>
      <c r="AC106" s="318"/>
      <c r="AD106" s="349"/>
      <c r="AE106" s="340"/>
      <c r="AF106" s="320" t="str">
        <f t="shared" ca="1" si="33"/>
        <v/>
      </c>
      <c r="AG106" s="340"/>
      <c r="AH106" s="320" t="str">
        <f t="shared" ca="1" si="34"/>
        <v/>
      </c>
      <c r="AI106" s="321"/>
      <c r="AJ106" s="324" t="str">
        <f t="shared" ca="1" si="35"/>
        <v/>
      </c>
      <c r="AK106" s="340"/>
      <c r="AL106" s="320" t="str">
        <f t="shared" ca="1" si="36"/>
        <v/>
      </c>
      <c r="AM106" s="340"/>
      <c r="AN106" s="320" t="str">
        <f t="shared" ca="1" si="37"/>
        <v/>
      </c>
      <c r="AO106" s="326" t="str">
        <f t="shared" si="38"/>
        <v/>
      </c>
      <c r="AP106" s="326" t="str">
        <f t="shared" si="39"/>
        <v/>
      </c>
      <c r="AQ106" s="326" t="str">
        <f>IF(AO106=7,VLOOKUP(AP106,設定!$A$2:$B$6,2,1),"---")</f>
        <v>---</v>
      </c>
      <c r="AR106" s="382"/>
      <c r="AS106" s="383"/>
      <c r="AT106" s="383"/>
      <c r="AU106" s="384" t="s">
        <v>105</v>
      </c>
      <c r="AV106" s="385"/>
      <c r="AW106" s="384"/>
      <c r="AX106" s="386"/>
      <c r="AY106" s="387" t="str">
        <f t="shared" si="42"/>
        <v/>
      </c>
      <c r="AZ106" s="384" t="s">
        <v>105</v>
      </c>
      <c r="BA106" s="384" t="s">
        <v>105</v>
      </c>
      <c r="BB106" s="384" t="s">
        <v>105</v>
      </c>
      <c r="BC106" s="384"/>
      <c r="BD106" s="384"/>
      <c r="BE106" s="384"/>
      <c r="BF106" s="384"/>
      <c r="BG106" s="388"/>
      <c r="BH106" s="389"/>
      <c r="BI106" s="384"/>
      <c r="BJ106" s="384"/>
      <c r="BK106" s="384"/>
      <c r="BL106" s="384"/>
      <c r="BM106" s="384"/>
      <c r="BN106" s="384"/>
      <c r="BO106" s="384"/>
      <c r="BP106" s="384"/>
      <c r="BQ106" s="384"/>
      <c r="BR106" s="384"/>
      <c r="BS106" s="384"/>
      <c r="BT106" s="384"/>
      <c r="BU106" s="384"/>
      <c r="BV106" s="384"/>
      <c r="BW106" s="384"/>
      <c r="BX106" s="384"/>
      <c r="BY106" s="384"/>
      <c r="BZ106" s="390"/>
      <c r="CA106" s="403"/>
      <c r="CC106" s="262">
        <v>94</v>
      </c>
      <c r="CD106" s="337" t="str">
        <f t="shared" si="40"/>
        <v/>
      </c>
      <c r="CE106" s="337" t="str">
        <f t="shared" si="43"/>
        <v>立得点表!3:12</v>
      </c>
      <c r="CF106" s="338" t="str">
        <f t="shared" si="44"/>
        <v>立得点表!16:25</v>
      </c>
      <c r="CG106" s="337" t="str">
        <f t="shared" si="45"/>
        <v>立3段得点表!3:13</v>
      </c>
      <c r="CH106" s="338" t="str">
        <f t="shared" si="46"/>
        <v>立3段得点表!16:25</v>
      </c>
      <c r="CI106" s="337" t="str">
        <f t="shared" si="47"/>
        <v>ボール得点表!3:13</v>
      </c>
      <c r="CJ106" s="338" t="str">
        <f t="shared" si="48"/>
        <v>ボール得点表!16:25</v>
      </c>
      <c r="CK106" s="337" t="str">
        <f t="shared" si="49"/>
        <v>50m得点表!3:13</v>
      </c>
      <c r="CL106" s="338" t="str">
        <f t="shared" si="50"/>
        <v>50m得点表!16:25</v>
      </c>
      <c r="CM106" s="337" t="str">
        <f t="shared" si="51"/>
        <v>往得点表!3:13</v>
      </c>
      <c r="CN106" s="338" t="str">
        <f t="shared" si="52"/>
        <v>往得点表!16:25</v>
      </c>
      <c r="CO106" s="337" t="str">
        <f t="shared" si="53"/>
        <v>腕得点表!3:13</v>
      </c>
      <c r="CP106" s="338" t="str">
        <f t="shared" si="54"/>
        <v>腕得点表!16:25</v>
      </c>
      <c r="CQ106" s="337" t="str">
        <f t="shared" si="55"/>
        <v>腕膝得点表!3:4</v>
      </c>
      <c r="CR106" s="338" t="str">
        <f t="shared" si="56"/>
        <v>腕膝得点表!8:9</v>
      </c>
      <c r="CS106" s="337" t="str">
        <f t="shared" si="57"/>
        <v>20mシャトルラン得点表!3:13</v>
      </c>
      <c r="CT106" s="338" t="str">
        <f t="shared" si="58"/>
        <v>20mシャトルラン得点表!16:25</v>
      </c>
      <c r="CU106" s="262" t="b">
        <f t="shared" si="41"/>
        <v>0</v>
      </c>
    </row>
    <row r="107" spans="1:106" s="402" customFormat="1" ht="18" customHeight="1">
      <c r="A107" s="339">
        <v>93</v>
      </c>
      <c r="B107" s="449"/>
      <c r="C107" s="404"/>
      <c r="D107" s="354"/>
      <c r="E107" s="405"/>
      <c r="F107" s="354" t="s">
        <v>105</v>
      </c>
      <c r="G107" s="483" t="str">
        <f t="shared" si="59"/>
        <v/>
      </c>
      <c r="H107" s="406"/>
      <c r="I107" s="407"/>
      <c r="J107" s="408"/>
      <c r="K107" s="409" t="str">
        <f t="shared" ca="1" si="30"/>
        <v/>
      </c>
      <c r="L107" s="410"/>
      <c r="M107" s="317"/>
      <c r="N107" s="317"/>
      <c r="O107" s="317"/>
      <c r="P107" s="411"/>
      <c r="Q107" s="412" t="str">
        <f t="shared" ca="1" si="31"/>
        <v/>
      </c>
      <c r="R107" s="413"/>
      <c r="S107" s="414"/>
      <c r="T107" s="414"/>
      <c r="U107" s="414"/>
      <c r="V107" s="415"/>
      <c r="W107" s="408"/>
      <c r="X107" s="416" t="str">
        <f t="shared" ca="1" si="32"/>
        <v/>
      </c>
      <c r="Y107" s="403"/>
      <c r="Z107" s="413"/>
      <c r="AA107" s="414"/>
      <c r="AB107" s="414"/>
      <c r="AC107" s="414"/>
      <c r="AD107" s="417"/>
      <c r="AE107" s="411"/>
      <c r="AF107" s="412" t="str">
        <f t="shared" ca="1" si="33"/>
        <v/>
      </c>
      <c r="AG107" s="411"/>
      <c r="AH107" s="412" t="str">
        <f t="shared" ca="1" si="34"/>
        <v/>
      </c>
      <c r="AI107" s="408"/>
      <c r="AJ107" s="485" t="str">
        <f t="shared" ca="1" si="35"/>
        <v/>
      </c>
      <c r="AK107" s="411"/>
      <c r="AL107" s="412" t="str">
        <f t="shared" ca="1" si="36"/>
        <v/>
      </c>
      <c r="AM107" s="411"/>
      <c r="AN107" s="412" t="str">
        <f t="shared" ca="1" si="37"/>
        <v/>
      </c>
      <c r="AO107" s="486" t="str">
        <f t="shared" si="38"/>
        <v/>
      </c>
      <c r="AP107" s="486" t="str">
        <f t="shared" si="39"/>
        <v/>
      </c>
      <c r="AQ107" s="486" t="str">
        <f>IF(AO107=7,VLOOKUP(AP107,設定!$A$2:$B$6,2,1),"---")</f>
        <v>---</v>
      </c>
      <c r="AR107" s="487"/>
      <c r="AS107" s="488"/>
      <c r="AT107" s="488"/>
      <c r="AU107" s="489" t="s">
        <v>105</v>
      </c>
      <c r="AV107" s="490"/>
      <c r="AW107" s="489"/>
      <c r="AX107" s="491"/>
      <c r="AY107" s="492" t="str">
        <f t="shared" si="42"/>
        <v/>
      </c>
      <c r="AZ107" s="489" t="s">
        <v>105</v>
      </c>
      <c r="BA107" s="489" t="s">
        <v>105</v>
      </c>
      <c r="BB107" s="489" t="s">
        <v>105</v>
      </c>
      <c r="BC107" s="489"/>
      <c r="BD107" s="489"/>
      <c r="BE107" s="489"/>
      <c r="BF107" s="489"/>
      <c r="BG107" s="493"/>
      <c r="BH107" s="494"/>
      <c r="BI107" s="489"/>
      <c r="BJ107" s="489"/>
      <c r="BK107" s="489"/>
      <c r="BL107" s="489"/>
      <c r="BM107" s="489"/>
      <c r="BN107" s="489"/>
      <c r="BO107" s="489"/>
      <c r="BP107" s="489"/>
      <c r="BQ107" s="489"/>
      <c r="BR107" s="489"/>
      <c r="BS107" s="489"/>
      <c r="BT107" s="489"/>
      <c r="BU107" s="489"/>
      <c r="BV107" s="489"/>
      <c r="BW107" s="489"/>
      <c r="BX107" s="489"/>
      <c r="BY107" s="489"/>
      <c r="BZ107" s="495"/>
      <c r="CA107" s="401"/>
      <c r="CC107" s="402">
        <v>95</v>
      </c>
      <c r="CD107" s="402" t="str">
        <f t="shared" si="40"/>
        <v/>
      </c>
      <c r="CE107" s="402" t="str">
        <f t="shared" si="43"/>
        <v>立得点表!3:12</v>
      </c>
      <c r="CF107" s="421" t="str">
        <f t="shared" si="44"/>
        <v>立得点表!16:25</v>
      </c>
      <c r="CG107" s="402" t="str">
        <f t="shared" si="45"/>
        <v>立3段得点表!3:13</v>
      </c>
      <c r="CH107" s="421" t="str">
        <f t="shared" si="46"/>
        <v>立3段得点表!16:25</v>
      </c>
      <c r="CI107" s="402" t="str">
        <f t="shared" si="47"/>
        <v>ボール得点表!3:13</v>
      </c>
      <c r="CJ107" s="421" t="str">
        <f t="shared" si="48"/>
        <v>ボール得点表!16:25</v>
      </c>
      <c r="CK107" s="402" t="str">
        <f t="shared" si="49"/>
        <v>50m得点表!3:13</v>
      </c>
      <c r="CL107" s="421" t="str">
        <f t="shared" si="50"/>
        <v>50m得点表!16:25</v>
      </c>
      <c r="CM107" s="402" t="str">
        <f t="shared" si="51"/>
        <v>往得点表!3:13</v>
      </c>
      <c r="CN107" s="421" t="str">
        <f t="shared" si="52"/>
        <v>往得点表!16:25</v>
      </c>
      <c r="CO107" s="402" t="str">
        <f t="shared" si="53"/>
        <v>腕得点表!3:13</v>
      </c>
      <c r="CP107" s="421" t="str">
        <f t="shared" si="54"/>
        <v>腕得点表!16:25</v>
      </c>
      <c r="CQ107" s="380" t="str">
        <f t="shared" si="55"/>
        <v>腕膝得点表!3:4</v>
      </c>
      <c r="CR107" s="381" t="str">
        <f t="shared" si="56"/>
        <v>腕膝得点表!8:9</v>
      </c>
      <c r="CS107" s="402" t="str">
        <f t="shared" si="57"/>
        <v>20mシャトルラン得点表!3:13</v>
      </c>
      <c r="CT107" s="421" t="str">
        <f t="shared" si="58"/>
        <v>20mシャトルラン得点表!16:25</v>
      </c>
      <c r="CU107" s="402" t="b">
        <f t="shared" si="41"/>
        <v>0</v>
      </c>
      <c r="DB107" s="262"/>
    </row>
    <row r="108" spans="1:106" ht="18" customHeight="1">
      <c r="A108" s="482">
        <v>94</v>
      </c>
      <c r="B108" s="496"/>
      <c r="C108" s="497"/>
      <c r="D108" s="498"/>
      <c r="E108" s="499"/>
      <c r="F108" s="498" t="s">
        <v>105</v>
      </c>
      <c r="G108" s="500" t="str">
        <f t="shared" si="59"/>
        <v/>
      </c>
      <c r="H108" s="498"/>
      <c r="I108" s="501"/>
      <c r="J108" s="502"/>
      <c r="K108" s="503" t="str">
        <f t="shared" ca="1" si="30"/>
        <v/>
      </c>
      <c r="L108" s="504"/>
      <c r="M108" s="505"/>
      <c r="N108" s="505"/>
      <c r="O108" s="505"/>
      <c r="P108" s="506"/>
      <c r="Q108" s="507" t="str">
        <f t="shared" ca="1" si="31"/>
        <v/>
      </c>
      <c r="R108" s="504"/>
      <c r="S108" s="505"/>
      <c r="T108" s="505"/>
      <c r="U108" s="505"/>
      <c r="V108" s="508"/>
      <c r="W108" s="502"/>
      <c r="X108" s="509" t="str">
        <f t="shared" ca="1" si="32"/>
        <v/>
      </c>
      <c r="Y108" s="515"/>
      <c r="Z108" s="504"/>
      <c r="AA108" s="505"/>
      <c r="AB108" s="505"/>
      <c r="AC108" s="505"/>
      <c r="AD108" s="510"/>
      <c r="AE108" s="506"/>
      <c r="AF108" s="507" t="str">
        <f t="shared" ca="1" si="33"/>
        <v/>
      </c>
      <c r="AG108" s="506"/>
      <c r="AH108" s="507" t="str">
        <f t="shared" ca="1" si="34"/>
        <v/>
      </c>
      <c r="AI108" s="502"/>
      <c r="AJ108" s="511" t="str">
        <f t="shared" ca="1" si="35"/>
        <v/>
      </c>
      <c r="AK108" s="506"/>
      <c r="AL108" s="507" t="str">
        <f t="shared" ca="1" si="36"/>
        <v/>
      </c>
      <c r="AM108" s="506"/>
      <c r="AN108" s="507" t="str">
        <f t="shared" ca="1" si="37"/>
        <v/>
      </c>
      <c r="AO108" s="327" t="str">
        <f t="shared" si="38"/>
        <v/>
      </c>
      <c r="AP108" s="327" t="str">
        <f t="shared" si="39"/>
        <v/>
      </c>
      <c r="AQ108" s="327" t="str">
        <f>IF(AO108=7,VLOOKUP(AP108,設定!$A$2:$B$6,2,1),"---")</f>
        <v>---</v>
      </c>
      <c r="AR108" s="382"/>
      <c r="AS108" s="383"/>
      <c r="AT108" s="383"/>
      <c r="AU108" s="384" t="s">
        <v>105</v>
      </c>
      <c r="AV108" s="385"/>
      <c r="AW108" s="384"/>
      <c r="AX108" s="386"/>
      <c r="AY108" s="387" t="str">
        <f t="shared" si="42"/>
        <v/>
      </c>
      <c r="AZ108" s="384" t="s">
        <v>105</v>
      </c>
      <c r="BA108" s="384" t="s">
        <v>105</v>
      </c>
      <c r="BB108" s="384" t="s">
        <v>105</v>
      </c>
      <c r="BC108" s="384"/>
      <c r="BD108" s="384"/>
      <c r="BE108" s="384"/>
      <c r="BF108" s="384"/>
      <c r="BG108" s="388"/>
      <c r="BH108" s="389"/>
      <c r="BI108" s="384"/>
      <c r="BJ108" s="384"/>
      <c r="BK108" s="384"/>
      <c r="BL108" s="384"/>
      <c r="BM108" s="384"/>
      <c r="BN108" s="384"/>
      <c r="BO108" s="384"/>
      <c r="BP108" s="384"/>
      <c r="BQ108" s="384"/>
      <c r="BR108" s="384"/>
      <c r="BS108" s="384"/>
      <c r="BT108" s="384"/>
      <c r="BU108" s="384"/>
      <c r="BV108" s="384"/>
      <c r="BW108" s="384"/>
      <c r="BX108" s="384"/>
      <c r="BY108" s="384"/>
      <c r="BZ108" s="512"/>
      <c r="CA108" s="403"/>
      <c r="CC108" s="262">
        <v>96</v>
      </c>
      <c r="CD108" s="337" t="str">
        <f t="shared" si="40"/>
        <v/>
      </c>
      <c r="CE108" s="337" t="str">
        <f t="shared" si="43"/>
        <v>立得点表!3:12</v>
      </c>
      <c r="CF108" s="338" t="str">
        <f t="shared" si="44"/>
        <v>立得点表!16:25</v>
      </c>
      <c r="CG108" s="337" t="str">
        <f t="shared" si="45"/>
        <v>立3段得点表!3:13</v>
      </c>
      <c r="CH108" s="338" t="str">
        <f t="shared" si="46"/>
        <v>立3段得点表!16:25</v>
      </c>
      <c r="CI108" s="337" t="str">
        <f t="shared" si="47"/>
        <v>ボール得点表!3:13</v>
      </c>
      <c r="CJ108" s="338" t="str">
        <f t="shared" si="48"/>
        <v>ボール得点表!16:25</v>
      </c>
      <c r="CK108" s="337" t="str">
        <f t="shared" si="49"/>
        <v>50m得点表!3:13</v>
      </c>
      <c r="CL108" s="338" t="str">
        <f t="shared" si="50"/>
        <v>50m得点表!16:25</v>
      </c>
      <c r="CM108" s="337" t="str">
        <f t="shared" si="51"/>
        <v>往得点表!3:13</v>
      </c>
      <c r="CN108" s="338" t="str">
        <f t="shared" si="52"/>
        <v>往得点表!16:25</v>
      </c>
      <c r="CO108" s="337" t="str">
        <f t="shared" si="53"/>
        <v>腕得点表!3:13</v>
      </c>
      <c r="CP108" s="338" t="str">
        <f t="shared" si="54"/>
        <v>腕得点表!16:25</v>
      </c>
      <c r="CQ108" s="337" t="str">
        <f t="shared" si="55"/>
        <v>腕膝得点表!3:4</v>
      </c>
      <c r="CR108" s="338" t="str">
        <f t="shared" si="56"/>
        <v>腕膝得点表!8:9</v>
      </c>
      <c r="CS108" s="337" t="str">
        <f t="shared" si="57"/>
        <v>20mシャトルラン得点表!3:13</v>
      </c>
      <c r="CT108" s="338" t="str">
        <f t="shared" si="58"/>
        <v>20mシャトルラン得点表!16:25</v>
      </c>
      <c r="CU108" s="262" t="b">
        <f t="shared" si="41"/>
        <v>0</v>
      </c>
      <c r="DB108" s="402"/>
    </row>
    <row r="109" spans="1:106" ht="18" customHeight="1">
      <c r="A109" s="482">
        <v>95</v>
      </c>
      <c r="B109" s="513"/>
      <c r="C109" s="309"/>
      <c r="D109" s="310"/>
      <c r="E109" s="311"/>
      <c r="F109" s="310" t="s">
        <v>105</v>
      </c>
      <c r="G109" s="312" t="str">
        <f t="shared" si="59"/>
        <v/>
      </c>
      <c r="H109" s="310"/>
      <c r="I109" s="313"/>
      <c r="J109" s="321"/>
      <c r="K109" s="315" t="str">
        <f t="shared" ca="1" si="30"/>
        <v/>
      </c>
      <c r="L109" s="316"/>
      <c r="M109" s="318"/>
      <c r="N109" s="318"/>
      <c r="O109" s="318"/>
      <c r="P109" s="340"/>
      <c r="Q109" s="320" t="str">
        <f t="shared" ca="1" si="31"/>
        <v/>
      </c>
      <c r="R109" s="316"/>
      <c r="S109" s="318"/>
      <c r="T109" s="318"/>
      <c r="U109" s="318"/>
      <c r="V109" s="348"/>
      <c r="W109" s="321"/>
      <c r="X109" s="322" t="str">
        <f t="shared" ca="1" si="32"/>
        <v/>
      </c>
      <c r="Y109" s="422"/>
      <c r="Z109" s="316"/>
      <c r="AA109" s="318"/>
      <c r="AB109" s="318"/>
      <c r="AC109" s="318"/>
      <c r="AD109" s="349"/>
      <c r="AE109" s="340"/>
      <c r="AF109" s="320" t="str">
        <f t="shared" ca="1" si="33"/>
        <v/>
      </c>
      <c r="AG109" s="340"/>
      <c r="AH109" s="320" t="str">
        <f t="shared" ca="1" si="34"/>
        <v/>
      </c>
      <c r="AI109" s="321"/>
      <c r="AJ109" s="324" t="str">
        <f t="shared" ca="1" si="35"/>
        <v/>
      </c>
      <c r="AK109" s="340"/>
      <c r="AL109" s="320" t="str">
        <f t="shared" ca="1" si="36"/>
        <v/>
      </c>
      <c r="AM109" s="340"/>
      <c r="AN109" s="320" t="str">
        <f t="shared" ca="1" si="37"/>
        <v/>
      </c>
      <c r="AO109" s="326" t="str">
        <f t="shared" si="38"/>
        <v/>
      </c>
      <c r="AP109" s="326" t="str">
        <f t="shared" si="39"/>
        <v/>
      </c>
      <c r="AQ109" s="326" t="str">
        <f>IF(AO109=7,VLOOKUP(AP109,設定!$A$2:$B$6,2,1),"---")</f>
        <v>---</v>
      </c>
      <c r="AR109" s="382"/>
      <c r="AS109" s="383"/>
      <c r="AT109" s="383"/>
      <c r="AU109" s="384" t="s">
        <v>105</v>
      </c>
      <c r="AV109" s="385"/>
      <c r="AW109" s="384"/>
      <c r="AX109" s="386"/>
      <c r="AY109" s="387" t="str">
        <f t="shared" si="42"/>
        <v/>
      </c>
      <c r="AZ109" s="384" t="s">
        <v>105</v>
      </c>
      <c r="BA109" s="384" t="s">
        <v>105</v>
      </c>
      <c r="BB109" s="384" t="s">
        <v>105</v>
      </c>
      <c r="BC109" s="384"/>
      <c r="BD109" s="384"/>
      <c r="BE109" s="384"/>
      <c r="BF109" s="384"/>
      <c r="BG109" s="388"/>
      <c r="BH109" s="389"/>
      <c r="BI109" s="384"/>
      <c r="BJ109" s="384"/>
      <c r="BK109" s="384"/>
      <c r="BL109" s="384"/>
      <c r="BM109" s="384"/>
      <c r="BN109" s="384"/>
      <c r="BO109" s="384"/>
      <c r="BP109" s="384"/>
      <c r="BQ109" s="384"/>
      <c r="BR109" s="384"/>
      <c r="BS109" s="384"/>
      <c r="BT109" s="384"/>
      <c r="BU109" s="384"/>
      <c r="BV109" s="384"/>
      <c r="BW109" s="384"/>
      <c r="BX109" s="384"/>
      <c r="BY109" s="384"/>
      <c r="BZ109" s="512"/>
      <c r="CA109" s="403"/>
      <c r="CC109" s="262">
        <v>97</v>
      </c>
      <c r="CD109" s="337" t="str">
        <f t="shared" si="40"/>
        <v/>
      </c>
      <c r="CE109" s="337" t="str">
        <f t="shared" si="43"/>
        <v>立得点表!3:12</v>
      </c>
      <c r="CF109" s="338" t="str">
        <f t="shared" si="44"/>
        <v>立得点表!16:25</v>
      </c>
      <c r="CG109" s="337" t="str">
        <f t="shared" si="45"/>
        <v>立3段得点表!3:13</v>
      </c>
      <c r="CH109" s="338" t="str">
        <f t="shared" si="46"/>
        <v>立3段得点表!16:25</v>
      </c>
      <c r="CI109" s="337" t="str">
        <f t="shared" si="47"/>
        <v>ボール得点表!3:13</v>
      </c>
      <c r="CJ109" s="338" t="str">
        <f t="shared" si="48"/>
        <v>ボール得点表!16:25</v>
      </c>
      <c r="CK109" s="337" t="str">
        <f t="shared" si="49"/>
        <v>50m得点表!3:13</v>
      </c>
      <c r="CL109" s="338" t="str">
        <f t="shared" si="50"/>
        <v>50m得点表!16:25</v>
      </c>
      <c r="CM109" s="337" t="str">
        <f t="shared" si="51"/>
        <v>往得点表!3:13</v>
      </c>
      <c r="CN109" s="338" t="str">
        <f t="shared" si="52"/>
        <v>往得点表!16:25</v>
      </c>
      <c r="CO109" s="337" t="str">
        <f t="shared" si="53"/>
        <v>腕得点表!3:13</v>
      </c>
      <c r="CP109" s="338" t="str">
        <f t="shared" si="54"/>
        <v>腕得点表!16:25</v>
      </c>
      <c r="CQ109" s="337" t="str">
        <f t="shared" si="55"/>
        <v>腕膝得点表!3:4</v>
      </c>
      <c r="CR109" s="338" t="str">
        <f t="shared" si="56"/>
        <v>腕膝得点表!8:9</v>
      </c>
      <c r="CS109" s="337" t="str">
        <f t="shared" si="57"/>
        <v>20mシャトルラン得点表!3:13</v>
      </c>
      <c r="CT109" s="338" t="str">
        <f t="shared" si="58"/>
        <v>20mシャトルラン得点表!16:25</v>
      </c>
      <c r="CU109" s="262" t="b">
        <f t="shared" si="41"/>
        <v>0</v>
      </c>
    </row>
    <row r="110" spans="1:106" ht="18" customHeight="1">
      <c r="A110" s="482">
        <v>96</v>
      </c>
      <c r="B110" s="513"/>
      <c r="C110" s="309"/>
      <c r="D110" s="310"/>
      <c r="E110" s="311"/>
      <c r="F110" s="310" t="s">
        <v>105</v>
      </c>
      <c r="G110" s="312" t="str">
        <f t="shared" si="59"/>
        <v/>
      </c>
      <c r="H110" s="310"/>
      <c r="I110" s="313"/>
      <c r="J110" s="321"/>
      <c r="K110" s="315" t="str">
        <f t="shared" ca="1" si="30"/>
        <v/>
      </c>
      <c r="L110" s="316"/>
      <c r="M110" s="318"/>
      <c r="N110" s="318"/>
      <c r="O110" s="318"/>
      <c r="P110" s="340"/>
      <c r="Q110" s="320" t="str">
        <f t="shared" ca="1" si="31"/>
        <v/>
      </c>
      <c r="R110" s="316"/>
      <c r="S110" s="318"/>
      <c r="T110" s="318"/>
      <c r="U110" s="318"/>
      <c r="V110" s="348"/>
      <c r="W110" s="321"/>
      <c r="X110" s="322" t="str">
        <f t="shared" ca="1" si="32"/>
        <v/>
      </c>
      <c r="Y110" s="422"/>
      <c r="Z110" s="316"/>
      <c r="AA110" s="318"/>
      <c r="AB110" s="318"/>
      <c r="AC110" s="318"/>
      <c r="AD110" s="349"/>
      <c r="AE110" s="340"/>
      <c r="AF110" s="320" t="str">
        <f t="shared" ca="1" si="33"/>
        <v/>
      </c>
      <c r="AG110" s="340"/>
      <c r="AH110" s="320" t="str">
        <f t="shared" ca="1" si="34"/>
        <v/>
      </c>
      <c r="AI110" s="321"/>
      <c r="AJ110" s="324" t="str">
        <f t="shared" ca="1" si="35"/>
        <v/>
      </c>
      <c r="AK110" s="340"/>
      <c r="AL110" s="320" t="str">
        <f t="shared" ca="1" si="36"/>
        <v/>
      </c>
      <c r="AM110" s="340"/>
      <c r="AN110" s="320" t="str">
        <f t="shared" ca="1" si="37"/>
        <v/>
      </c>
      <c r="AO110" s="326" t="str">
        <f t="shared" si="38"/>
        <v/>
      </c>
      <c r="AP110" s="326" t="str">
        <f t="shared" si="39"/>
        <v/>
      </c>
      <c r="AQ110" s="326" t="str">
        <f>IF(AO110=7,VLOOKUP(AP110,設定!$A$2:$B$6,2,1),"---")</f>
        <v>---</v>
      </c>
      <c r="AR110" s="382"/>
      <c r="AS110" s="383"/>
      <c r="AT110" s="383"/>
      <c r="AU110" s="384" t="s">
        <v>105</v>
      </c>
      <c r="AV110" s="385"/>
      <c r="AW110" s="384"/>
      <c r="AX110" s="386"/>
      <c r="AY110" s="387" t="str">
        <f t="shared" si="42"/>
        <v/>
      </c>
      <c r="AZ110" s="384" t="s">
        <v>105</v>
      </c>
      <c r="BA110" s="384" t="s">
        <v>105</v>
      </c>
      <c r="BB110" s="384" t="s">
        <v>105</v>
      </c>
      <c r="BC110" s="384"/>
      <c r="BD110" s="384"/>
      <c r="BE110" s="384"/>
      <c r="BF110" s="384"/>
      <c r="BG110" s="388"/>
      <c r="BH110" s="389"/>
      <c r="BI110" s="384"/>
      <c r="BJ110" s="384"/>
      <c r="BK110" s="384"/>
      <c r="BL110" s="384"/>
      <c r="BM110" s="384"/>
      <c r="BN110" s="384"/>
      <c r="BO110" s="384"/>
      <c r="BP110" s="384"/>
      <c r="BQ110" s="384"/>
      <c r="BR110" s="384"/>
      <c r="BS110" s="384"/>
      <c r="BT110" s="384"/>
      <c r="BU110" s="384"/>
      <c r="BV110" s="384"/>
      <c r="BW110" s="384"/>
      <c r="BX110" s="384"/>
      <c r="BY110" s="384"/>
      <c r="BZ110" s="512"/>
      <c r="CA110" s="403"/>
      <c r="CC110" s="262">
        <v>98</v>
      </c>
      <c r="CD110" s="337" t="str">
        <f t="shared" si="40"/>
        <v/>
      </c>
      <c r="CE110" s="337" t="str">
        <f t="shared" si="43"/>
        <v>立得点表!3:12</v>
      </c>
      <c r="CF110" s="338" t="str">
        <f t="shared" si="44"/>
        <v>立得点表!16:25</v>
      </c>
      <c r="CG110" s="337" t="str">
        <f t="shared" si="45"/>
        <v>立3段得点表!3:13</v>
      </c>
      <c r="CH110" s="338" t="str">
        <f t="shared" si="46"/>
        <v>立3段得点表!16:25</v>
      </c>
      <c r="CI110" s="337" t="str">
        <f t="shared" si="47"/>
        <v>ボール得点表!3:13</v>
      </c>
      <c r="CJ110" s="338" t="str">
        <f t="shared" si="48"/>
        <v>ボール得点表!16:25</v>
      </c>
      <c r="CK110" s="337" t="str">
        <f t="shared" si="49"/>
        <v>50m得点表!3:13</v>
      </c>
      <c r="CL110" s="338" t="str">
        <f t="shared" si="50"/>
        <v>50m得点表!16:25</v>
      </c>
      <c r="CM110" s="337" t="str">
        <f t="shared" si="51"/>
        <v>往得点表!3:13</v>
      </c>
      <c r="CN110" s="338" t="str">
        <f t="shared" si="52"/>
        <v>往得点表!16:25</v>
      </c>
      <c r="CO110" s="337" t="str">
        <f t="shared" si="53"/>
        <v>腕得点表!3:13</v>
      </c>
      <c r="CP110" s="338" t="str">
        <f t="shared" si="54"/>
        <v>腕得点表!16:25</v>
      </c>
      <c r="CQ110" s="337" t="str">
        <f t="shared" si="55"/>
        <v>腕膝得点表!3:4</v>
      </c>
      <c r="CR110" s="338" t="str">
        <f t="shared" si="56"/>
        <v>腕膝得点表!8:9</v>
      </c>
      <c r="CS110" s="337" t="str">
        <f t="shared" si="57"/>
        <v>20mシャトルラン得点表!3:13</v>
      </c>
      <c r="CT110" s="338" t="str">
        <f t="shared" si="58"/>
        <v>20mシャトルラン得点表!16:25</v>
      </c>
      <c r="CU110" s="262" t="b">
        <f t="shared" si="41"/>
        <v>0</v>
      </c>
    </row>
    <row r="111" spans="1:106" ht="18" customHeight="1">
      <c r="A111" s="482">
        <v>97</v>
      </c>
      <c r="B111" s="513"/>
      <c r="C111" s="309"/>
      <c r="D111" s="310"/>
      <c r="E111" s="311"/>
      <c r="F111" s="310" t="s">
        <v>105</v>
      </c>
      <c r="G111" s="312" t="str">
        <f t="shared" si="59"/>
        <v/>
      </c>
      <c r="H111" s="310"/>
      <c r="I111" s="313"/>
      <c r="J111" s="321"/>
      <c r="K111" s="315" t="str">
        <f t="shared" ca="1" si="30"/>
        <v/>
      </c>
      <c r="L111" s="316"/>
      <c r="M111" s="318"/>
      <c r="N111" s="318"/>
      <c r="O111" s="318"/>
      <c r="P111" s="340"/>
      <c r="Q111" s="320" t="str">
        <f t="shared" ca="1" si="31"/>
        <v/>
      </c>
      <c r="R111" s="316"/>
      <c r="S111" s="318"/>
      <c r="T111" s="318"/>
      <c r="U111" s="318"/>
      <c r="V111" s="348"/>
      <c r="W111" s="321"/>
      <c r="X111" s="322" t="str">
        <f t="shared" ca="1" si="32"/>
        <v/>
      </c>
      <c r="Y111" s="422"/>
      <c r="Z111" s="316"/>
      <c r="AA111" s="318"/>
      <c r="AB111" s="318"/>
      <c r="AC111" s="318"/>
      <c r="AD111" s="349"/>
      <c r="AE111" s="340"/>
      <c r="AF111" s="320" t="str">
        <f t="shared" ca="1" si="33"/>
        <v/>
      </c>
      <c r="AG111" s="340"/>
      <c r="AH111" s="320" t="str">
        <f t="shared" ca="1" si="34"/>
        <v/>
      </c>
      <c r="AI111" s="321"/>
      <c r="AJ111" s="324" t="str">
        <f t="shared" ca="1" si="35"/>
        <v/>
      </c>
      <c r="AK111" s="340"/>
      <c r="AL111" s="320" t="str">
        <f t="shared" ca="1" si="36"/>
        <v/>
      </c>
      <c r="AM111" s="340"/>
      <c r="AN111" s="320" t="str">
        <f t="shared" ca="1" si="37"/>
        <v/>
      </c>
      <c r="AO111" s="326" t="str">
        <f t="shared" si="38"/>
        <v/>
      </c>
      <c r="AP111" s="326" t="str">
        <f t="shared" si="39"/>
        <v/>
      </c>
      <c r="AQ111" s="326" t="str">
        <f>IF(AO111=7,VLOOKUP(AP111,設定!$A$2:$B$6,2,1),"---")</f>
        <v>---</v>
      </c>
      <c r="AR111" s="382"/>
      <c r="AS111" s="383"/>
      <c r="AT111" s="383"/>
      <c r="AU111" s="384" t="s">
        <v>105</v>
      </c>
      <c r="AV111" s="385"/>
      <c r="AW111" s="384"/>
      <c r="AX111" s="386"/>
      <c r="AY111" s="387" t="str">
        <f t="shared" si="42"/>
        <v/>
      </c>
      <c r="AZ111" s="384" t="s">
        <v>105</v>
      </c>
      <c r="BA111" s="384" t="s">
        <v>105</v>
      </c>
      <c r="BB111" s="384" t="s">
        <v>105</v>
      </c>
      <c r="BC111" s="384"/>
      <c r="BD111" s="384"/>
      <c r="BE111" s="384"/>
      <c r="BF111" s="384"/>
      <c r="BG111" s="388"/>
      <c r="BH111" s="389"/>
      <c r="BI111" s="384"/>
      <c r="BJ111" s="384"/>
      <c r="BK111" s="384"/>
      <c r="BL111" s="384"/>
      <c r="BM111" s="384"/>
      <c r="BN111" s="384"/>
      <c r="BO111" s="384"/>
      <c r="BP111" s="384"/>
      <c r="BQ111" s="384"/>
      <c r="BR111" s="384"/>
      <c r="BS111" s="384"/>
      <c r="BT111" s="384"/>
      <c r="BU111" s="384"/>
      <c r="BV111" s="384"/>
      <c r="BW111" s="384"/>
      <c r="BX111" s="384"/>
      <c r="BY111" s="384"/>
      <c r="BZ111" s="512"/>
      <c r="CA111" s="403"/>
      <c r="CC111" s="262">
        <v>99</v>
      </c>
      <c r="CD111" s="337" t="str">
        <f t="shared" si="40"/>
        <v/>
      </c>
      <c r="CE111" s="337" t="str">
        <f t="shared" si="43"/>
        <v>立得点表!3:12</v>
      </c>
      <c r="CF111" s="338" t="str">
        <f t="shared" si="44"/>
        <v>立得点表!16:25</v>
      </c>
      <c r="CG111" s="337" t="str">
        <f t="shared" si="45"/>
        <v>立3段得点表!3:13</v>
      </c>
      <c r="CH111" s="338" t="str">
        <f t="shared" si="46"/>
        <v>立3段得点表!16:25</v>
      </c>
      <c r="CI111" s="337" t="str">
        <f t="shared" si="47"/>
        <v>ボール得点表!3:13</v>
      </c>
      <c r="CJ111" s="338" t="str">
        <f t="shared" si="48"/>
        <v>ボール得点表!16:25</v>
      </c>
      <c r="CK111" s="337" t="str">
        <f t="shared" si="49"/>
        <v>50m得点表!3:13</v>
      </c>
      <c r="CL111" s="338" t="str">
        <f t="shared" si="50"/>
        <v>50m得点表!16:25</v>
      </c>
      <c r="CM111" s="337" t="str">
        <f t="shared" si="51"/>
        <v>往得点表!3:13</v>
      </c>
      <c r="CN111" s="338" t="str">
        <f t="shared" si="52"/>
        <v>往得点表!16:25</v>
      </c>
      <c r="CO111" s="337" t="str">
        <f t="shared" si="53"/>
        <v>腕得点表!3:13</v>
      </c>
      <c r="CP111" s="338" t="str">
        <f t="shared" si="54"/>
        <v>腕得点表!16:25</v>
      </c>
      <c r="CQ111" s="337" t="str">
        <f t="shared" si="55"/>
        <v>腕膝得点表!3:4</v>
      </c>
      <c r="CR111" s="338" t="str">
        <f t="shared" si="56"/>
        <v>腕膝得点表!8:9</v>
      </c>
      <c r="CS111" s="337" t="str">
        <f t="shared" si="57"/>
        <v>20mシャトルラン得点表!3:13</v>
      </c>
      <c r="CT111" s="338" t="str">
        <f t="shared" si="58"/>
        <v>20mシャトルラン得点表!16:25</v>
      </c>
      <c r="CU111" s="262" t="b">
        <f t="shared" si="41"/>
        <v>0</v>
      </c>
    </row>
    <row r="112" spans="1:106" s="402" customFormat="1" ht="18" customHeight="1">
      <c r="A112" s="482">
        <v>98</v>
      </c>
      <c r="B112" s="496"/>
      <c r="C112" s="497"/>
      <c r="D112" s="310"/>
      <c r="E112" s="499"/>
      <c r="F112" s="310" t="s">
        <v>105</v>
      </c>
      <c r="G112" s="514" t="str">
        <f t="shared" si="59"/>
        <v/>
      </c>
      <c r="H112" s="498"/>
      <c r="I112" s="501"/>
      <c r="J112" s="502"/>
      <c r="K112" s="503" t="str">
        <f t="shared" ca="1" si="30"/>
        <v/>
      </c>
      <c r="L112" s="316"/>
      <c r="M112" s="318"/>
      <c r="N112" s="318"/>
      <c r="O112" s="318"/>
      <c r="P112" s="506"/>
      <c r="Q112" s="507" t="str">
        <f t="shared" ca="1" si="31"/>
        <v/>
      </c>
      <c r="R112" s="504"/>
      <c r="S112" s="505"/>
      <c r="T112" s="505"/>
      <c r="U112" s="505"/>
      <c r="V112" s="508"/>
      <c r="W112" s="502"/>
      <c r="X112" s="509" t="str">
        <f t="shared" ca="1" si="32"/>
        <v/>
      </c>
      <c r="Y112" s="422"/>
      <c r="Z112" s="504"/>
      <c r="AA112" s="505"/>
      <c r="AB112" s="505"/>
      <c r="AC112" s="505"/>
      <c r="AD112" s="510"/>
      <c r="AE112" s="506"/>
      <c r="AF112" s="507" t="str">
        <f t="shared" ca="1" si="33"/>
        <v/>
      </c>
      <c r="AG112" s="506"/>
      <c r="AH112" s="507" t="str">
        <f t="shared" ca="1" si="34"/>
        <v/>
      </c>
      <c r="AI112" s="502"/>
      <c r="AJ112" s="511" t="str">
        <f t="shared" ca="1" si="35"/>
        <v/>
      </c>
      <c r="AK112" s="506"/>
      <c r="AL112" s="507" t="str">
        <f t="shared" ca="1" si="36"/>
        <v/>
      </c>
      <c r="AM112" s="506"/>
      <c r="AN112" s="507" t="str">
        <f t="shared" ca="1" si="37"/>
        <v/>
      </c>
      <c r="AO112" s="327" t="str">
        <f t="shared" si="38"/>
        <v/>
      </c>
      <c r="AP112" s="327" t="str">
        <f t="shared" si="39"/>
        <v/>
      </c>
      <c r="AQ112" s="327" t="str">
        <f>IF(AO112=7,VLOOKUP(AP112,設定!$A$2:$B$6,2,1),"---")</f>
        <v>---</v>
      </c>
      <c r="AR112" s="382"/>
      <c r="AS112" s="383"/>
      <c r="AT112" s="383"/>
      <c r="AU112" s="384" t="s">
        <v>105</v>
      </c>
      <c r="AV112" s="385"/>
      <c r="AW112" s="384"/>
      <c r="AX112" s="386"/>
      <c r="AY112" s="387" t="str">
        <f t="shared" si="42"/>
        <v/>
      </c>
      <c r="AZ112" s="384" t="s">
        <v>105</v>
      </c>
      <c r="BA112" s="384" t="s">
        <v>105</v>
      </c>
      <c r="BB112" s="384" t="s">
        <v>105</v>
      </c>
      <c r="BC112" s="384"/>
      <c r="BD112" s="384"/>
      <c r="BE112" s="384"/>
      <c r="BF112" s="384"/>
      <c r="BG112" s="388"/>
      <c r="BH112" s="389"/>
      <c r="BI112" s="384"/>
      <c r="BJ112" s="384"/>
      <c r="BK112" s="384"/>
      <c r="BL112" s="384"/>
      <c r="BM112" s="384"/>
      <c r="BN112" s="384"/>
      <c r="BO112" s="384"/>
      <c r="BP112" s="384"/>
      <c r="BQ112" s="384"/>
      <c r="BR112" s="384"/>
      <c r="BS112" s="384"/>
      <c r="BT112" s="384"/>
      <c r="BU112" s="384"/>
      <c r="BV112" s="384"/>
      <c r="BW112" s="384"/>
      <c r="BX112" s="384"/>
      <c r="BY112" s="384"/>
      <c r="BZ112" s="512"/>
      <c r="CA112" s="401"/>
      <c r="CC112" s="402">
        <v>100</v>
      </c>
      <c r="CD112" s="337" t="str">
        <f t="shared" si="40"/>
        <v/>
      </c>
      <c r="CE112" s="337" t="str">
        <f t="shared" si="43"/>
        <v>立得点表!3:12</v>
      </c>
      <c r="CF112" s="338" t="str">
        <f t="shared" si="44"/>
        <v>立得点表!16:25</v>
      </c>
      <c r="CG112" s="337" t="str">
        <f t="shared" si="45"/>
        <v>立3段得点表!3:13</v>
      </c>
      <c r="CH112" s="338" t="str">
        <f t="shared" si="46"/>
        <v>立3段得点表!16:25</v>
      </c>
      <c r="CI112" s="337" t="str">
        <f t="shared" si="47"/>
        <v>ボール得点表!3:13</v>
      </c>
      <c r="CJ112" s="338" t="str">
        <f t="shared" si="48"/>
        <v>ボール得点表!16:25</v>
      </c>
      <c r="CK112" s="337" t="str">
        <f t="shared" si="49"/>
        <v>50m得点表!3:13</v>
      </c>
      <c r="CL112" s="338" t="str">
        <f t="shared" si="50"/>
        <v>50m得点表!16:25</v>
      </c>
      <c r="CM112" s="337" t="str">
        <f t="shared" si="51"/>
        <v>往得点表!3:13</v>
      </c>
      <c r="CN112" s="338" t="str">
        <f t="shared" si="52"/>
        <v>往得点表!16:25</v>
      </c>
      <c r="CO112" s="337" t="str">
        <f t="shared" si="53"/>
        <v>腕得点表!3:13</v>
      </c>
      <c r="CP112" s="338" t="str">
        <f t="shared" si="54"/>
        <v>腕得点表!16:25</v>
      </c>
      <c r="CQ112" s="337" t="str">
        <f t="shared" si="55"/>
        <v>腕膝得点表!3:4</v>
      </c>
      <c r="CR112" s="338" t="str">
        <f t="shared" si="56"/>
        <v>腕膝得点表!8:9</v>
      </c>
      <c r="CS112" s="337" t="str">
        <f t="shared" si="57"/>
        <v>20mシャトルラン得点表!3:13</v>
      </c>
      <c r="CT112" s="338" t="str">
        <f t="shared" si="58"/>
        <v>20mシャトルラン得点表!16:25</v>
      </c>
      <c r="CU112" s="402" t="b">
        <f t="shared" si="41"/>
        <v>0</v>
      </c>
      <c r="DB112" s="262"/>
    </row>
    <row r="113" spans="1:106" ht="18.75" customHeight="1">
      <c r="A113" s="517">
        <v>99</v>
      </c>
      <c r="B113" s="448"/>
      <c r="C113" s="533"/>
      <c r="D113" s="354"/>
      <c r="E113" s="534"/>
      <c r="F113" s="354"/>
      <c r="G113" s="514" t="str">
        <f t="shared" si="59"/>
        <v/>
      </c>
      <c r="H113" s="354"/>
      <c r="I113" s="354"/>
      <c r="J113" s="403"/>
      <c r="K113" s="503" t="str">
        <f t="shared" ca="1" si="30"/>
        <v/>
      </c>
      <c r="L113" s="410"/>
      <c r="M113" s="317"/>
      <c r="N113" s="317"/>
      <c r="O113" s="317"/>
      <c r="P113" s="535"/>
      <c r="Q113" s="507" t="str">
        <f t="shared" ca="1" si="31"/>
        <v/>
      </c>
      <c r="R113" s="410"/>
      <c r="S113" s="317"/>
      <c r="T113" s="317"/>
      <c r="U113" s="317"/>
      <c r="V113" s="536"/>
      <c r="W113" s="537"/>
      <c r="X113" s="509" t="str">
        <f t="shared" ca="1" si="32"/>
        <v/>
      </c>
      <c r="Y113" s="403"/>
      <c r="Z113" s="410"/>
      <c r="AA113" s="317"/>
      <c r="AB113" s="317"/>
      <c r="AC113" s="317"/>
      <c r="AD113" s="538"/>
      <c r="AE113" s="535"/>
      <c r="AF113" s="507" t="str">
        <f t="shared" ca="1" si="33"/>
        <v/>
      </c>
      <c r="AG113" s="535"/>
      <c r="AH113" s="507" t="str">
        <f t="shared" ca="1" si="34"/>
        <v/>
      </c>
      <c r="AI113" s="537"/>
      <c r="AJ113" s="511" t="str">
        <f t="shared" ca="1" si="35"/>
        <v/>
      </c>
      <c r="AK113" s="535"/>
      <c r="AL113" s="507" t="str">
        <f t="shared" ca="1" si="36"/>
        <v/>
      </c>
      <c r="AM113" s="535"/>
      <c r="AN113" s="507" t="str">
        <f t="shared" ref="AN113:AN114" ca="1" si="60">IF(C113="","",IF(AM113="","",CHOOSE(MATCH(AM113,IF($D113="男",INDIRECT(CS113),INDIRECT(CT113)),1),1,2,3,4,5,6,7,8,9,10)))</f>
        <v/>
      </c>
      <c r="AO113" s="327" t="str">
        <f t="shared" ref="AO113:AO114" si="61">IF(C113="","",COUNT(P113,AK113,W113,J113,AG113,AE113,AM113,AI113))</f>
        <v/>
      </c>
      <c r="AP113" s="327" t="str">
        <f t="shared" ref="AP113:AP114" si="62">IF(C113="","",SUM(Q113,AL113,X113,AH113,K113,AF113,AN113,AJ113))</f>
        <v/>
      </c>
      <c r="AQ113" s="327" t="str">
        <f>IF(AO113=7,VLOOKUP(AP113,設定!$A$2:$B$6,2,1),"---")</f>
        <v>---</v>
      </c>
      <c r="AR113" s="518"/>
      <c r="AS113" s="519"/>
      <c r="AT113" s="519"/>
      <c r="AU113" s="520" t="s">
        <v>105</v>
      </c>
      <c r="AV113" s="521"/>
      <c r="AW113" s="520"/>
      <c r="AX113" s="522"/>
      <c r="AY113" s="387" t="str">
        <f t="shared" si="42"/>
        <v/>
      </c>
      <c r="AZ113" s="520" t="s">
        <v>105</v>
      </c>
      <c r="BA113" s="520" t="s">
        <v>105</v>
      </c>
      <c r="BB113" s="520" t="s">
        <v>105</v>
      </c>
      <c r="BC113" s="520"/>
      <c r="BD113" s="520"/>
      <c r="BE113" s="520"/>
      <c r="BF113" s="520"/>
      <c r="BG113" s="524"/>
      <c r="BH113" s="525"/>
      <c r="BI113" s="520"/>
      <c r="BJ113" s="520"/>
      <c r="BK113" s="520"/>
      <c r="BL113" s="520"/>
      <c r="BM113" s="520"/>
      <c r="BN113" s="520"/>
      <c r="BO113" s="520"/>
      <c r="BP113" s="520"/>
      <c r="BQ113" s="520"/>
      <c r="BR113" s="520"/>
      <c r="BS113" s="520"/>
      <c r="BT113" s="520"/>
      <c r="BU113" s="520"/>
      <c r="BV113" s="520"/>
      <c r="BW113" s="520"/>
      <c r="BX113" s="520"/>
      <c r="BY113" s="520"/>
      <c r="BZ113" s="526"/>
      <c r="CA113" s="401"/>
      <c r="CB113" s="402"/>
      <c r="CC113" s="402">
        <v>101</v>
      </c>
      <c r="CD113" s="337" t="str">
        <f t="shared" si="40"/>
        <v/>
      </c>
      <c r="CE113" s="337" t="str">
        <f t="shared" si="43"/>
        <v>立得点表!3:12</v>
      </c>
      <c r="CF113" s="338" t="str">
        <f t="shared" si="44"/>
        <v>立得点表!16:25</v>
      </c>
      <c r="CG113" s="337" t="str">
        <f t="shared" si="45"/>
        <v>立3段得点表!3:13</v>
      </c>
      <c r="CH113" s="338" t="str">
        <f t="shared" si="46"/>
        <v>立3段得点表!16:25</v>
      </c>
      <c r="CI113" s="337" t="str">
        <f t="shared" si="47"/>
        <v>ボール得点表!3:13</v>
      </c>
      <c r="CJ113" s="338" t="str">
        <f t="shared" si="48"/>
        <v>ボール得点表!16:25</v>
      </c>
      <c r="CK113" s="337" t="str">
        <f t="shared" si="49"/>
        <v>50m得点表!3:13</v>
      </c>
      <c r="CL113" s="338" t="str">
        <f t="shared" si="50"/>
        <v>50m得点表!16:25</v>
      </c>
      <c r="CM113" s="337" t="str">
        <f t="shared" si="51"/>
        <v>往得点表!3:13</v>
      </c>
      <c r="CN113" s="338" t="str">
        <f t="shared" si="52"/>
        <v>往得点表!16:25</v>
      </c>
      <c r="CO113" s="337" t="str">
        <f t="shared" si="53"/>
        <v>腕得点表!3:13</v>
      </c>
      <c r="CP113" s="338" t="str">
        <f t="shared" si="54"/>
        <v>腕得点表!16:25</v>
      </c>
      <c r="CQ113" s="337" t="str">
        <f t="shared" si="55"/>
        <v>腕膝得点表!3:4</v>
      </c>
      <c r="CR113" s="338" t="str">
        <f t="shared" si="56"/>
        <v>腕膝得点表!8:9</v>
      </c>
      <c r="CS113" s="337" t="str">
        <f t="shared" si="57"/>
        <v>20mシャトルラン得点表!3:13</v>
      </c>
      <c r="CT113" s="338" t="str">
        <f t="shared" si="58"/>
        <v>20mシャトルラン得点表!16:25</v>
      </c>
      <c r="CU113" s="402" t="b">
        <f t="shared" si="41"/>
        <v>0</v>
      </c>
      <c r="DB113" s="402"/>
    </row>
    <row r="114" spans="1:106" ht="18.75" customHeight="1">
      <c r="A114" s="527">
        <v>100</v>
      </c>
      <c r="B114" s="528"/>
      <c r="C114" s="497"/>
      <c r="D114" s="498"/>
      <c r="E114" s="499"/>
      <c r="F114" s="498"/>
      <c r="G114" s="514" t="str">
        <f t="shared" si="59"/>
        <v/>
      </c>
      <c r="H114" s="498"/>
      <c r="I114" s="498"/>
      <c r="J114" s="391"/>
      <c r="K114" s="503" t="str">
        <f t="shared" ca="1" si="30"/>
        <v/>
      </c>
      <c r="L114" s="504"/>
      <c r="M114" s="505"/>
      <c r="N114" s="505"/>
      <c r="O114" s="505"/>
      <c r="P114" s="506"/>
      <c r="Q114" s="507" t="str">
        <f t="shared" ca="1" si="31"/>
        <v/>
      </c>
      <c r="R114" s="504"/>
      <c r="S114" s="505"/>
      <c r="T114" s="505"/>
      <c r="U114" s="505"/>
      <c r="V114" s="508"/>
      <c r="W114" s="502"/>
      <c r="X114" s="509" t="str">
        <f t="shared" ca="1" si="32"/>
        <v/>
      </c>
      <c r="Y114" s="391"/>
      <c r="Z114" s="504"/>
      <c r="AA114" s="505"/>
      <c r="AB114" s="505"/>
      <c r="AC114" s="505"/>
      <c r="AD114" s="510"/>
      <c r="AE114" s="506"/>
      <c r="AF114" s="507" t="str">
        <f t="shared" ca="1" si="33"/>
        <v/>
      </c>
      <c r="AG114" s="506"/>
      <c r="AH114" s="507" t="str">
        <f t="shared" ca="1" si="34"/>
        <v/>
      </c>
      <c r="AI114" s="502"/>
      <c r="AJ114" s="511" t="str">
        <f t="shared" ca="1" si="35"/>
        <v/>
      </c>
      <c r="AK114" s="506"/>
      <c r="AL114" s="507" t="str">
        <f t="shared" ca="1" si="36"/>
        <v/>
      </c>
      <c r="AM114" s="506"/>
      <c r="AN114" s="507" t="str">
        <f t="shared" ca="1" si="60"/>
        <v/>
      </c>
      <c r="AO114" s="327" t="str">
        <f t="shared" si="61"/>
        <v/>
      </c>
      <c r="AP114" s="327" t="str">
        <f t="shared" si="62"/>
        <v/>
      </c>
      <c r="AQ114" s="327" t="str">
        <f>IF(AO114=7,VLOOKUP(AP114,設定!$A$2:$B$6,2,1),"---")</f>
        <v>---</v>
      </c>
      <c r="AR114" s="382"/>
      <c r="AS114" s="383"/>
      <c r="AT114" s="383"/>
      <c r="AU114" s="384" t="s">
        <v>105</v>
      </c>
      <c r="AV114" s="385"/>
      <c r="AW114" s="384"/>
      <c r="AX114" s="386"/>
      <c r="AY114" s="387" t="str">
        <f t="shared" si="42"/>
        <v/>
      </c>
      <c r="AZ114" s="384" t="s">
        <v>105</v>
      </c>
      <c r="BA114" s="384" t="s">
        <v>105</v>
      </c>
      <c r="BB114" s="384" t="s">
        <v>105</v>
      </c>
      <c r="BC114" s="384"/>
      <c r="BD114" s="384"/>
      <c r="BE114" s="384"/>
      <c r="BF114" s="384"/>
      <c r="BG114" s="388"/>
      <c r="BH114" s="389"/>
      <c r="BI114" s="384"/>
      <c r="BJ114" s="384"/>
      <c r="BK114" s="384"/>
      <c r="BL114" s="384"/>
      <c r="BM114" s="384"/>
      <c r="BN114" s="384"/>
      <c r="BO114" s="384"/>
      <c r="BP114" s="384"/>
      <c r="BQ114" s="384"/>
      <c r="BR114" s="384"/>
      <c r="BS114" s="384"/>
      <c r="BT114" s="384"/>
      <c r="BU114" s="384"/>
      <c r="BV114" s="384"/>
      <c r="BW114" s="384"/>
      <c r="BX114" s="384"/>
      <c r="BY114" s="384"/>
      <c r="BZ114" s="512"/>
      <c r="CA114" s="401"/>
      <c r="CB114" s="402"/>
      <c r="CC114" s="402">
        <v>102</v>
      </c>
      <c r="CD114" s="337" t="str">
        <f t="shared" si="40"/>
        <v/>
      </c>
      <c r="CE114" s="337" t="str">
        <f t="shared" si="43"/>
        <v>立得点表!3:12</v>
      </c>
      <c r="CF114" s="338" t="str">
        <f t="shared" si="44"/>
        <v>立得点表!16:25</v>
      </c>
      <c r="CG114" s="337" t="str">
        <f t="shared" si="45"/>
        <v>立3段得点表!3:13</v>
      </c>
      <c r="CH114" s="338" t="str">
        <f t="shared" si="46"/>
        <v>立3段得点表!16:25</v>
      </c>
      <c r="CI114" s="337" t="str">
        <f t="shared" si="47"/>
        <v>ボール得点表!3:13</v>
      </c>
      <c r="CJ114" s="338" t="str">
        <f t="shared" si="48"/>
        <v>ボール得点表!16:25</v>
      </c>
      <c r="CK114" s="337" t="str">
        <f t="shared" si="49"/>
        <v>50m得点表!3:13</v>
      </c>
      <c r="CL114" s="338" t="str">
        <f t="shared" si="50"/>
        <v>50m得点表!16:25</v>
      </c>
      <c r="CM114" s="337" t="str">
        <f t="shared" si="51"/>
        <v>往得点表!3:13</v>
      </c>
      <c r="CN114" s="338" t="str">
        <f t="shared" si="52"/>
        <v>往得点表!16:25</v>
      </c>
      <c r="CO114" s="337" t="str">
        <f t="shared" si="53"/>
        <v>腕得点表!3:13</v>
      </c>
      <c r="CP114" s="338" t="str">
        <f t="shared" si="54"/>
        <v>腕得点表!16:25</v>
      </c>
      <c r="CQ114" s="337" t="str">
        <f t="shared" si="55"/>
        <v>腕膝得点表!3:4</v>
      </c>
      <c r="CR114" s="338" t="str">
        <f t="shared" si="56"/>
        <v>腕膝得点表!8:9</v>
      </c>
      <c r="CS114" s="337" t="str">
        <f t="shared" si="57"/>
        <v>20mシャトルラン得点表!3:13</v>
      </c>
      <c r="CT114" s="338" t="str">
        <f t="shared" si="58"/>
        <v>20mシャトルラン得点表!16:25</v>
      </c>
      <c r="CU114" s="402" t="b">
        <f t="shared" si="41"/>
        <v>0</v>
      </c>
    </row>
    <row r="115" spans="1:106">
      <c r="A115" s="339">
        <v>101</v>
      </c>
      <c r="B115" s="447"/>
      <c r="C115" s="423"/>
      <c r="D115" s="418"/>
      <c r="E115" s="424"/>
      <c r="F115" s="418"/>
      <c r="G115" s="425" t="str">
        <f>IF(E115="","",DATEDIF(E115,#REF!,"y"))</f>
        <v/>
      </c>
      <c r="H115" s="418"/>
      <c r="I115" s="418"/>
      <c r="J115" s="401"/>
      <c r="K115" s="426" t="str">
        <f t="shared" ca="1" si="30"/>
        <v/>
      </c>
      <c r="L115" s="316"/>
      <c r="M115" s="318"/>
      <c r="N115" s="318"/>
      <c r="O115" s="318"/>
      <c r="P115" s="427"/>
      <c r="Q115" s="428" t="str">
        <f t="shared" ca="1" si="31"/>
        <v/>
      </c>
      <c r="R115" s="419"/>
      <c r="S115" s="420"/>
      <c r="T115" s="420"/>
      <c r="U115" s="420"/>
      <c r="V115" s="429"/>
      <c r="W115" s="430"/>
      <c r="X115" s="431" t="str">
        <f t="shared" ca="1" si="32"/>
        <v/>
      </c>
      <c r="Y115" s="323"/>
      <c r="Z115" s="419"/>
      <c r="AA115" s="420"/>
      <c r="AB115" s="420"/>
      <c r="AC115" s="420"/>
      <c r="AD115" s="530"/>
      <c r="AE115" s="427"/>
      <c r="AF115" s="428" t="str">
        <f t="shared" ca="1" si="33"/>
        <v/>
      </c>
      <c r="AG115" s="427"/>
      <c r="AH115" s="428" t="str">
        <f t="shared" ca="1" si="34"/>
        <v/>
      </c>
      <c r="AI115" s="430"/>
      <c r="AJ115" s="401" t="str">
        <f t="shared" ca="1" si="35"/>
        <v/>
      </c>
      <c r="AK115" s="427"/>
      <c r="AL115" s="428" t="str">
        <f t="shared" ca="1" si="36"/>
        <v/>
      </c>
      <c r="AM115" s="427"/>
      <c r="AN115" s="428" t="str">
        <f t="shared" ca="1" si="37"/>
        <v/>
      </c>
      <c r="AO115" s="531" t="str">
        <f t="shared" si="38"/>
        <v/>
      </c>
      <c r="AP115" s="531" t="str">
        <f t="shared" si="39"/>
        <v/>
      </c>
      <c r="AQ115" s="531" t="str">
        <f>IF(AO115=7,VLOOKUP(AP115,設定!$A$2:$B$6,2,1),"---")</f>
        <v>---</v>
      </c>
      <c r="AR115" s="393"/>
      <c r="AS115" s="394"/>
      <c r="AT115" s="394"/>
      <c r="AU115" s="395" t="s">
        <v>105</v>
      </c>
      <c r="AV115" s="396"/>
      <c r="AW115" s="395"/>
      <c r="AX115" s="397"/>
      <c r="AY115" s="532" t="str">
        <f t="shared" ref="AY115:AY176" si="63">IF(AX115="","",AX115/AW115)</f>
        <v/>
      </c>
      <c r="AZ115" s="395" t="s">
        <v>105</v>
      </c>
      <c r="BA115" s="395" t="s">
        <v>105</v>
      </c>
      <c r="BB115" s="395" t="s">
        <v>105</v>
      </c>
      <c r="BC115" s="395"/>
      <c r="BD115" s="395"/>
      <c r="BE115" s="395"/>
      <c r="BF115" s="395"/>
      <c r="BG115" s="398"/>
      <c r="BH115" s="399"/>
      <c r="BI115" s="395"/>
      <c r="BJ115" s="395"/>
      <c r="BK115" s="395"/>
      <c r="BL115" s="395"/>
      <c r="BM115" s="395"/>
      <c r="BN115" s="395"/>
      <c r="BO115" s="395"/>
      <c r="BP115" s="395"/>
      <c r="BQ115" s="395"/>
      <c r="BR115" s="395"/>
      <c r="BS115" s="395"/>
      <c r="BT115" s="395"/>
      <c r="BU115" s="395"/>
      <c r="BV115" s="395"/>
      <c r="BW115" s="395"/>
      <c r="BX115" s="395"/>
      <c r="BY115" s="395"/>
      <c r="BZ115" s="400"/>
      <c r="CA115" s="401"/>
      <c r="CB115" s="402"/>
      <c r="CC115" s="402">
        <v>103</v>
      </c>
      <c r="CD115" s="337" t="str">
        <f t="shared" si="40"/>
        <v/>
      </c>
      <c r="CE115" s="337" t="str">
        <f t="shared" si="43"/>
        <v>立得点表!3:12</v>
      </c>
      <c r="CF115" s="338" t="str">
        <f t="shared" si="44"/>
        <v>立得点表!16:25</v>
      </c>
      <c r="CG115" s="337" t="str">
        <f t="shared" si="45"/>
        <v>立3段得点表!3:13</v>
      </c>
      <c r="CH115" s="338" t="str">
        <f t="shared" si="46"/>
        <v>立3段得点表!16:25</v>
      </c>
      <c r="CI115" s="337" t="str">
        <f t="shared" si="47"/>
        <v>ボール得点表!3:13</v>
      </c>
      <c r="CJ115" s="338" t="str">
        <f t="shared" si="48"/>
        <v>ボール得点表!16:25</v>
      </c>
      <c r="CK115" s="337" t="str">
        <f t="shared" si="49"/>
        <v>50m得点表!3:13</v>
      </c>
      <c r="CL115" s="338" t="str">
        <f t="shared" si="50"/>
        <v>50m得点表!16:25</v>
      </c>
      <c r="CM115" s="337" t="str">
        <f t="shared" si="51"/>
        <v>往得点表!3:13</v>
      </c>
      <c r="CN115" s="338" t="str">
        <f t="shared" si="52"/>
        <v>往得点表!16:25</v>
      </c>
      <c r="CO115" s="337" t="str">
        <f t="shared" si="53"/>
        <v>腕得点表!3:13</v>
      </c>
      <c r="CP115" s="338" t="str">
        <f t="shared" si="54"/>
        <v>腕得点表!16:25</v>
      </c>
      <c r="CQ115" s="337" t="str">
        <f t="shared" si="55"/>
        <v>腕膝得点表!3:4</v>
      </c>
      <c r="CR115" s="338" t="str">
        <f t="shared" si="56"/>
        <v>腕膝得点表!8:9</v>
      </c>
      <c r="CS115" s="337" t="str">
        <f t="shared" si="57"/>
        <v>20mシャトルラン得点表!3:13</v>
      </c>
      <c r="CT115" s="338" t="str">
        <f t="shared" si="58"/>
        <v>20mシャトルラン得点表!16:25</v>
      </c>
      <c r="CU115" s="402" t="b">
        <f t="shared" si="41"/>
        <v>0</v>
      </c>
    </row>
    <row r="116" spans="1:106">
      <c r="A116" s="339">
        <v>102</v>
      </c>
      <c r="B116" s="446"/>
      <c r="C116" s="353"/>
      <c r="D116" s="356"/>
      <c r="E116" s="355"/>
      <c r="F116" s="356"/>
      <c r="G116" s="435" t="str">
        <f>IF(E116="","",DATEDIF(E116,#REF!,"y"))</f>
        <v/>
      </c>
      <c r="H116" s="356"/>
      <c r="I116" s="356"/>
      <c r="J116" s="379"/>
      <c r="K116" s="436" t="str">
        <f t="shared" ca="1" si="30"/>
        <v/>
      </c>
      <c r="L116" s="316"/>
      <c r="M116" s="318"/>
      <c r="N116" s="318"/>
      <c r="O116" s="318"/>
      <c r="P116" s="363"/>
      <c r="Q116" s="432" t="str">
        <f t="shared" ca="1" si="31"/>
        <v/>
      </c>
      <c r="R116" s="360"/>
      <c r="S116" s="361"/>
      <c r="T116" s="361"/>
      <c r="U116" s="361"/>
      <c r="V116" s="365"/>
      <c r="W116" s="358"/>
      <c r="X116" s="437" t="str">
        <f t="shared" ca="1" si="32"/>
        <v/>
      </c>
      <c r="Y116" s="323"/>
      <c r="Z116" s="360"/>
      <c r="AA116" s="361"/>
      <c r="AB116" s="361"/>
      <c r="AC116" s="361"/>
      <c r="AD116" s="362"/>
      <c r="AE116" s="363"/>
      <c r="AF116" s="432" t="str">
        <f t="shared" ca="1" si="33"/>
        <v/>
      </c>
      <c r="AG116" s="363"/>
      <c r="AH116" s="432" t="str">
        <f t="shared" ca="1" si="34"/>
        <v/>
      </c>
      <c r="AI116" s="358"/>
      <c r="AJ116" s="379" t="str">
        <f t="shared" ca="1" si="35"/>
        <v/>
      </c>
      <c r="AK116" s="363"/>
      <c r="AL116" s="432" t="str">
        <f t="shared" ca="1" si="36"/>
        <v/>
      </c>
      <c r="AM116" s="363"/>
      <c r="AN116" s="432" t="str">
        <f t="shared" ca="1" si="37"/>
        <v/>
      </c>
      <c r="AO116" s="433" t="str">
        <f t="shared" si="38"/>
        <v/>
      </c>
      <c r="AP116" s="433" t="str">
        <f t="shared" si="39"/>
        <v/>
      </c>
      <c r="AQ116" s="433" t="str">
        <f>IF(AO116=7,VLOOKUP(AP116,設定!$A$2:$B$6,2,1),"---")</f>
        <v>---</v>
      </c>
      <c r="AR116" s="370"/>
      <c r="AS116" s="371"/>
      <c r="AT116" s="371"/>
      <c r="AU116" s="372" t="s">
        <v>105</v>
      </c>
      <c r="AV116" s="373"/>
      <c r="AW116" s="372"/>
      <c r="AX116" s="374"/>
      <c r="AY116" s="434" t="str">
        <f t="shared" si="63"/>
        <v/>
      </c>
      <c r="AZ116" s="372" t="s">
        <v>105</v>
      </c>
      <c r="BA116" s="372" t="s">
        <v>105</v>
      </c>
      <c r="BB116" s="372" t="s">
        <v>105</v>
      </c>
      <c r="BC116" s="372"/>
      <c r="BD116" s="372"/>
      <c r="BE116" s="372"/>
      <c r="BF116" s="372"/>
      <c r="BG116" s="376"/>
      <c r="BH116" s="377"/>
      <c r="BI116" s="372"/>
      <c r="BJ116" s="372"/>
      <c r="BK116" s="372"/>
      <c r="BL116" s="372"/>
      <c r="BM116" s="372"/>
      <c r="BN116" s="372"/>
      <c r="BO116" s="372"/>
      <c r="BP116" s="372"/>
      <c r="BQ116" s="372"/>
      <c r="BR116" s="372"/>
      <c r="BS116" s="372"/>
      <c r="BT116" s="372"/>
      <c r="BU116" s="372"/>
      <c r="BV116" s="372"/>
      <c r="BW116" s="372"/>
      <c r="BX116" s="372"/>
      <c r="BY116" s="372"/>
      <c r="BZ116" s="378"/>
      <c r="CA116" s="401"/>
      <c r="CB116" s="402"/>
      <c r="CC116" s="402">
        <v>104</v>
      </c>
      <c r="CD116" s="337" t="str">
        <f t="shared" si="40"/>
        <v/>
      </c>
      <c r="CE116" s="337" t="str">
        <f t="shared" si="43"/>
        <v>立得点表!3:12</v>
      </c>
      <c r="CF116" s="338" t="str">
        <f t="shared" si="44"/>
        <v>立得点表!16:25</v>
      </c>
      <c r="CG116" s="337" t="str">
        <f t="shared" si="45"/>
        <v>立3段得点表!3:13</v>
      </c>
      <c r="CH116" s="338" t="str">
        <f t="shared" si="46"/>
        <v>立3段得点表!16:25</v>
      </c>
      <c r="CI116" s="337" t="str">
        <f t="shared" si="47"/>
        <v>ボール得点表!3:13</v>
      </c>
      <c r="CJ116" s="338" t="str">
        <f t="shared" si="48"/>
        <v>ボール得点表!16:25</v>
      </c>
      <c r="CK116" s="337" t="str">
        <f t="shared" si="49"/>
        <v>50m得点表!3:13</v>
      </c>
      <c r="CL116" s="338" t="str">
        <f t="shared" si="50"/>
        <v>50m得点表!16:25</v>
      </c>
      <c r="CM116" s="337" t="str">
        <f t="shared" si="51"/>
        <v>往得点表!3:13</v>
      </c>
      <c r="CN116" s="338" t="str">
        <f t="shared" si="52"/>
        <v>往得点表!16:25</v>
      </c>
      <c r="CO116" s="337" t="str">
        <f t="shared" si="53"/>
        <v>腕得点表!3:13</v>
      </c>
      <c r="CP116" s="338" t="str">
        <f t="shared" si="54"/>
        <v>腕得点表!16:25</v>
      </c>
      <c r="CQ116" s="337" t="str">
        <f t="shared" si="55"/>
        <v>腕膝得点表!3:4</v>
      </c>
      <c r="CR116" s="338" t="str">
        <f t="shared" si="56"/>
        <v>腕膝得点表!8:9</v>
      </c>
      <c r="CS116" s="337" t="str">
        <f t="shared" si="57"/>
        <v>20mシャトルラン得点表!3:13</v>
      </c>
      <c r="CT116" s="338" t="str">
        <f t="shared" si="58"/>
        <v>20mシャトルラン得点表!16:25</v>
      </c>
      <c r="CU116" s="402" t="b">
        <f t="shared" si="41"/>
        <v>0</v>
      </c>
    </row>
    <row r="117" spans="1:106">
      <c r="A117" s="339">
        <v>103</v>
      </c>
      <c r="B117" s="446"/>
      <c r="C117" s="353"/>
      <c r="D117" s="356"/>
      <c r="E117" s="355"/>
      <c r="F117" s="356"/>
      <c r="G117" s="435" t="str">
        <f>IF(E117="","",DATEDIF(E117,#REF!,"y"))</f>
        <v/>
      </c>
      <c r="H117" s="356"/>
      <c r="I117" s="356"/>
      <c r="J117" s="379"/>
      <c r="K117" s="436" t="str">
        <f t="shared" ca="1" si="30"/>
        <v/>
      </c>
      <c r="L117" s="316"/>
      <c r="M117" s="318"/>
      <c r="N117" s="318"/>
      <c r="O117" s="318"/>
      <c r="P117" s="363"/>
      <c r="Q117" s="432" t="str">
        <f t="shared" ca="1" si="31"/>
        <v/>
      </c>
      <c r="R117" s="360"/>
      <c r="S117" s="361"/>
      <c r="T117" s="361"/>
      <c r="U117" s="361"/>
      <c r="V117" s="365"/>
      <c r="W117" s="358"/>
      <c r="X117" s="437" t="str">
        <f t="shared" ca="1" si="32"/>
        <v/>
      </c>
      <c r="Y117" s="323"/>
      <c r="Z117" s="360"/>
      <c r="AA117" s="361"/>
      <c r="AB117" s="361"/>
      <c r="AC117" s="361"/>
      <c r="AD117" s="362"/>
      <c r="AE117" s="363"/>
      <c r="AF117" s="432" t="str">
        <f t="shared" ca="1" si="33"/>
        <v/>
      </c>
      <c r="AG117" s="363"/>
      <c r="AH117" s="432" t="str">
        <f t="shared" ca="1" si="34"/>
        <v/>
      </c>
      <c r="AI117" s="358"/>
      <c r="AJ117" s="379" t="str">
        <f t="shared" ca="1" si="35"/>
        <v/>
      </c>
      <c r="AK117" s="363"/>
      <c r="AL117" s="432" t="str">
        <f t="shared" ca="1" si="36"/>
        <v/>
      </c>
      <c r="AM117" s="363"/>
      <c r="AN117" s="432" t="str">
        <f t="shared" ca="1" si="37"/>
        <v/>
      </c>
      <c r="AO117" s="433" t="str">
        <f t="shared" si="38"/>
        <v/>
      </c>
      <c r="AP117" s="433" t="str">
        <f t="shared" si="39"/>
        <v/>
      </c>
      <c r="AQ117" s="433" t="str">
        <f>IF(AO117=7,VLOOKUP(AP117,設定!$A$2:$B$6,2,1),"---")</f>
        <v>---</v>
      </c>
      <c r="AR117" s="370"/>
      <c r="AS117" s="371"/>
      <c r="AT117" s="371"/>
      <c r="AU117" s="372" t="s">
        <v>105</v>
      </c>
      <c r="AV117" s="373"/>
      <c r="AW117" s="372"/>
      <c r="AX117" s="374"/>
      <c r="AY117" s="434" t="str">
        <f t="shared" si="63"/>
        <v/>
      </c>
      <c r="AZ117" s="372" t="s">
        <v>105</v>
      </c>
      <c r="BA117" s="372" t="s">
        <v>105</v>
      </c>
      <c r="BB117" s="372" t="s">
        <v>105</v>
      </c>
      <c r="BC117" s="372"/>
      <c r="BD117" s="372"/>
      <c r="BE117" s="372"/>
      <c r="BF117" s="372"/>
      <c r="BG117" s="376"/>
      <c r="BH117" s="377"/>
      <c r="BI117" s="372"/>
      <c r="BJ117" s="372"/>
      <c r="BK117" s="372"/>
      <c r="BL117" s="372"/>
      <c r="BM117" s="372"/>
      <c r="BN117" s="372"/>
      <c r="BO117" s="372"/>
      <c r="BP117" s="372"/>
      <c r="BQ117" s="372"/>
      <c r="BR117" s="372"/>
      <c r="BS117" s="372"/>
      <c r="BT117" s="372"/>
      <c r="BU117" s="372"/>
      <c r="BV117" s="372"/>
      <c r="BW117" s="372"/>
      <c r="BX117" s="372"/>
      <c r="BY117" s="372"/>
      <c r="BZ117" s="378"/>
      <c r="CA117" s="401"/>
      <c r="CB117" s="402"/>
      <c r="CC117" s="402">
        <v>105</v>
      </c>
      <c r="CD117" s="337" t="str">
        <f t="shared" si="40"/>
        <v/>
      </c>
      <c r="CE117" s="337" t="str">
        <f t="shared" si="43"/>
        <v>立得点表!3:12</v>
      </c>
      <c r="CF117" s="338" t="str">
        <f t="shared" si="44"/>
        <v>立得点表!16:25</v>
      </c>
      <c r="CG117" s="337" t="str">
        <f t="shared" si="45"/>
        <v>立3段得点表!3:13</v>
      </c>
      <c r="CH117" s="338" t="str">
        <f t="shared" si="46"/>
        <v>立3段得点表!16:25</v>
      </c>
      <c r="CI117" s="337" t="str">
        <f t="shared" si="47"/>
        <v>ボール得点表!3:13</v>
      </c>
      <c r="CJ117" s="338" t="str">
        <f t="shared" si="48"/>
        <v>ボール得点表!16:25</v>
      </c>
      <c r="CK117" s="337" t="str">
        <f t="shared" si="49"/>
        <v>50m得点表!3:13</v>
      </c>
      <c r="CL117" s="338" t="str">
        <f t="shared" si="50"/>
        <v>50m得点表!16:25</v>
      </c>
      <c r="CM117" s="337" t="str">
        <f t="shared" si="51"/>
        <v>往得点表!3:13</v>
      </c>
      <c r="CN117" s="338" t="str">
        <f t="shared" si="52"/>
        <v>往得点表!16:25</v>
      </c>
      <c r="CO117" s="337" t="str">
        <f t="shared" si="53"/>
        <v>腕得点表!3:13</v>
      </c>
      <c r="CP117" s="338" t="str">
        <f t="shared" si="54"/>
        <v>腕得点表!16:25</v>
      </c>
      <c r="CQ117" s="337" t="str">
        <f t="shared" si="55"/>
        <v>腕膝得点表!3:4</v>
      </c>
      <c r="CR117" s="338" t="str">
        <f t="shared" si="56"/>
        <v>腕膝得点表!8:9</v>
      </c>
      <c r="CS117" s="337" t="str">
        <f t="shared" si="57"/>
        <v>20mシャトルラン得点表!3:13</v>
      </c>
      <c r="CT117" s="338" t="str">
        <f t="shared" si="58"/>
        <v>20mシャトルラン得点表!16:25</v>
      </c>
      <c r="CU117" s="402" t="b">
        <f t="shared" si="41"/>
        <v>0</v>
      </c>
    </row>
    <row r="118" spans="1:106">
      <c r="A118" s="339">
        <v>104</v>
      </c>
      <c r="B118" s="446"/>
      <c r="C118" s="353"/>
      <c r="D118" s="356"/>
      <c r="E118" s="355"/>
      <c r="F118" s="356"/>
      <c r="G118" s="435" t="str">
        <f>IF(E118="","",DATEDIF(E118,#REF!,"y"))</f>
        <v/>
      </c>
      <c r="H118" s="356"/>
      <c r="I118" s="356"/>
      <c r="J118" s="379"/>
      <c r="K118" s="436" t="str">
        <f t="shared" ca="1" si="30"/>
        <v/>
      </c>
      <c r="L118" s="316"/>
      <c r="M118" s="318"/>
      <c r="N118" s="318"/>
      <c r="O118" s="318"/>
      <c r="P118" s="363"/>
      <c r="Q118" s="432" t="str">
        <f t="shared" ca="1" si="31"/>
        <v/>
      </c>
      <c r="R118" s="360"/>
      <c r="S118" s="361"/>
      <c r="T118" s="361"/>
      <c r="U118" s="361"/>
      <c r="V118" s="365"/>
      <c r="W118" s="358"/>
      <c r="X118" s="437" t="str">
        <f t="shared" ca="1" si="32"/>
        <v/>
      </c>
      <c r="Y118" s="323"/>
      <c r="Z118" s="360"/>
      <c r="AA118" s="361"/>
      <c r="AB118" s="361"/>
      <c r="AC118" s="361"/>
      <c r="AD118" s="362"/>
      <c r="AE118" s="363"/>
      <c r="AF118" s="432" t="str">
        <f t="shared" ca="1" si="33"/>
        <v/>
      </c>
      <c r="AG118" s="363"/>
      <c r="AH118" s="432" t="str">
        <f t="shared" ca="1" si="34"/>
        <v/>
      </c>
      <c r="AI118" s="358"/>
      <c r="AJ118" s="379" t="str">
        <f t="shared" ca="1" si="35"/>
        <v/>
      </c>
      <c r="AK118" s="363"/>
      <c r="AL118" s="432" t="str">
        <f t="shared" ca="1" si="36"/>
        <v/>
      </c>
      <c r="AM118" s="363"/>
      <c r="AN118" s="432" t="str">
        <f t="shared" ca="1" si="37"/>
        <v/>
      </c>
      <c r="AO118" s="433" t="str">
        <f t="shared" si="38"/>
        <v/>
      </c>
      <c r="AP118" s="433" t="str">
        <f t="shared" si="39"/>
        <v/>
      </c>
      <c r="AQ118" s="433" t="str">
        <f>IF(AO118=7,VLOOKUP(AP118,設定!$A$2:$B$6,2,1),"---")</f>
        <v>---</v>
      </c>
      <c r="AR118" s="370"/>
      <c r="AS118" s="371"/>
      <c r="AT118" s="371"/>
      <c r="AU118" s="372" t="s">
        <v>105</v>
      </c>
      <c r="AV118" s="373"/>
      <c r="AW118" s="372"/>
      <c r="AX118" s="374"/>
      <c r="AY118" s="434" t="str">
        <f t="shared" si="63"/>
        <v/>
      </c>
      <c r="AZ118" s="372" t="s">
        <v>105</v>
      </c>
      <c r="BA118" s="372" t="s">
        <v>105</v>
      </c>
      <c r="BB118" s="372" t="s">
        <v>105</v>
      </c>
      <c r="BC118" s="372"/>
      <c r="BD118" s="372"/>
      <c r="BE118" s="372"/>
      <c r="BF118" s="372"/>
      <c r="BG118" s="376"/>
      <c r="BH118" s="377"/>
      <c r="BI118" s="372"/>
      <c r="BJ118" s="372"/>
      <c r="BK118" s="372"/>
      <c r="BL118" s="372"/>
      <c r="BM118" s="372"/>
      <c r="BN118" s="372"/>
      <c r="BO118" s="372"/>
      <c r="BP118" s="372"/>
      <c r="BQ118" s="372"/>
      <c r="BR118" s="372"/>
      <c r="BS118" s="372"/>
      <c r="BT118" s="372"/>
      <c r="BU118" s="372"/>
      <c r="BV118" s="372"/>
      <c r="BW118" s="372"/>
      <c r="BX118" s="372"/>
      <c r="BY118" s="372"/>
      <c r="BZ118" s="378"/>
      <c r="CA118" s="401"/>
      <c r="CB118" s="402"/>
      <c r="CC118" s="402">
        <v>106</v>
      </c>
      <c r="CD118" s="337" t="str">
        <f t="shared" si="40"/>
        <v/>
      </c>
      <c r="CE118" s="337" t="str">
        <f t="shared" si="43"/>
        <v>立得点表!3:12</v>
      </c>
      <c r="CF118" s="338" t="str">
        <f t="shared" si="44"/>
        <v>立得点表!16:25</v>
      </c>
      <c r="CG118" s="337" t="str">
        <f t="shared" si="45"/>
        <v>立3段得点表!3:13</v>
      </c>
      <c r="CH118" s="338" t="str">
        <f t="shared" si="46"/>
        <v>立3段得点表!16:25</v>
      </c>
      <c r="CI118" s="337" t="str">
        <f t="shared" si="47"/>
        <v>ボール得点表!3:13</v>
      </c>
      <c r="CJ118" s="338" t="str">
        <f t="shared" si="48"/>
        <v>ボール得点表!16:25</v>
      </c>
      <c r="CK118" s="337" t="str">
        <f t="shared" si="49"/>
        <v>50m得点表!3:13</v>
      </c>
      <c r="CL118" s="338" t="str">
        <f t="shared" si="50"/>
        <v>50m得点表!16:25</v>
      </c>
      <c r="CM118" s="337" t="str">
        <f t="shared" si="51"/>
        <v>往得点表!3:13</v>
      </c>
      <c r="CN118" s="338" t="str">
        <f t="shared" si="52"/>
        <v>往得点表!16:25</v>
      </c>
      <c r="CO118" s="337" t="str">
        <f t="shared" si="53"/>
        <v>腕得点表!3:13</v>
      </c>
      <c r="CP118" s="338" t="str">
        <f t="shared" si="54"/>
        <v>腕得点表!16:25</v>
      </c>
      <c r="CQ118" s="337" t="str">
        <f t="shared" si="55"/>
        <v>腕膝得点表!3:4</v>
      </c>
      <c r="CR118" s="338" t="str">
        <f t="shared" si="56"/>
        <v>腕膝得点表!8:9</v>
      </c>
      <c r="CS118" s="337" t="str">
        <f t="shared" si="57"/>
        <v>20mシャトルラン得点表!3:13</v>
      </c>
      <c r="CT118" s="338" t="str">
        <f t="shared" si="58"/>
        <v>20mシャトルラン得点表!16:25</v>
      </c>
      <c r="CU118" s="402" t="b">
        <f t="shared" si="41"/>
        <v>0</v>
      </c>
    </row>
    <row r="119" spans="1:106">
      <c r="A119" s="339">
        <v>105</v>
      </c>
      <c r="B119" s="446"/>
      <c r="C119" s="353"/>
      <c r="D119" s="356"/>
      <c r="E119" s="355"/>
      <c r="F119" s="356"/>
      <c r="G119" s="435" t="str">
        <f>IF(E119="","",DATEDIF(E119,#REF!,"y"))</f>
        <v/>
      </c>
      <c r="H119" s="356"/>
      <c r="I119" s="356"/>
      <c r="J119" s="379"/>
      <c r="K119" s="436" t="str">
        <f t="shared" ca="1" si="30"/>
        <v/>
      </c>
      <c r="L119" s="316"/>
      <c r="M119" s="318"/>
      <c r="N119" s="318"/>
      <c r="O119" s="318"/>
      <c r="P119" s="363"/>
      <c r="Q119" s="432" t="str">
        <f t="shared" ca="1" si="31"/>
        <v/>
      </c>
      <c r="R119" s="360"/>
      <c r="S119" s="361"/>
      <c r="T119" s="361"/>
      <c r="U119" s="361"/>
      <c r="V119" s="365"/>
      <c r="W119" s="358"/>
      <c r="X119" s="437" t="str">
        <f t="shared" ca="1" si="32"/>
        <v/>
      </c>
      <c r="Y119" s="323"/>
      <c r="Z119" s="360"/>
      <c r="AA119" s="361"/>
      <c r="AB119" s="361"/>
      <c r="AC119" s="361"/>
      <c r="AD119" s="362"/>
      <c r="AE119" s="363"/>
      <c r="AF119" s="432" t="str">
        <f t="shared" ca="1" si="33"/>
        <v/>
      </c>
      <c r="AG119" s="363"/>
      <c r="AH119" s="432" t="str">
        <f t="shared" ca="1" si="34"/>
        <v/>
      </c>
      <c r="AI119" s="358"/>
      <c r="AJ119" s="379" t="str">
        <f t="shared" ca="1" si="35"/>
        <v/>
      </c>
      <c r="AK119" s="363"/>
      <c r="AL119" s="432" t="str">
        <f t="shared" ca="1" si="36"/>
        <v/>
      </c>
      <c r="AM119" s="363"/>
      <c r="AN119" s="432" t="str">
        <f t="shared" ca="1" si="37"/>
        <v/>
      </c>
      <c r="AO119" s="433" t="str">
        <f t="shared" si="38"/>
        <v/>
      </c>
      <c r="AP119" s="433" t="str">
        <f t="shared" si="39"/>
        <v/>
      </c>
      <c r="AQ119" s="433" t="str">
        <f>IF(AO119=7,VLOOKUP(AP119,設定!$A$2:$B$6,2,1),"---")</f>
        <v>---</v>
      </c>
      <c r="AR119" s="370"/>
      <c r="AS119" s="371"/>
      <c r="AT119" s="371"/>
      <c r="AU119" s="372" t="s">
        <v>105</v>
      </c>
      <c r="AV119" s="373"/>
      <c r="AW119" s="372"/>
      <c r="AX119" s="374"/>
      <c r="AY119" s="434" t="str">
        <f t="shared" si="63"/>
        <v/>
      </c>
      <c r="AZ119" s="372" t="s">
        <v>105</v>
      </c>
      <c r="BA119" s="372" t="s">
        <v>105</v>
      </c>
      <c r="BB119" s="372" t="s">
        <v>105</v>
      </c>
      <c r="BC119" s="372"/>
      <c r="BD119" s="372"/>
      <c r="BE119" s="372"/>
      <c r="BF119" s="372"/>
      <c r="BG119" s="376"/>
      <c r="BH119" s="377"/>
      <c r="BI119" s="372"/>
      <c r="BJ119" s="372"/>
      <c r="BK119" s="372"/>
      <c r="BL119" s="372"/>
      <c r="BM119" s="372"/>
      <c r="BN119" s="372"/>
      <c r="BO119" s="372"/>
      <c r="BP119" s="372"/>
      <c r="BQ119" s="372"/>
      <c r="BR119" s="372"/>
      <c r="BS119" s="372"/>
      <c r="BT119" s="372"/>
      <c r="BU119" s="372"/>
      <c r="BV119" s="372"/>
      <c r="BW119" s="372"/>
      <c r="BX119" s="372"/>
      <c r="BY119" s="372"/>
      <c r="BZ119" s="378"/>
      <c r="CA119" s="401"/>
      <c r="CB119" s="402"/>
      <c r="CC119" s="402">
        <v>107</v>
      </c>
      <c r="CD119" s="337" t="str">
        <f t="shared" si="40"/>
        <v/>
      </c>
      <c r="CE119" s="337" t="str">
        <f t="shared" si="43"/>
        <v>立得点表!3:12</v>
      </c>
      <c r="CF119" s="338" t="str">
        <f t="shared" si="44"/>
        <v>立得点表!16:25</v>
      </c>
      <c r="CG119" s="337" t="str">
        <f t="shared" si="45"/>
        <v>立3段得点表!3:13</v>
      </c>
      <c r="CH119" s="338" t="str">
        <f t="shared" si="46"/>
        <v>立3段得点表!16:25</v>
      </c>
      <c r="CI119" s="337" t="str">
        <f t="shared" si="47"/>
        <v>ボール得点表!3:13</v>
      </c>
      <c r="CJ119" s="338" t="str">
        <f t="shared" si="48"/>
        <v>ボール得点表!16:25</v>
      </c>
      <c r="CK119" s="337" t="str">
        <f t="shared" si="49"/>
        <v>50m得点表!3:13</v>
      </c>
      <c r="CL119" s="338" t="str">
        <f t="shared" si="50"/>
        <v>50m得点表!16:25</v>
      </c>
      <c r="CM119" s="337" t="str">
        <f t="shared" si="51"/>
        <v>往得点表!3:13</v>
      </c>
      <c r="CN119" s="338" t="str">
        <f t="shared" si="52"/>
        <v>往得点表!16:25</v>
      </c>
      <c r="CO119" s="337" t="str">
        <f t="shared" si="53"/>
        <v>腕得点表!3:13</v>
      </c>
      <c r="CP119" s="338" t="str">
        <f t="shared" si="54"/>
        <v>腕得点表!16:25</v>
      </c>
      <c r="CQ119" s="337" t="str">
        <f t="shared" si="55"/>
        <v>腕膝得点表!3:4</v>
      </c>
      <c r="CR119" s="338" t="str">
        <f t="shared" si="56"/>
        <v>腕膝得点表!8:9</v>
      </c>
      <c r="CS119" s="337" t="str">
        <f t="shared" si="57"/>
        <v>20mシャトルラン得点表!3:13</v>
      </c>
      <c r="CT119" s="338" t="str">
        <f t="shared" si="58"/>
        <v>20mシャトルラン得点表!16:25</v>
      </c>
      <c r="CU119" s="402" t="b">
        <f t="shared" si="41"/>
        <v>0</v>
      </c>
    </row>
    <row r="120" spans="1:106">
      <c r="A120" s="339">
        <v>106</v>
      </c>
      <c r="B120" s="446"/>
      <c r="C120" s="353"/>
      <c r="D120" s="356"/>
      <c r="E120" s="355"/>
      <c r="F120" s="356"/>
      <c r="G120" s="435" t="str">
        <f>IF(E120="","",DATEDIF(E120,#REF!,"y"))</f>
        <v/>
      </c>
      <c r="H120" s="356"/>
      <c r="I120" s="356"/>
      <c r="J120" s="379"/>
      <c r="K120" s="436" t="str">
        <f t="shared" ca="1" si="30"/>
        <v/>
      </c>
      <c r="L120" s="316"/>
      <c r="M120" s="318"/>
      <c r="N120" s="318"/>
      <c r="O120" s="318"/>
      <c r="P120" s="363"/>
      <c r="Q120" s="432" t="str">
        <f t="shared" ca="1" si="31"/>
        <v/>
      </c>
      <c r="R120" s="360"/>
      <c r="S120" s="361"/>
      <c r="T120" s="361"/>
      <c r="U120" s="361"/>
      <c r="V120" s="365"/>
      <c r="W120" s="358"/>
      <c r="X120" s="437" t="str">
        <f t="shared" ca="1" si="32"/>
        <v/>
      </c>
      <c r="Y120" s="323"/>
      <c r="Z120" s="360"/>
      <c r="AA120" s="361"/>
      <c r="AB120" s="361"/>
      <c r="AC120" s="361"/>
      <c r="AD120" s="362"/>
      <c r="AE120" s="363"/>
      <c r="AF120" s="432" t="str">
        <f t="shared" ca="1" si="33"/>
        <v/>
      </c>
      <c r="AG120" s="363"/>
      <c r="AH120" s="432" t="str">
        <f t="shared" ca="1" si="34"/>
        <v/>
      </c>
      <c r="AI120" s="358"/>
      <c r="AJ120" s="379" t="str">
        <f t="shared" ca="1" si="35"/>
        <v/>
      </c>
      <c r="AK120" s="363"/>
      <c r="AL120" s="432" t="str">
        <f t="shared" ca="1" si="36"/>
        <v/>
      </c>
      <c r="AM120" s="363"/>
      <c r="AN120" s="432" t="str">
        <f t="shared" ca="1" si="37"/>
        <v/>
      </c>
      <c r="AO120" s="433" t="str">
        <f t="shared" si="38"/>
        <v/>
      </c>
      <c r="AP120" s="433" t="str">
        <f t="shared" si="39"/>
        <v/>
      </c>
      <c r="AQ120" s="433" t="str">
        <f>IF(AO120=7,VLOOKUP(AP120,設定!$A$2:$B$6,2,1),"---")</f>
        <v>---</v>
      </c>
      <c r="AR120" s="370"/>
      <c r="AS120" s="371"/>
      <c r="AT120" s="371"/>
      <c r="AU120" s="372" t="s">
        <v>105</v>
      </c>
      <c r="AV120" s="373"/>
      <c r="AW120" s="372"/>
      <c r="AX120" s="374"/>
      <c r="AY120" s="434" t="str">
        <f t="shared" si="63"/>
        <v/>
      </c>
      <c r="AZ120" s="372" t="s">
        <v>105</v>
      </c>
      <c r="BA120" s="372" t="s">
        <v>105</v>
      </c>
      <c r="BB120" s="372" t="s">
        <v>105</v>
      </c>
      <c r="BC120" s="372"/>
      <c r="BD120" s="372"/>
      <c r="BE120" s="372"/>
      <c r="BF120" s="372"/>
      <c r="BG120" s="376"/>
      <c r="BH120" s="377"/>
      <c r="BI120" s="372"/>
      <c r="BJ120" s="372"/>
      <c r="BK120" s="372"/>
      <c r="BL120" s="372"/>
      <c r="BM120" s="372"/>
      <c r="BN120" s="372"/>
      <c r="BO120" s="372"/>
      <c r="BP120" s="372"/>
      <c r="BQ120" s="372"/>
      <c r="BR120" s="372"/>
      <c r="BS120" s="372"/>
      <c r="BT120" s="372"/>
      <c r="BU120" s="372"/>
      <c r="BV120" s="372"/>
      <c r="BW120" s="372"/>
      <c r="BX120" s="372"/>
      <c r="BY120" s="372"/>
      <c r="BZ120" s="378"/>
      <c r="CA120" s="401"/>
      <c r="CB120" s="402"/>
      <c r="CC120" s="402">
        <v>108</v>
      </c>
      <c r="CD120" s="337" t="str">
        <f t="shared" si="40"/>
        <v/>
      </c>
      <c r="CE120" s="337" t="str">
        <f t="shared" si="43"/>
        <v>立得点表!3:12</v>
      </c>
      <c r="CF120" s="338" t="str">
        <f t="shared" si="44"/>
        <v>立得点表!16:25</v>
      </c>
      <c r="CG120" s="337" t="str">
        <f t="shared" si="45"/>
        <v>立3段得点表!3:13</v>
      </c>
      <c r="CH120" s="338" t="str">
        <f t="shared" si="46"/>
        <v>立3段得点表!16:25</v>
      </c>
      <c r="CI120" s="337" t="str">
        <f t="shared" si="47"/>
        <v>ボール得点表!3:13</v>
      </c>
      <c r="CJ120" s="338" t="str">
        <f t="shared" si="48"/>
        <v>ボール得点表!16:25</v>
      </c>
      <c r="CK120" s="337" t="str">
        <f t="shared" si="49"/>
        <v>50m得点表!3:13</v>
      </c>
      <c r="CL120" s="338" t="str">
        <f t="shared" si="50"/>
        <v>50m得点表!16:25</v>
      </c>
      <c r="CM120" s="337" t="str">
        <f t="shared" si="51"/>
        <v>往得点表!3:13</v>
      </c>
      <c r="CN120" s="338" t="str">
        <f t="shared" si="52"/>
        <v>往得点表!16:25</v>
      </c>
      <c r="CO120" s="337" t="str">
        <f t="shared" si="53"/>
        <v>腕得点表!3:13</v>
      </c>
      <c r="CP120" s="338" t="str">
        <f t="shared" si="54"/>
        <v>腕得点表!16:25</v>
      </c>
      <c r="CQ120" s="337" t="str">
        <f t="shared" si="55"/>
        <v>腕膝得点表!3:4</v>
      </c>
      <c r="CR120" s="338" t="str">
        <f t="shared" si="56"/>
        <v>腕膝得点表!8:9</v>
      </c>
      <c r="CS120" s="337" t="str">
        <f t="shared" si="57"/>
        <v>20mシャトルラン得点表!3:13</v>
      </c>
      <c r="CT120" s="338" t="str">
        <f t="shared" si="58"/>
        <v>20mシャトルラン得点表!16:25</v>
      </c>
      <c r="CU120" s="402" t="b">
        <f t="shared" si="41"/>
        <v>0</v>
      </c>
    </row>
    <row r="121" spans="1:106">
      <c r="A121" s="339">
        <v>107</v>
      </c>
      <c r="B121" s="446"/>
      <c r="C121" s="353"/>
      <c r="D121" s="356"/>
      <c r="E121" s="355"/>
      <c r="F121" s="356"/>
      <c r="G121" s="435" t="str">
        <f>IF(E121="","",DATEDIF(E121,#REF!,"y"))</f>
        <v/>
      </c>
      <c r="H121" s="356"/>
      <c r="I121" s="356"/>
      <c r="J121" s="379"/>
      <c r="K121" s="436" t="str">
        <f t="shared" ca="1" si="30"/>
        <v/>
      </c>
      <c r="L121" s="316"/>
      <c r="M121" s="318"/>
      <c r="N121" s="318"/>
      <c r="O121" s="318"/>
      <c r="P121" s="363"/>
      <c r="Q121" s="432" t="str">
        <f t="shared" ca="1" si="31"/>
        <v/>
      </c>
      <c r="R121" s="360"/>
      <c r="S121" s="361"/>
      <c r="T121" s="361"/>
      <c r="U121" s="361"/>
      <c r="V121" s="365"/>
      <c r="W121" s="358"/>
      <c r="X121" s="437" t="str">
        <f t="shared" ca="1" si="32"/>
        <v/>
      </c>
      <c r="Y121" s="323"/>
      <c r="Z121" s="360"/>
      <c r="AA121" s="361"/>
      <c r="AB121" s="361"/>
      <c r="AC121" s="361"/>
      <c r="AD121" s="362"/>
      <c r="AE121" s="363"/>
      <c r="AF121" s="432" t="str">
        <f t="shared" ca="1" si="33"/>
        <v/>
      </c>
      <c r="AG121" s="363"/>
      <c r="AH121" s="432" t="str">
        <f t="shared" ca="1" si="34"/>
        <v/>
      </c>
      <c r="AI121" s="358"/>
      <c r="AJ121" s="379" t="str">
        <f t="shared" ca="1" si="35"/>
        <v/>
      </c>
      <c r="AK121" s="363"/>
      <c r="AL121" s="432" t="str">
        <f t="shared" ca="1" si="36"/>
        <v/>
      </c>
      <c r="AM121" s="363"/>
      <c r="AN121" s="432" t="str">
        <f t="shared" ca="1" si="37"/>
        <v/>
      </c>
      <c r="AO121" s="433" t="str">
        <f t="shared" si="38"/>
        <v/>
      </c>
      <c r="AP121" s="433" t="str">
        <f t="shared" si="39"/>
        <v/>
      </c>
      <c r="AQ121" s="433" t="str">
        <f>IF(AO121=7,VLOOKUP(AP121,設定!$A$2:$B$6,2,1),"---")</f>
        <v>---</v>
      </c>
      <c r="AR121" s="370"/>
      <c r="AS121" s="371"/>
      <c r="AT121" s="371"/>
      <c r="AU121" s="372" t="s">
        <v>105</v>
      </c>
      <c r="AV121" s="373"/>
      <c r="AW121" s="372"/>
      <c r="AX121" s="374"/>
      <c r="AY121" s="434" t="str">
        <f t="shared" si="63"/>
        <v/>
      </c>
      <c r="AZ121" s="372" t="s">
        <v>105</v>
      </c>
      <c r="BA121" s="372" t="s">
        <v>105</v>
      </c>
      <c r="BB121" s="372" t="s">
        <v>105</v>
      </c>
      <c r="BC121" s="372"/>
      <c r="BD121" s="372"/>
      <c r="BE121" s="372"/>
      <c r="BF121" s="372"/>
      <c r="BG121" s="376"/>
      <c r="BH121" s="377"/>
      <c r="BI121" s="372"/>
      <c r="BJ121" s="372"/>
      <c r="BK121" s="372"/>
      <c r="BL121" s="372"/>
      <c r="BM121" s="372"/>
      <c r="BN121" s="372"/>
      <c r="BO121" s="372"/>
      <c r="BP121" s="372"/>
      <c r="BQ121" s="372"/>
      <c r="BR121" s="372"/>
      <c r="BS121" s="372"/>
      <c r="BT121" s="372"/>
      <c r="BU121" s="372"/>
      <c r="BV121" s="372"/>
      <c r="BW121" s="372"/>
      <c r="BX121" s="372"/>
      <c r="BY121" s="372"/>
      <c r="BZ121" s="378"/>
      <c r="CA121" s="401"/>
      <c r="CB121" s="402"/>
      <c r="CC121" s="402">
        <v>109</v>
      </c>
      <c r="CD121" s="337" t="str">
        <f t="shared" si="40"/>
        <v/>
      </c>
      <c r="CE121" s="337" t="str">
        <f t="shared" si="43"/>
        <v>立得点表!3:12</v>
      </c>
      <c r="CF121" s="338" t="str">
        <f t="shared" si="44"/>
        <v>立得点表!16:25</v>
      </c>
      <c r="CG121" s="337" t="str">
        <f t="shared" si="45"/>
        <v>立3段得点表!3:13</v>
      </c>
      <c r="CH121" s="338" t="str">
        <f t="shared" si="46"/>
        <v>立3段得点表!16:25</v>
      </c>
      <c r="CI121" s="337" t="str">
        <f t="shared" si="47"/>
        <v>ボール得点表!3:13</v>
      </c>
      <c r="CJ121" s="338" t="str">
        <f t="shared" si="48"/>
        <v>ボール得点表!16:25</v>
      </c>
      <c r="CK121" s="337" t="str">
        <f t="shared" si="49"/>
        <v>50m得点表!3:13</v>
      </c>
      <c r="CL121" s="338" t="str">
        <f t="shared" si="50"/>
        <v>50m得点表!16:25</v>
      </c>
      <c r="CM121" s="337" t="str">
        <f t="shared" si="51"/>
        <v>往得点表!3:13</v>
      </c>
      <c r="CN121" s="338" t="str">
        <f t="shared" si="52"/>
        <v>往得点表!16:25</v>
      </c>
      <c r="CO121" s="337" t="str">
        <f t="shared" si="53"/>
        <v>腕得点表!3:13</v>
      </c>
      <c r="CP121" s="338" t="str">
        <f t="shared" si="54"/>
        <v>腕得点表!16:25</v>
      </c>
      <c r="CQ121" s="337" t="str">
        <f t="shared" si="55"/>
        <v>腕膝得点表!3:4</v>
      </c>
      <c r="CR121" s="338" t="str">
        <f t="shared" si="56"/>
        <v>腕膝得点表!8:9</v>
      </c>
      <c r="CS121" s="337" t="str">
        <f t="shared" si="57"/>
        <v>20mシャトルラン得点表!3:13</v>
      </c>
      <c r="CT121" s="338" t="str">
        <f t="shared" si="58"/>
        <v>20mシャトルラン得点表!16:25</v>
      </c>
      <c r="CU121" s="402" t="b">
        <f t="shared" si="41"/>
        <v>0</v>
      </c>
    </row>
    <row r="122" spans="1:106">
      <c r="A122" s="339">
        <v>108</v>
      </c>
      <c r="B122" s="446"/>
      <c r="C122" s="353"/>
      <c r="D122" s="356"/>
      <c r="E122" s="355"/>
      <c r="F122" s="356"/>
      <c r="G122" s="435" t="str">
        <f>IF(E122="","",DATEDIF(E122,#REF!,"y"))</f>
        <v/>
      </c>
      <c r="H122" s="356"/>
      <c r="I122" s="356"/>
      <c r="J122" s="379"/>
      <c r="K122" s="436" t="str">
        <f t="shared" ca="1" si="30"/>
        <v/>
      </c>
      <c r="L122" s="316"/>
      <c r="M122" s="318"/>
      <c r="N122" s="318"/>
      <c r="O122" s="318"/>
      <c r="P122" s="363"/>
      <c r="Q122" s="432" t="str">
        <f t="shared" ca="1" si="31"/>
        <v/>
      </c>
      <c r="R122" s="360"/>
      <c r="S122" s="361"/>
      <c r="T122" s="361"/>
      <c r="U122" s="361"/>
      <c r="V122" s="365"/>
      <c r="W122" s="358"/>
      <c r="X122" s="437" t="str">
        <f t="shared" ca="1" si="32"/>
        <v/>
      </c>
      <c r="Y122" s="323"/>
      <c r="Z122" s="360"/>
      <c r="AA122" s="361"/>
      <c r="AB122" s="361"/>
      <c r="AC122" s="361"/>
      <c r="AD122" s="362"/>
      <c r="AE122" s="363"/>
      <c r="AF122" s="432" t="str">
        <f t="shared" ca="1" si="33"/>
        <v/>
      </c>
      <c r="AG122" s="363"/>
      <c r="AH122" s="432" t="str">
        <f t="shared" ca="1" si="34"/>
        <v/>
      </c>
      <c r="AI122" s="358"/>
      <c r="AJ122" s="379" t="str">
        <f t="shared" ca="1" si="35"/>
        <v/>
      </c>
      <c r="AK122" s="363"/>
      <c r="AL122" s="432" t="str">
        <f t="shared" ca="1" si="36"/>
        <v/>
      </c>
      <c r="AM122" s="363"/>
      <c r="AN122" s="432" t="str">
        <f t="shared" ca="1" si="37"/>
        <v/>
      </c>
      <c r="AO122" s="433" t="str">
        <f t="shared" si="38"/>
        <v/>
      </c>
      <c r="AP122" s="433" t="str">
        <f t="shared" si="39"/>
        <v/>
      </c>
      <c r="AQ122" s="433" t="str">
        <f>IF(AO122=7,VLOOKUP(AP122,設定!$A$2:$B$6,2,1),"---")</f>
        <v>---</v>
      </c>
      <c r="AR122" s="370"/>
      <c r="AS122" s="371"/>
      <c r="AT122" s="371"/>
      <c r="AU122" s="372" t="s">
        <v>105</v>
      </c>
      <c r="AV122" s="373"/>
      <c r="AW122" s="372"/>
      <c r="AX122" s="374"/>
      <c r="AY122" s="434" t="str">
        <f t="shared" si="63"/>
        <v/>
      </c>
      <c r="AZ122" s="372" t="s">
        <v>105</v>
      </c>
      <c r="BA122" s="372" t="s">
        <v>105</v>
      </c>
      <c r="BB122" s="372" t="s">
        <v>105</v>
      </c>
      <c r="BC122" s="372"/>
      <c r="BD122" s="372"/>
      <c r="BE122" s="372"/>
      <c r="BF122" s="372"/>
      <c r="BG122" s="376"/>
      <c r="BH122" s="377"/>
      <c r="BI122" s="372"/>
      <c r="BJ122" s="372"/>
      <c r="BK122" s="372"/>
      <c r="BL122" s="372"/>
      <c r="BM122" s="372"/>
      <c r="BN122" s="372"/>
      <c r="BO122" s="372"/>
      <c r="BP122" s="372"/>
      <c r="BQ122" s="372"/>
      <c r="BR122" s="372"/>
      <c r="BS122" s="372"/>
      <c r="BT122" s="372"/>
      <c r="BU122" s="372"/>
      <c r="BV122" s="372"/>
      <c r="BW122" s="372"/>
      <c r="BX122" s="372"/>
      <c r="BY122" s="372"/>
      <c r="BZ122" s="378"/>
      <c r="CA122" s="401"/>
      <c r="CB122" s="402"/>
      <c r="CC122" s="402">
        <v>110</v>
      </c>
      <c r="CD122" s="337" t="str">
        <f t="shared" si="40"/>
        <v/>
      </c>
      <c r="CE122" s="337" t="str">
        <f t="shared" si="43"/>
        <v>立得点表!3:12</v>
      </c>
      <c r="CF122" s="338" t="str">
        <f t="shared" si="44"/>
        <v>立得点表!16:25</v>
      </c>
      <c r="CG122" s="337" t="str">
        <f t="shared" si="45"/>
        <v>立3段得点表!3:13</v>
      </c>
      <c r="CH122" s="338" t="str">
        <f t="shared" si="46"/>
        <v>立3段得点表!16:25</v>
      </c>
      <c r="CI122" s="337" t="str">
        <f t="shared" si="47"/>
        <v>ボール得点表!3:13</v>
      </c>
      <c r="CJ122" s="338" t="str">
        <f t="shared" si="48"/>
        <v>ボール得点表!16:25</v>
      </c>
      <c r="CK122" s="337" t="str">
        <f t="shared" si="49"/>
        <v>50m得点表!3:13</v>
      </c>
      <c r="CL122" s="338" t="str">
        <f t="shared" si="50"/>
        <v>50m得点表!16:25</v>
      </c>
      <c r="CM122" s="337" t="str">
        <f t="shared" si="51"/>
        <v>往得点表!3:13</v>
      </c>
      <c r="CN122" s="338" t="str">
        <f t="shared" si="52"/>
        <v>往得点表!16:25</v>
      </c>
      <c r="CO122" s="337" t="str">
        <f t="shared" si="53"/>
        <v>腕得点表!3:13</v>
      </c>
      <c r="CP122" s="338" t="str">
        <f t="shared" si="54"/>
        <v>腕得点表!16:25</v>
      </c>
      <c r="CQ122" s="337" t="str">
        <f t="shared" si="55"/>
        <v>腕膝得点表!3:4</v>
      </c>
      <c r="CR122" s="338" t="str">
        <f t="shared" si="56"/>
        <v>腕膝得点表!8:9</v>
      </c>
      <c r="CS122" s="337" t="str">
        <f t="shared" si="57"/>
        <v>20mシャトルラン得点表!3:13</v>
      </c>
      <c r="CT122" s="338" t="str">
        <f t="shared" si="58"/>
        <v>20mシャトルラン得点表!16:25</v>
      </c>
      <c r="CU122" s="402" t="b">
        <f t="shared" si="41"/>
        <v>0</v>
      </c>
    </row>
    <row r="123" spans="1:106">
      <c r="A123" s="339">
        <v>109</v>
      </c>
      <c r="B123" s="446"/>
      <c r="C123" s="353"/>
      <c r="D123" s="356"/>
      <c r="E123" s="355"/>
      <c r="F123" s="356"/>
      <c r="G123" s="435" t="str">
        <f>IF(E123="","",DATEDIF(E123,#REF!,"y"))</f>
        <v/>
      </c>
      <c r="H123" s="356"/>
      <c r="I123" s="356"/>
      <c r="J123" s="379"/>
      <c r="K123" s="436" t="str">
        <f t="shared" ca="1" si="30"/>
        <v/>
      </c>
      <c r="L123" s="316"/>
      <c r="M123" s="318"/>
      <c r="N123" s="318"/>
      <c r="O123" s="318"/>
      <c r="P123" s="363"/>
      <c r="Q123" s="432" t="str">
        <f t="shared" ca="1" si="31"/>
        <v/>
      </c>
      <c r="R123" s="360"/>
      <c r="S123" s="361"/>
      <c r="T123" s="361"/>
      <c r="U123" s="361"/>
      <c r="V123" s="365"/>
      <c r="W123" s="358"/>
      <c r="X123" s="437" t="str">
        <f t="shared" ca="1" si="32"/>
        <v/>
      </c>
      <c r="Y123" s="323"/>
      <c r="Z123" s="360"/>
      <c r="AA123" s="361"/>
      <c r="AB123" s="361"/>
      <c r="AC123" s="361"/>
      <c r="AD123" s="362"/>
      <c r="AE123" s="363"/>
      <c r="AF123" s="432" t="str">
        <f t="shared" ca="1" si="33"/>
        <v/>
      </c>
      <c r="AG123" s="363"/>
      <c r="AH123" s="432" t="str">
        <f t="shared" ca="1" si="34"/>
        <v/>
      </c>
      <c r="AI123" s="358"/>
      <c r="AJ123" s="379" t="str">
        <f t="shared" ca="1" si="35"/>
        <v/>
      </c>
      <c r="AK123" s="363"/>
      <c r="AL123" s="432" t="str">
        <f t="shared" ca="1" si="36"/>
        <v/>
      </c>
      <c r="AM123" s="363"/>
      <c r="AN123" s="432" t="str">
        <f t="shared" ca="1" si="37"/>
        <v/>
      </c>
      <c r="AO123" s="433" t="str">
        <f t="shared" si="38"/>
        <v/>
      </c>
      <c r="AP123" s="433" t="str">
        <f t="shared" si="39"/>
        <v/>
      </c>
      <c r="AQ123" s="433" t="str">
        <f>IF(AO123=7,VLOOKUP(AP123,設定!$A$2:$B$6,2,1),"---")</f>
        <v>---</v>
      </c>
      <c r="AR123" s="370"/>
      <c r="AS123" s="371"/>
      <c r="AT123" s="371"/>
      <c r="AU123" s="372" t="s">
        <v>105</v>
      </c>
      <c r="AV123" s="373"/>
      <c r="AW123" s="372"/>
      <c r="AX123" s="374"/>
      <c r="AY123" s="434" t="str">
        <f t="shared" si="63"/>
        <v/>
      </c>
      <c r="AZ123" s="372" t="s">
        <v>105</v>
      </c>
      <c r="BA123" s="372" t="s">
        <v>105</v>
      </c>
      <c r="BB123" s="372" t="s">
        <v>105</v>
      </c>
      <c r="BC123" s="372"/>
      <c r="BD123" s="372"/>
      <c r="BE123" s="372"/>
      <c r="BF123" s="372"/>
      <c r="BG123" s="376"/>
      <c r="BH123" s="377"/>
      <c r="BI123" s="372"/>
      <c r="BJ123" s="372"/>
      <c r="BK123" s="372"/>
      <c r="BL123" s="372"/>
      <c r="BM123" s="372"/>
      <c r="BN123" s="372"/>
      <c r="BO123" s="372"/>
      <c r="BP123" s="372"/>
      <c r="BQ123" s="372"/>
      <c r="BR123" s="372"/>
      <c r="BS123" s="372"/>
      <c r="BT123" s="372"/>
      <c r="BU123" s="372"/>
      <c r="BV123" s="372"/>
      <c r="BW123" s="372"/>
      <c r="BX123" s="372"/>
      <c r="BY123" s="372"/>
      <c r="BZ123" s="378"/>
      <c r="CA123" s="401"/>
      <c r="CB123" s="402"/>
      <c r="CC123" s="402">
        <v>111</v>
      </c>
      <c r="CD123" s="337" t="str">
        <f t="shared" si="40"/>
        <v/>
      </c>
      <c r="CE123" s="337" t="str">
        <f t="shared" si="43"/>
        <v>立得点表!3:12</v>
      </c>
      <c r="CF123" s="338" t="str">
        <f t="shared" si="44"/>
        <v>立得点表!16:25</v>
      </c>
      <c r="CG123" s="337" t="str">
        <f t="shared" si="45"/>
        <v>立3段得点表!3:13</v>
      </c>
      <c r="CH123" s="338" t="str">
        <f t="shared" si="46"/>
        <v>立3段得点表!16:25</v>
      </c>
      <c r="CI123" s="337" t="str">
        <f t="shared" si="47"/>
        <v>ボール得点表!3:13</v>
      </c>
      <c r="CJ123" s="338" t="str">
        <f t="shared" si="48"/>
        <v>ボール得点表!16:25</v>
      </c>
      <c r="CK123" s="337" t="str">
        <f t="shared" si="49"/>
        <v>50m得点表!3:13</v>
      </c>
      <c r="CL123" s="338" t="str">
        <f t="shared" si="50"/>
        <v>50m得点表!16:25</v>
      </c>
      <c r="CM123" s="337" t="str">
        <f t="shared" si="51"/>
        <v>往得点表!3:13</v>
      </c>
      <c r="CN123" s="338" t="str">
        <f t="shared" si="52"/>
        <v>往得点表!16:25</v>
      </c>
      <c r="CO123" s="337" t="str">
        <f t="shared" si="53"/>
        <v>腕得点表!3:13</v>
      </c>
      <c r="CP123" s="338" t="str">
        <f t="shared" si="54"/>
        <v>腕得点表!16:25</v>
      </c>
      <c r="CQ123" s="337" t="str">
        <f t="shared" si="55"/>
        <v>腕膝得点表!3:4</v>
      </c>
      <c r="CR123" s="338" t="str">
        <f t="shared" si="56"/>
        <v>腕膝得点表!8:9</v>
      </c>
      <c r="CS123" s="337" t="str">
        <f t="shared" si="57"/>
        <v>20mシャトルラン得点表!3:13</v>
      </c>
      <c r="CT123" s="338" t="str">
        <f t="shared" si="58"/>
        <v>20mシャトルラン得点表!16:25</v>
      </c>
      <c r="CU123" s="402" t="b">
        <f t="shared" si="41"/>
        <v>0</v>
      </c>
    </row>
    <row r="124" spans="1:106">
      <c r="A124" s="339">
        <v>110</v>
      </c>
      <c r="B124" s="446"/>
      <c r="C124" s="353"/>
      <c r="D124" s="356"/>
      <c r="E124" s="355"/>
      <c r="F124" s="356"/>
      <c r="G124" s="435" t="str">
        <f>IF(E124="","",DATEDIF(E124,#REF!,"y"))</f>
        <v/>
      </c>
      <c r="H124" s="356"/>
      <c r="I124" s="356"/>
      <c r="J124" s="379"/>
      <c r="K124" s="436" t="str">
        <f t="shared" ca="1" si="30"/>
        <v/>
      </c>
      <c r="L124" s="316"/>
      <c r="M124" s="318"/>
      <c r="N124" s="318"/>
      <c r="O124" s="318"/>
      <c r="P124" s="363"/>
      <c r="Q124" s="432" t="str">
        <f t="shared" ca="1" si="31"/>
        <v/>
      </c>
      <c r="R124" s="360"/>
      <c r="S124" s="361"/>
      <c r="T124" s="361"/>
      <c r="U124" s="361"/>
      <c r="V124" s="365"/>
      <c r="W124" s="358"/>
      <c r="X124" s="437" t="str">
        <f t="shared" ca="1" si="32"/>
        <v/>
      </c>
      <c r="Y124" s="323"/>
      <c r="Z124" s="360"/>
      <c r="AA124" s="361"/>
      <c r="AB124" s="361"/>
      <c r="AC124" s="361"/>
      <c r="AD124" s="362"/>
      <c r="AE124" s="363"/>
      <c r="AF124" s="432" t="str">
        <f t="shared" ca="1" si="33"/>
        <v/>
      </c>
      <c r="AG124" s="363"/>
      <c r="AH124" s="432" t="str">
        <f t="shared" ca="1" si="34"/>
        <v/>
      </c>
      <c r="AI124" s="358"/>
      <c r="AJ124" s="379" t="str">
        <f t="shared" ca="1" si="35"/>
        <v/>
      </c>
      <c r="AK124" s="363"/>
      <c r="AL124" s="432" t="str">
        <f t="shared" ca="1" si="36"/>
        <v/>
      </c>
      <c r="AM124" s="363"/>
      <c r="AN124" s="432" t="str">
        <f t="shared" ca="1" si="37"/>
        <v/>
      </c>
      <c r="AO124" s="433" t="str">
        <f t="shared" si="38"/>
        <v/>
      </c>
      <c r="AP124" s="433" t="str">
        <f t="shared" si="39"/>
        <v/>
      </c>
      <c r="AQ124" s="433" t="str">
        <f>IF(AO124=7,VLOOKUP(AP124,設定!$A$2:$B$6,2,1),"---")</f>
        <v>---</v>
      </c>
      <c r="AR124" s="370"/>
      <c r="AS124" s="371"/>
      <c r="AT124" s="371"/>
      <c r="AU124" s="372" t="s">
        <v>105</v>
      </c>
      <c r="AV124" s="373"/>
      <c r="AW124" s="372"/>
      <c r="AX124" s="374"/>
      <c r="AY124" s="434" t="str">
        <f t="shared" si="63"/>
        <v/>
      </c>
      <c r="AZ124" s="372" t="s">
        <v>105</v>
      </c>
      <c r="BA124" s="372" t="s">
        <v>105</v>
      </c>
      <c r="BB124" s="372" t="s">
        <v>105</v>
      </c>
      <c r="BC124" s="372"/>
      <c r="BD124" s="372"/>
      <c r="BE124" s="372"/>
      <c r="BF124" s="372"/>
      <c r="BG124" s="376"/>
      <c r="BH124" s="377"/>
      <c r="BI124" s="372"/>
      <c r="BJ124" s="372"/>
      <c r="BK124" s="372"/>
      <c r="BL124" s="372"/>
      <c r="BM124" s="372"/>
      <c r="BN124" s="372"/>
      <c r="BO124" s="372"/>
      <c r="BP124" s="372"/>
      <c r="BQ124" s="372"/>
      <c r="BR124" s="372"/>
      <c r="BS124" s="372"/>
      <c r="BT124" s="372"/>
      <c r="BU124" s="372"/>
      <c r="BV124" s="372"/>
      <c r="BW124" s="372"/>
      <c r="BX124" s="372"/>
      <c r="BY124" s="372"/>
      <c r="BZ124" s="378"/>
      <c r="CA124" s="401"/>
      <c r="CB124" s="402"/>
      <c r="CC124" s="402">
        <v>112</v>
      </c>
      <c r="CD124" s="337" t="str">
        <f t="shared" si="40"/>
        <v/>
      </c>
      <c r="CE124" s="337" t="str">
        <f t="shared" si="43"/>
        <v>立得点表!3:12</v>
      </c>
      <c r="CF124" s="338" t="str">
        <f t="shared" si="44"/>
        <v>立得点表!16:25</v>
      </c>
      <c r="CG124" s="337" t="str">
        <f t="shared" si="45"/>
        <v>立3段得点表!3:13</v>
      </c>
      <c r="CH124" s="338" t="str">
        <f t="shared" si="46"/>
        <v>立3段得点表!16:25</v>
      </c>
      <c r="CI124" s="337" t="str">
        <f t="shared" si="47"/>
        <v>ボール得点表!3:13</v>
      </c>
      <c r="CJ124" s="338" t="str">
        <f t="shared" si="48"/>
        <v>ボール得点表!16:25</v>
      </c>
      <c r="CK124" s="337" t="str">
        <f t="shared" si="49"/>
        <v>50m得点表!3:13</v>
      </c>
      <c r="CL124" s="338" t="str">
        <f t="shared" si="50"/>
        <v>50m得点表!16:25</v>
      </c>
      <c r="CM124" s="337" t="str">
        <f t="shared" si="51"/>
        <v>往得点表!3:13</v>
      </c>
      <c r="CN124" s="338" t="str">
        <f t="shared" si="52"/>
        <v>往得点表!16:25</v>
      </c>
      <c r="CO124" s="337" t="str">
        <f t="shared" si="53"/>
        <v>腕得点表!3:13</v>
      </c>
      <c r="CP124" s="338" t="str">
        <f t="shared" si="54"/>
        <v>腕得点表!16:25</v>
      </c>
      <c r="CQ124" s="337" t="str">
        <f t="shared" si="55"/>
        <v>腕膝得点表!3:4</v>
      </c>
      <c r="CR124" s="338" t="str">
        <f t="shared" si="56"/>
        <v>腕膝得点表!8:9</v>
      </c>
      <c r="CS124" s="337" t="str">
        <f t="shared" si="57"/>
        <v>20mシャトルラン得点表!3:13</v>
      </c>
      <c r="CT124" s="338" t="str">
        <f t="shared" si="58"/>
        <v>20mシャトルラン得点表!16:25</v>
      </c>
      <c r="CU124" s="402" t="b">
        <f t="shared" si="41"/>
        <v>0</v>
      </c>
    </row>
    <row r="125" spans="1:106">
      <c r="A125" s="339">
        <v>111</v>
      </c>
      <c r="B125" s="446"/>
      <c r="C125" s="353"/>
      <c r="D125" s="356"/>
      <c r="E125" s="355"/>
      <c r="F125" s="356"/>
      <c r="G125" s="435" t="str">
        <f>IF(E125="","",DATEDIF(E125,#REF!,"y"))</f>
        <v/>
      </c>
      <c r="H125" s="356"/>
      <c r="I125" s="356"/>
      <c r="J125" s="379"/>
      <c r="K125" s="436" t="str">
        <f t="shared" ca="1" si="30"/>
        <v/>
      </c>
      <c r="L125" s="316"/>
      <c r="M125" s="318"/>
      <c r="N125" s="318"/>
      <c r="O125" s="318"/>
      <c r="P125" s="363"/>
      <c r="Q125" s="432" t="str">
        <f t="shared" ca="1" si="31"/>
        <v/>
      </c>
      <c r="R125" s="360"/>
      <c r="S125" s="361"/>
      <c r="T125" s="361"/>
      <c r="U125" s="361"/>
      <c r="V125" s="365"/>
      <c r="W125" s="358"/>
      <c r="X125" s="437" t="str">
        <f t="shared" ca="1" si="32"/>
        <v/>
      </c>
      <c r="Y125" s="323"/>
      <c r="Z125" s="360"/>
      <c r="AA125" s="361"/>
      <c r="AB125" s="361"/>
      <c r="AC125" s="361"/>
      <c r="AD125" s="362"/>
      <c r="AE125" s="363"/>
      <c r="AF125" s="432" t="str">
        <f t="shared" ca="1" si="33"/>
        <v/>
      </c>
      <c r="AG125" s="363"/>
      <c r="AH125" s="432" t="str">
        <f t="shared" ca="1" si="34"/>
        <v/>
      </c>
      <c r="AI125" s="358"/>
      <c r="AJ125" s="379" t="str">
        <f t="shared" ca="1" si="35"/>
        <v/>
      </c>
      <c r="AK125" s="363"/>
      <c r="AL125" s="432" t="str">
        <f t="shared" ca="1" si="36"/>
        <v/>
      </c>
      <c r="AM125" s="363"/>
      <c r="AN125" s="432" t="str">
        <f t="shared" ca="1" si="37"/>
        <v/>
      </c>
      <c r="AO125" s="433" t="str">
        <f t="shared" si="38"/>
        <v/>
      </c>
      <c r="AP125" s="433" t="str">
        <f t="shared" si="39"/>
        <v/>
      </c>
      <c r="AQ125" s="433" t="str">
        <f>IF(AO125=7,VLOOKUP(AP125,設定!$A$2:$B$6,2,1),"---")</f>
        <v>---</v>
      </c>
      <c r="AR125" s="370"/>
      <c r="AS125" s="371"/>
      <c r="AT125" s="371"/>
      <c r="AU125" s="372" t="s">
        <v>105</v>
      </c>
      <c r="AV125" s="373"/>
      <c r="AW125" s="372"/>
      <c r="AX125" s="374"/>
      <c r="AY125" s="434" t="str">
        <f t="shared" si="63"/>
        <v/>
      </c>
      <c r="AZ125" s="372" t="s">
        <v>105</v>
      </c>
      <c r="BA125" s="372" t="s">
        <v>105</v>
      </c>
      <c r="BB125" s="372" t="s">
        <v>105</v>
      </c>
      <c r="BC125" s="372"/>
      <c r="BD125" s="372"/>
      <c r="BE125" s="372"/>
      <c r="BF125" s="372"/>
      <c r="BG125" s="376"/>
      <c r="BH125" s="377"/>
      <c r="BI125" s="372"/>
      <c r="BJ125" s="372"/>
      <c r="BK125" s="372"/>
      <c r="BL125" s="372"/>
      <c r="BM125" s="372"/>
      <c r="BN125" s="372"/>
      <c r="BO125" s="372"/>
      <c r="BP125" s="372"/>
      <c r="BQ125" s="372"/>
      <c r="BR125" s="372"/>
      <c r="BS125" s="372"/>
      <c r="BT125" s="372"/>
      <c r="BU125" s="372"/>
      <c r="BV125" s="372"/>
      <c r="BW125" s="372"/>
      <c r="BX125" s="372"/>
      <c r="BY125" s="372"/>
      <c r="BZ125" s="378"/>
      <c r="CA125" s="401"/>
      <c r="CB125" s="402"/>
      <c r="CC125" s="402">
        <v>113</v>
      </c>
      <c r="CD125" s="337" t="str">
        <f t="shared" si="40"/>
        <v/>
      </c>
      <c r="CE125" s="337" t="str">
        <f t="shared" si="43"/>
        <v>立得点表!3:12</v>
      </c>
      <c r="CF125" s="338" t="str">
        <f t="shared" si="44"/>
        <v>立得点表!16:25</v>
      </c>
      <c r="CG125" s="337" t="str">
        <f t="shared" si="45"/>
        <v>立3段得点表!3:13</v>
      </c>
      <c r="CH125" s="338" t="str">
        <f t="shared" si="46"/>
        <v>立3段得点表!16:25</v>
      </c>
      <c r="CI125" s="337" t="str">
        <f t="shared" si="47"/>
        <v>ボール得点表!3:13</v>
      </c>
      <c r="CJ125" s="338" t="str">
        <f t="shared" si="48"/>
        <v>ボール得点表!16:25</v>
      </c>
      <c r="CK125" s="337" t="str">
        <f t="shared" si="49"/>
        <v>50m得点表!3:13</v>
      </c>
      <c r="CL125" s="338" t="str">
        <f t="shared" si="50"/>
        <v>50m得点表!16:25</v>
      </c>
      <c r="CM125" s="337" t="str">
        <f t="shared" si="51"/>
        <v>往得点表!3:13</v>
      </c>
      <c r="CN125" s="338" t="str">
        <f t="shared" si="52"/>
        <v>往得点表!16:25</v>
      </c>
      <c r="CO125" s="337" t="str">
        <f t="shared" si="53"/>
        <v>腕得点表!3:13</v>
      </c>
      <c r="CP125" s="338" t="str">
        <f t="shared" si="54"/>
        <v>腕得点表!16:25</v>
      </c>
      <c r="CQ125" s="337" t="str">
        <f t="shared" si="55"/>
        <v>腕膝得点表!3:4</v>
      </c>
      <c r="CR125" s="338" t="str">
        <f t="shared" si="56"/>
        <v>腕膝得点表!8:9</v>
      </c>
      <c r="CS125" s="337" t="str">
        <f t="shared" si="57"/>
        <v>20mシャトルラン得点表!3:13</v>
      </c>
      <c r="CT125" s="338" t="str">
        <f t="shared" si="58"/>
        <v>20mシャトルラン得点表!16:25</v>
      </c>
      <c r="CU125" s="402" t="b">
        <f t="shared" si="41"/>
        <v>0</v>
      </c>
    </row>
    <row r="126" spans="1:106">
      <c r="A126" s="339">
        <v>112</v>
      </c>
      <c r="B126" s="446"/>
      <c r="C126" s="353"/>
      <c r="D126" s="356"/>
      <c r="E126" s="355"/>
      <c r="F126" s="356"/>
      <c r="G126" s="435" t="str">
        <f>IF(E126="","",DATEDIF(E126,#REF!,"y"))</f>
        <v/>
      </c>
      <c r="H126" s="356"/>
      <c r="I126" s="356"/>
      <c r="J126" s="379"/>
      <c r="K126" s="436" t="str">
        <f t="shared" ca="1" si="30"/>
        <v/>
      </c>
      <c r="L126" s="316"/>
      <c r="M126" s="318"/>
      <c r="N126" s="318"/>
      <c r="O126" s="318"/>
      <c r="P126" s="363"/>
      <c r="Q126" s="432" t="str">
        <f t="shared" ca="1" si="31"/>
        <v/>
      </c>
      <c r="R126" s="360"/>
      <c r="S126" s="361"/>
      <c r="T126" s="361"/>
      <c r="U126" s="361"/>
      <c r="V126" s="365"/>
      <c r="W126" s="358"/>
      <c r="X126" s="379" t="str">
        <f t="shared" ca="1" si="32"/>
        <v/>
      </c>
      <c r="Y126" s="323"/>
      <c r="Z126" s="360"/>
      <c r="AA126" s="361"/>
      <c r="AB126" s="361"/>
      <c r="AC126" s="361"/>
      <c r="AD126" s="362"/>
      <c r="AE126" s="363"/>
      <c r="AF126" s="432" t="str">
        <f t="shared" ca="1" si="33"/>
        <v/>
      </c>
      <c r="AG126" s="363"/>
      <c r="AH126" s="432" t="str">
        <f t="shared" ca="1" si="34"/>
        <v/>
      </c>
      <c r="AI126" s="358"/>
      <c r="AJ126" s="379" t="str">
        <f t="shared" ca="1" si="35"/>
        <v/>
      </c>
      <c r="AK126" s="363"/>
      <c r="AL126" s="432" t="str">
        <f t="shared" ca="1" si="36"/>
        <v/>
      </c>
      <c r="AM126" s="363"/>
      <c r="AN126" s="432" t="str">
        <f t="shared" ca="1" si="37"/>
        <v/>
      </c>
      <c r="AO126" s="433" t="str">
        <f t="shared" si="38"/>
        <v/>
      </c>
      <c r="AP126" s="433" t="str">
        <f t="shared" si="39"/>
        <v/>
      </c>
      <c r="AQ126" s="433" t="str">
        <f>IF(AO126=7,VLOOKUP(AP126,設定!$A$2:$B$6,2,1),"---")</f>
        <v>---</v>
      </c>
      <c r="AR126" s="370"/>
      <c r="AS126" s="371"/>
      <c r="AT126" s="371"/>
      <c r="AU126" s="372" t="s">
        <v>105</v>
      </c>
      <c r="AV126" s="373"/>
      <c r="AW126" s="372"/>
      <c r="AX126" s="374"/>
      <c r="AY126" s="434" t="str">
        <f t="shared" si="63"/>
        <v/>
      </c>
      <c r="AZ126" s="372" t="s">
        <v>105</v>
      </c>
      <c r="BA126" s="372" t="s">
        <v>105</v>
      </c>
      <c r="BB126" s="372" t="s">
        <v>105</v>
      </c>
      <c r="BC126" s="372"/>
      <c r="BD126" s="372"/>
      <c r="BE126" s="372"/>
      <c r="BF126" s="372"/>
      <c r="BG126" s="376"/>
      <c r="BH126" s="377"/>
      <c r="BI126" s="372"/>
      <c r="BJ126" s="372"/>
      <c r="BK126" s="372"/>
      <c r="BL126" s="372"/>
      <c r="BM126" s="372"/>
      <c r="BN126" s="372"/>
      <c r="BO126" s="372"/>
      <c r="BP126" s="372"/>
      <c r="BQ126" s="372"/>
      <c r="BR126" s="372"/>
      <c r="BS126" s="372"/>
      <c r="BT126" s="372"/>
      <c r="BU126" s="372"/>
      <c r="BV126" s="372"/>
      <c r="BW126" s="372"/>
      <c r="BX126" s="372"/>
      <c r="BY126" s="372"/>
      <c r="BZ126" s="378"/>
      <c r="CA126" s="401"/>
      <c r="CB126" s="402"/>
      <c r="CC126" s="402">
        <v>114</v>
      </c>
      <c r="CD126" s="337" t="str">
        <f t="shared" si="40"/>
        <v/>
      </c>
      <c r="CE126" s="337" t="str">
        <f t="shared" si="43"/>
        <v>立得点表!3:12</v>
      </c>
      <c r="CF126" s="338" t="str">
        <f t="shared" si="44"/>
        <v>立得点表!16:25</v>
      </c>
      <c r="CG126" s="337" t="str">
        <f t="shared" si="45"/>
        <v>立3段得点表!3:13</v>
      </c>
      <c r="CH126" s="338" t="str">
        <f t="shared" si="46"/>
        <v>立3段得点表!16:25</v>
      </c>
      <c r="CI126" s="337" t="str">
        <f t="shared" si="47"/>
        <v>ボール得点表!3:13</v>
      </c>
      <c r="CJ126" s="338" t="str">
        <f t="shared" si="48"/>
        <v>ボール得点表!16:25</v>
      </c>
      <c r="CK126" s="337" t="str">
        <f t="shared" si="49"/>
        <v>50m得点表!3:13</v>
      </c>
      <c r="CL126" s="338" t="str">
        <f t="shared" si="50"/>
        <v>50m得点表!16:25</v>
      </c>
      <c r="CM126" s="337" t="str">
        <f t="shared" si="51"/>
        <v>往得点表!3:13</v>
      </c>
      <c r="CN126" s="338" t="str">
        <f t="shared" si="52"/>
        <v>往得点表!16:25</v>
      </c>
      <c r="CO126" s="337" t="str">
        <f t="shared" si="53"/>
        <v>腕得点表!3:13</v>
      </c>
      <c r="CP126" s="338" t="str">
        <f t="shared" si="54"/>
        <v>腕得点表!16:25</v>
      </c>
      <c r="CQ126" s="337" t="str">
        <f t="shared" si="55"/>
        <v>腕膝得点表!3:4</v>
      </c>
      <c r="CR126" s="338" t="str">
        <f t="shared" si="56"/>
        <v>腕膝得点表!8:9</v>
      </c>
      <c r="CS126" s="337" t="str">
        <f t="shared" si="57"/>
        <v>20mシャトルラン得点表!3:13</v>
      </c>
      <c r="CT126" s="338" t="str">
        <f t="shared" si="58"/>
        <v>20mシャトルラン得点表!16:25</v>
      </c>
      <c r="CU126" s="402" t="b">
        <f t="shared" si="41"/>
        <v>0</v>
      </c>
    </row>
    <row r="127" spans="1:106">
      <c r="A127" s="339">
        <v>113</v>
      </c>
      <c r="B127" s="446"/>
      <c r="C127" s="353"/>
      <c r="D127" s="356"/>
      <c r="E127" s="355"/>
      <c r="F127" s="356"/>
      <c r="G127" s="435" t="str">
        <f>IF(E127="","",DATEDIF(E127,#REF!,"y"))</f>
        <v/>
      </c>
      <c r="H127" s="356"/>
      <c r="I127" s="356"/>
      <c r="J127" s="379"/>
      <c r="K127" s="436" t="str">
        <f t="shared" ca="1" si="30"/>
        <v/>
      </c>
      <c r="L127" s="316"/>
      <c r="M127" s="318"/>
      <c r="N127" s="318"/>
      <c r="O127" s="318"/>
      <c r="P127" s="363"/>
      <c r="Q127" s="432" t="str">
        <f t="shared" ca="1" si="31"/>
        <v/>
      </c>
      <c r="R127" s="360"/>
      <c r="S127" s="361"/>
      <c r="T127" s="361"/>
      <c r="U127" s="361"/>
      <c r="V127" s="365"/>
      <c r="W127" s="358"/>
      <c r="X127" s="379" t="str">
        <f t="shared" ca="1" si="32"/>
        <v/>
      </c>
      <c r="Y127" s="323"/>
      <c r="Z127" s="360"/>
      <c r="AA127" s="361"/>
      <c r="AB127" s="361"/>
      <c r="AC127" s="361"/>
      <c r="AD127" s="362"/>
      <c r="AE127" s="363"/>
      <c r="AF127" s="432" t="str">
        <f t="shared" ca="1" si="33"/>
        <v/>
      </c>
      <c r="AG127" s="363"/>
      <c r="AH127" s="432" t="str">
        <f t="shared" ca="1" si="34"/>
        <v/>
      </c>
      <c r="AI127" s="358"/>
      <c r="AJ127" s="379" t="str">
        <f t="shared" ca="1" si="35"/>
        <v/>
      </c>
      <c r="AK127" s="363"/>
      <c r="AL127" s="432" t="str">
        <f t="shared" ca="1" si="36"/>
        <v/>
      </c>
      <c r="AM127" s="363"/>
      <c r="AN127" s="432" t="str">
        <f t="shared" ca="1" si="37"/>
        <v/>
      </c>
      <c r="AO127" s="433" t="str">
        <f t="shared" si="38"/>
        <v/>
      </c>
      <c r="AP127" s="433" t="str">
        <f t="shared" si="39"/>
        <v/>
      </c>
      <c r="AQ127" s="433" t="str">
        <f>IF(AO127=7,VLOOKUP(AP127,設定!$A$2:$B$6,2,1),"---")</f>
        <v>---</v>
      </c>
      <c r="AR127" s="370"/>
      <c r="AS127" s="371"/>
      <c r="AT127" s="371"/>
      <c r="AU127" s="372" t="s">
        <v>105</v>
      </c>
      <c r="AV127" s="373"/>
      <c r="AW127" s="372"/>
      <c r="AX127" s="374"/>
      <c r="AY127" s="434" t="str">
        <f t="shared" si="63"/>
        <v/>
      </c>
      <c r="AZ127" s="372" t="s">
        <v>105</v>
      </c>
      <c r="BA127" s="372" t="s">
        <v>105</v>
      </c>
      <c r="BB127" s="372" t="s">
        <v>105</v>
      </c>
      <c r="BC127" s="372"/>
      <c r="BD127" s="372"/>
      <c r="BE127" s="372"/>
      <c r="BF127" s="372"/>
      <c r="BG127" s="376"/>
      <c r="BH127" s="377"/>
      <c r="BI127" s="372"/>
      <c r="BJ127" s="372"/>
      <c r="BK127" s="372"/>
      <c r="BL127" s="372"/>
      <c r="BM127" s="372"/>
      <c r="BN127" s="372"/>
      <c r="BO127" s="372"/>
      <c r="BP127" s="372"/>
      <c r="BQ127" s="372"/>
      <c r="BR127" s="372"/>
      <c r="BS127" s="372"/>
      <c r="BT127" s="372"/>
      <c r="BU127" s="372"/>
      <c r="BV127" s="372"/>
      <c r="BW127" s="372"/>
      <c r="BX127" s="372"/>
      <c r="BY127" s="372"/>
      <c r="BZ127" s="378"/>
      <c r="CA127" s="401"/>
      <c r="CB127" s="402"/>
      <c r="CC127" s="402">
        <v>115</v>
      </c>
      <c r="CD127" s="337" t="str">
        <f t="shared" si="40"/>
        <v/>
      </c>
      <c r="CE127" s="337" t="str">
        <f t="shared" si="43"/>
        <v>立得点表!3:12</v>
      </c>
      <c r="CF127" s="338" t="str">
        <f t="shared" si="44"/>
        <v>立得点表!16:25</v>
      </c>
      <c r="CG127" s="337" t="str">
        <f t="shared" si="45"/>
        <v>立3段得点表!3:13</v>
      </c>
      <c r="CH127" s="338" t="str">
        <f t="shared" si="46"/>
        <v>立3段得点表!16:25</v>
      </c>
      <c r="CI127" s="337" t="str">
        <f t="shared" si="47"/>
        <v>ボール得点表!3:13</v>
      </c>
      <c r="CJ127" s="338" t="str">
        <f t="shared" si="48"/>
        <v>ボール得点表!16:25</v>
      </c>
      <c r="CK127" s="337" t="str">
        <f t="shared" si="49"/>
        <v>50m得点表!3:13</v>
      </c>
      <c r="CL127" s="338" t="str">
        <f t="shared" si="50"/>
        <v>50m得点表!16:25</v>
      </c>
      <c r="CM127" s="337" t="str">
        <f t="shared" si="51"/>
        <v>往得点表!3:13</v>
      </c>
      <c r="CN127" s="338" t="str">
        <f t="shared" si="52"/>
        <v>往得点表!16:25</v>
      </c>
      <c r="CO127" s="337" t="str">
        <f t="shared" si="53"/>
        <v>腕得点表!3:13</v>
      </c>
      <c r="CP127" s="338" t="str">
        <f t="shared" si="54"/>
        <v>腕得点表!16:25</v>
      </c>
      <c r="CQ127" s="337" t="str">
        <f t="shared" si="55"/>
        <v>腕膝得点表!3:4</v>
      </c>
      <c r="CR127" s="338" t="str">
        <f t="shared" si="56"/>
        <v>腕膝得点表!8:9</v>
      </c>
      <c r="CS127" s="337" t="str">
        <f t="shared" si="57"/>
        <v>20mシャトルラン得点表!3:13</v>
      </c>
      <c r="CT127" s="338" t="str">
        <f t="shared" si="58"/>
        <v>20mシャトルラン得点表!16:25</v>
      </c>
      <c r="CU127" s="402" t="b">
        <f t="shared" si="41"/>
        <v>0</v>
      </c>
    </row>
    <row r="128" spans="1:106">
      <c r="A128" s="339">
        <v>114</v>
      </c>
      <c r="B128" s="446"/>
      <c r="C128" s="353"/>
      <c r="D128" s="356"/>
      <c r="E128" s="355"/>
      <c r="F128" s="356"/>
      <c r="G128" s="435" t="str">
        <f>IF(E128="","",DATEDIF(E128,#REF!,"y"))</f>
        <v/>
      </c>
      <c r="H128" s="356"/>
      <c r="I128" s="356"/>
      <c r="J128" s="379"/>
      <c r="K128" s="436" t="str">
        <f t="shared" ca="1" si="30"/>
        <v/>
      </c>
      <c r="L128" s="316"/>
      <c r="M128" s="318"/>
      <c r="N128" s="318"/>
      <c r="O128" s="318"/>
      <c r="P128" s="363"/>
      <c r="Q128" s="432" t="str">
        <f t="shared" ca="1" si="31"/>
        <v/>
      </c>
      <c r="R128" s="360"/>
      <c r="S128" s="361"/>
      <c r="T128" s="361"/>
      <c r="U128" s="361"/>
      <c r="V128" s="365"/>
      <c r="W128" s="358"/>
      <c r="X128" s="379" t="str">
        <f t="shared" ca="1" si="32"/>
        <v/>
      </c>
      <c r="Y128" s="323"/>
      <c r="Z128" s="360"/>
      <c r="AA128" s="361"/>
      <c r="AB128" s="361"/>
      <c r="AC128" s="361"/>
      <c r="AD128" s="362"/>
      <c r="AE128" s="363"/>
      <c r="AF128" s="432" t="str">
        <f t="shared" ca="1" si="33"/>
        <v/>
      </c>
      <c r="AG128" s="363"/>
      <c r="AH128" s="432" t="str">
        <f t="shared" ca="1" si="34"/>
        <v/>
      </c>
      <c r="AI128" s="358"/>
      <c r="AJ128" s="379" t="str">
        <f t="shared" ca="1" si="35"/>
        <v/>
      </c>
      <c r="AK128" s="363"/>
      <c r="AL128" s="432" t="str">
        <f t="shared" ca="1" si="36"/>
        <v/>
      </c>
      <c r="AM128" s="363"/>
      <c r="AN128" s="432" t="str">
        <f t="shared" ca="1" si="37"/>
        <v/>
      </c>
      <c r="AO128" s="433" t="str">
        <f t="shared" si="38"/>
        <v/>
      </c>
      <c r="AP128" s="433" t="str">
        <f t="shared" si="39"/>
        <v/>
      </c>
      <c r="AQ128" s="433" t="str">
        <f>IF(AO128=7,VLOOKUP(AP128,設定!$A$2:$B$6,2,1),"---")</f>
        <v>---</v>
      </c>
      <c r="AR128" s="370"/>
      <c r="AS128" s="371"/>
      <c r="AT128" s="371"/>
      <c r="AU128" s="372" t="s">
        <v>105</v>
      </c>
      <c r="AV128" s="373"/>
      <c r="AW128" s="372"/>
      <c r="AX128" s="374"/>
      <c r="AY128" s="434" t="str">
        <f t="shared" si="63"/>
        <v/>
      </c>
      <c r="AZ128" s="372" t="s">
        <v>105</v>
      </c>
      <c r="BA128" s="372" t="s">
        <v>105</v>
      </c>
      <c r="BB128" s="372" t="s">
        <v>105</v>
      </c>
      <c r="BC128" s="372"/>
      <c r="BD128" s="372"/>
      <c r="BE128" s="372"/>
      <c r="BF128" s="372"/>
      <c r="BG128" s="376"/>
      <c r="BH128" s="377"/>
      <c r="BI128" s="372"/>
      <c r="BJ128" s="372"/>
      <c r="BK128" s="372"/>
      <c r="BL128" s="372"/>
      <c r="BM128" s="372"/>
      <c r="BN128" s="372"/>
      <c r="BO128" s="372"/>
      <c r="BP128" s="372"/>
      <c r="BQ128" s="372"/>
      <c r="BR128" s="372"/>
      <c r="BS128" s="372"/>
      <c r="BT128" s="372"/>
      <c r="BU128" s="372"/>
      <c r="BV128" s="372"/>
      <c r="BW128" s="372"/>
      <c r="BX128" s="372"/>
      <c r="BY128" s="372"/>
      <c r="BZ128" s="378"/>
      <c r="CA128" s="401"/>
      <c r="CB128" s="402"/>
      <c r="CC128" s="402">
        <v>116</v>
      </c>
      <c r="CD128" s="337" t="str">
        <f t="shared" si="40"/>
        <v/>
      </c>
      <c r="CE128" s="337" t="str">
        <f t="shared" si="43"/>
        <v>立得点表!3:12</v>
      </c>
      <c r="CF128" s="338" t="str">
        <f t="shared" si="44"/>
        <v>立得点表!16:25</v>
      </c>
      <c r="CG128" s="337" t="str">
        <f t="shared" si="45"/>
        <v>立3段得点表!3:13</v>
      </c>
      <c r="CH128" s="338" t="str">
        <f t="shared" si="46"/>
        <v>立3段得点表!16:25</v>
      </c>
      <c r="CI128" s="337" t="str">
        <f t="shared" si="47"/>
        <v>ボール得点表!3:13</v>
      </c>
      <c r="CJ128" s="338" t="str">
        <f t="shared" si="48"/>
        <v>ボール得点表!16:25</v>
      </c>
      <c r="CK128" s="337" t="str">
        <f t="shared" si="49"/>
        <v>50m得点表!3:13</v>
      </c>
      <c r="CL128" s="338" t="str">
        <f t="shared" si="50"/>
        <v>50m得点表!16:25</v>
      </c>
      <c r="CM128" s="337" t="str">
        <f t="shared" si="51"/>
        <v>往得点表!3:13</v>
      </c>
      <c r="CN128" s="338" t="str">
        <f t="shared" si="52"/>
        <v>往得点表!16:25</v>
      </c>
      <c r="CO128" s="337" t="str">
        <f t="shared" si="53"/>
        <v>腕得点表!3:13</v>
      </c>
      <c r="CP128" s="338" t="str">
        <f t="shared" si="54"/>
        <v>腕得点表!16:25</v>
      </c>
      <c r="CQ128" s="337" t="str">
        <f t="shared" si="55"/>
        <v>腕膝得点表!3:4</v>
      </c>
      <c r="CR128" s="338" t="str">
        <f t="shared" si="56"/>
        <v>腕膝得点表!8:9</v>
      </c>
      <c r="CS128" s="337" t="str">
        <f t="shared" si="57"/>
        <v>20mシャトルラン得点表!3:13</v>
      </c>
      <c r="CT128" s="338" t="str">
        <f t="shared" si="58"/>
        <v>20mシャトルラン得点表!16:25</v>
      </c>
      <c r="CU128" s="402" t="b">
        <f t="shared" si="41"/>
        <v>0</v>
      </c>
    </row>
    <row r="129" spans="1:99">
      <c r="A129" s="339">
        <v>115</v>
      </c>
      <c r="B129" s="446"/>
      <c r="C129" s="353"/>
      <c r="D129" s="356"/>
      <c r="E129" s="355"/>
      <c r="F129" s="356"/>
      <c r="G129" s="435" t="str">
        <f>IF(E129="","",DATEDIF(E129,#REF!,"y"))</f>
        <v/>
      </c>
      <c r="H129" s="356"/>
      <c r="I129" s="356"/>
      <c r="J129" s="379"/>
      <c r="K129" s="436" t="str">
        <f t="shared" ca="1" si="30"/>
        <v/>
      </c>
      <c r="L129" s="316"/>
      <c r="M129" s="318"/>
      <c r="N129" s="318"/>
      <c r="O129" s="318"/>
      <c r="P129" s="363"/>
      <c r="Q129" s="432" t="str">
        <f t="shared" ca="1" si="31"/>
        <v/>
      </c>
      <c r="R129" s="360"/>
      <c r="S129" s="361"/>
      <c r="T129" s="361"/>
      <c r="U129" s="361"/>
      <c r="V129" s="365"/>
      <c r="W129" s="358"/>
      <c r="X129" s="379" t="str">
        <f t="shared" ca="1" si="32"/>
        <v/>
      </c>
      <c r="Y129" s="323"/>
      <c r="Z129" s="360"/>
      <c r="AA129" s="361"/>
      <c r="AB129" s="361"/>
      <c r="AC129" s="361"/>
      <c r="AD129" s="362"/>
      <c r="AE129" s="363"/>
      <c r="AF129" s="432" t="str">
        <f t="shared" ca="1" si="33"/>
        <v/>
      </c>
      <c r="AG129" s="363"/>
      <c r="AH129" s="432" t="str">
        <f t="shared" ca="1" si="34"/>
        <v/>
      </c>
      <c r="AI129" s="358"/>
      <c r="AJ129" s="379" t="str">
        <f t="shared" ca="1" si="35"/>
        <v/>
      </c>
      <c r="AK129" s="363"/>
      <c r="AL129" s="432" t="str">
        <f t="shared" ca="1" si="36"/>
        <v/>
      </c>
      <c r="AM129" s="363"/>
      <c r="AN129" s="432" t="str">
        <f t="shared" ca="1" si="37"/>
        <v/>
      </c>
      <c r="AO129" s="433" t="str">
        <f t="shared" si="38"/>
        <v/>
      </c>
      <c r="AP129" s="433" t="str">
        <f t="shared" si="39"/>
        <v/>
      </c>
      <c r="AQ129" s="433" t="str">
        <f>IF(AO129=7,VLOOKUP(AP129,設定!$A$2:$B$6,2,1),"---")</f>
        <v>---</v>
      </c>
      <c r="AR129" s="370"/>
      <c r="AS129" s="371"/>
      <c r="AT129" s="371"/>
      <c r="AU129" s="372" t="s">
        <v>105</v>
      </c>
      <c r="AV129" s="373"/>
      <c r="AW129" s="372"/>
      <c r="AX129" s="374"/>
      <c r="AY129" s="434" t="str">
        <f t="shared" si="63"/>
        <v/>
      </c>
      <c r="AZ129" s="372" t="s">
        <v>105</v>
      </c>
      <c r="BA129" s="372" t="s">
        <v>105</v>
      </c>
      <c r="BB129" s="372" t="s">
        <v>105</v>
      </c>
      <c r="BC129" s="372"/>
      <c r="BD129" s="372"/>
      <c r="BE129" s="372"/>
      <c r="BF129" s="372"/>
      <c r="BG129" s="376"/>
      <c r="BH129" s="377"/>
      <c r="BI129" s="372"/>
      <c r="BJ129" s="372"/>
      <c r="BK129" s="372"/>
      <c r="BL129" s="372"/>
      <c r="BM129" s="372"/>
      <c r="BN129" s="372"/>
      <c r="BO129" s="372"/>
      <c r="BP129" s="372"/>
      <c r="BQ129" s="372"/>
      <c r="BR129" s="372"/>
      <c r="BS129" s="372"/>
      <c r="BT129" s="372"/>
      <c r="BU129" s="372"/>
      <c r="BV129" s="372"/>
      <c r="BW129" s="372"/>
      <c r="BX129" s="372"/>
      <c r="BY129" s="372"/>
      <c r="BZ129" s="378"/>
      <c r="CA129" s="401"/>
      <c r="CB129" s="402"/>
      <c r="CC129" s="402">
        <v>117</v>
      </c>
      <c r="CD129" s="337" t="str">
        <f t="shared" si="40"/>
        <v/>
      </c>
      <c r="CE129" s="337" t="str">
        <f t="shared" si="43"/>
        <v>立得点表!3:12</v>
      </c>
      <c r="CF129" s="338" t="str">
        <f t="shared" si="44"/>
        <v>立得点表!16:25</v>
      </c>
      <c r="CG129" s="337" t="str">
        <f t="shared" si="45"/>
        <v>立3段得点表!3:13</v>
      </c>
      <c r="CH129" s="338" t="str">
        <f t="shared" si="46"/>
        <v>立3段得点表!16:25</v>
      </c>
      <c r="CI129" s="337" t="str">
        <f t="shared" si="47"/>
        <v>ボール得点表!3:13</v>
      </c>
      <c r="CJ129" s="338" t="str">
        <f t="shared" si="48"/>
        <v>ボール得点表!16:25</v>
      </c>
      <c r="CK129" s="337" t="str">
        <f t="shared" si="49"/>
        <v>50m得点表!3:13</v>
      </c>
      <c r="CL129" s="338" t="str">
        <f t="shared" si="50"/>
        <v>50m得点表!16:25</v>
      </c>
      <c r="CM129" s="337" t="str">
        <f t="shared" si="51"/>
        <v>往得点表!3:13</v>
      </c>
      <c r="CN129" s="338" t="str">
        <f t="shared" si="52"/>
        <v>往得点表!16:25</v>
      </c>
      <c r="CO129" s="337" t="str">
        <f t="shared" si="53"/>
        <v>腕得点表!3:13</v>
      </c>
      <c r="CP129" s="338" t="str">
        <f t="shared" si="54"/>
        <v>腕得点表!16:25</v>
      </c>
      <c r="CQ129" s="337" t="str">
        <f t="shared" si="55"/>
        <v>腕膝得点表!3:4</v>
      </c>
      <c r="CR129" s="338" t="str">
        <f t="shared" si="56"/>
        <v>腕膝得点表!8:9</v>
      </c>
      <c r="CS129" s="337" t="str">
        <f t="shared" si="57"/>
        <v>20mシャトルラン得点表!3:13</v>
      </c>
      <c r="CT129" s="338" t="str">
        <f t="shared" si="58"/>
        <v>20mシャトルラン得点表!16:25</v>
      </c>
      <c r="CU129" s="402" t="b">
        <f t="shared" si="41"/>
        <v>0</v>
      </c>
    </row>
    <row r="130" spans="1:99">
      <c r="A130" s="339">
        <v>116</v>
      </c>
      <c r="B130" s="446"/>
      <c r="C130" s="353"/>
      <c r="D130" s="356"/>
      <c r="E130" s="355"/>
      <c r="F130" s="356"/>
      <c r="G130" s="435" t="str">
        <f>IF(E130="","",DATEDIF(E130,#REF!,"y"))</f>
        <v/>
      </c>
      <c r="H130" s="356"/>
      <c r="I130" s="356"/>
      <c r="J130" s="379"/>
      <c r="K130" s="436" t="str">
        <f t="shared" ca="1" si="30"/>
        <v/>
      </c>
      <c r="L130" s="316"/>
      <c r="M130" s="318"/>
      <c r="N130" s="318"/>
      <c r="O130" s="318"/>
      <c r="P130" s="363"/>
      <c r="Q130" s="432" t="str">
        <f t="shared" ca="1" si="31"/>
        <v/>
      </c>
      <c r="R130" s="360"/>
      <c r="S130" s="361"/>
      <c r="T130" s="361"/>
      <c r="U130" s="361"/>
      <c r="V130" s="365"/>
      <c r="W130" s="358"/>
      <c r="X130" s="379" t="str">
        <f t="shared" ca="1" si="32"/>
        <v/>
      </c>
      <c r="Y130" s="323"/>
      <c r="Z130" s="360"/>
      <c r="AA130" s="361"/>
      <c r="AB130" s="361"/>
      <c r="AC130" s="361"/>
      <c r="AD130" s="362"/>
      <c r="AE130" s="363"/>
      <c r="AF130" s="432" t="str">
        <f t="shared" ca="1" si="33"/>
        <v/>
      </c>
      <c r="AG130" s="363"/>
      <c r="AH130" s="432" t="str">
        <f t="shared" ca="1" si="34"/>
        <v/>
      </c>
      <c r="AI130" s="358"/>
      <c r="AJ130" s="379" t="str">
        <f t="shared" ca="1" si="35"/>
        <v/>
      </c>
      <c r="AK130" s="363"/>
      <c r="AL130" s="432" t="str">
        <f t="shared" ca="1" si="36"/>
        <v/>
      </c>
      <c r="AM130" s="363"/>
      <c r="AN130" s="432" t="str">
        <f t="shared" ca="1" si="37"/>
        <v/>
      </c>
      <c r="AO130" s="433" t="str">
        <f t="shared" si="38"/>
        <v/>
      </c>
      <c r="AP130" s="433" t="str">
        <f t="shared" si="39"/>
        <v/>
      </c>
      <c r="AQ130" s="433" t="str">
        <f>IF(AO130=7,VLOOKUP(AP130,設定!$A$2:$B$6,2,1),"---")</f>
        <v>---</v>
      </c>
      <c r="AR130" s="370"/>
      <c r="AS130" s="371"/>
      <c r="AT130" s="371"/>
      <c r="AU130" s="372" t="s">
        <v>105</v>
      </c>
      <c r="AV130" s="373"/>
      <c r="AW130" s="372"/>
      <c r="AX130" s="374"/>
      <c r="AY130" s="434" t="str">
        <f t="shared" si="63"/>
        <v/>
      </c>
      <c r="AZ130" s="372" t="s">
        <v>105</v>
      </c>
      <c r="BA130" s="372" t="s">
        <v>105</v>
      </c>
      <c r="BB130" s="372" t="s">
        <v>105</v>
      </c>
      <c r="BC130" s="372"/>
      <c r="BD130" s="372"/>
      <c r="BE130" s="372"/>
      <c r="BF130" s="372"/>
      <c r="BG130" s="376"/>
      <c r="BH130" s="377"/>
      <c r="BI130" s="372"/>
      <c r="BJ130" s="372"/>
      <c r="BK130" s="372"/>
      <c r="BL130" s="372"/>
      <c r="BM130" s="372"/>
      <c r="BN130" s="372"/>
      <c r="BO130" s="372"/>
      <c r="BP130" s="372"/>
      <c r="BQ130" s="372"/>
      <c r="BR130" s="372"/>
      <c r="BS130" s="372"/>
      <c r="BT130" s="372"/>
      <c r="BU130" s="372"/>
      <c r="BV130" s="372"/>
      <c r="BW130" s="372"/>
      <c r="BX130" s="372"/>
      <c r="BY130" s="372"/>
      <c r="BZ130" s="378"/>
      <c r="CA130" s="401"/>
      <c r="CB130" s="402"/>
      <c r="CC130" s="402">
        <v>118</v>
      </c>
      <c r="CD130" s="337" t="str">
        <f t="shared" si="40"/>
        <v/>
      </c>
      <c r="CE130" s="337" t="str">
        <f t="shared" si="43"/>
        <v>立得点表!3:12</v>
      </c>
      <c r="CF130" s="338" t="str">
        <f t="shared" si="44"/>
        <v>立得点表!16:25</v>
      </c>
      <c r="CG130" s="337" t="str">
        <f t="shared" si="45"/>
        <v>立3段得点表!3:13</v>
      </c>
      <c r="CH130" s="338" t="str">
        <f t="shared" si="46"/>
        <v>立3段得点表!16:25</v>
      </c>
      <c r="CI130" s="337" t="str">
        <f t="shared" si="47"/>
        <v>ボール得点表!3:13</v>
      </c>
      <c r="CJ130" s="338" t="str">
        <f t="shared" si="48"/>
        <v>ボール得点表!16:25</v>
      </c>
      <c r="CK130" s="337" t="str">
        <f t="shared" si="49"/>
        <v>50m得点表!3:13</v>
      </c>
      <c r="CL130" s="338" t="str">
        <f t="shared" si="50"/>
        <v>50m得点表!16:25</v>
      </c>
      <c r="CM130" s="337" t="str">
        <f t="shared" si="51"/>
        <v>往得点表!3:13</v>
      </c>
      <c r="CN130" s="338" t="str">
        <f t="shared" si="52"/>
        <v>往得点表!16:25</v>
      </c>
      <c r="CO130" s="337" t="str">
        <f t="shared" si="53"/>
        <v>腕得点表!3:13</v>
      </c>
      <c r="CP130" s="338" t="str">
        <f t="shared" si="54"/>
        <v>腕得点表!16:25</v>
      </c>
      <c r="CQ130" s="337" t="str">
        <f t="shared" si="55"/>
        <v>腕膝得点表!3:4</v>
      </c>
      <c r="CR130" s="338" t="str">
        <f t="shared" si="56"/>
        <v>腕膝得点表!8:9</v>
      </c>
      <c r="CS130" s="337" t="str">
        <f t="shared" si="57"/>
        <v>20mシャトルラン得点表!3:13</v>
      </c>
      <c r="CT130" s="338" t="str">
        <f t="shared" si="58"/>
        <v>20mシャトルラン得点表!16:25</v>
      </c>
      <c r="CU130" s="402" t="b">
        <f t="shared" si="41"/>
        <v>0</v>
      </c>
    </row>
    <row r="131" spans="1:99">
      <c r="A131" s="339">
        <v>117</v>
      </c>
      <c r="B131" s="446"/>
      <c r="C131" s="353"/>
      <c r="D131" s="356"/>
      <c r="E131" s="355"/>
      <c r="F131" s="356"/>
      <c r="G131" s="435" t="str">
        <f>IF(E131="","",DATEDIF(E131,#REF!,"y"))</f>
        <v/>
      </c>
      <c r="H131" s="356"/>
      <c r="I131" s="356"/>
      <c r="J131" s="379"/>
      <c r="K131" s="436" t="str">
        <f t="shared" ca="1" si="30"/>
        <v/>
      </c>
      <c r="L131" s="316"/>
      <c r="M131" s="318"/>
      <c r="N131" s="318"/>
      <c r="O131" s="318"/>
      <c r="P131" s="363"/>
      <c r="Q131" s="432" t="str">
        <f t="shared" ca="1" si="31"/>
        <v/>
      </c>
      <c r="R131" s="360"/>
      <c r="S131" s="361"/>
      <c r="T131" s="361"/>
      <c r="U131" s="361"/>
      <c r="V131" s="365"/>
      <c r="W131" s="358"/>
      <c r="X131" s="379" t="str">
        <f t="shared" ca="1" si="32"/>
        <v/>
      </c>
      <c r="Y131" s="323"/>
      <c r="Z131" s="360"/>
      <c r="AA131" s="361"/>
      <c r="AB131" s="361"/>
      <c r="AC131" s="361"/>
      <c r="AD131" s="362"/>
      <c r="AE131" s="363"/>
      <c r="AF131" s="432" t="str">
        <f t="shared" ca="1" si="33"/>
        <v/>
      </c>
      <c r="AG131" s="363"/>
      <c r="AH131" s="432" t="str">
        <f t="shared" ca="1" si="34"/>
        <v/>
      </c>
      <c r="AI131" s="358"/>
      <c r="AJ131" s="379" t="str">
        <f t="shared" ca="1" si="35"/>
        <v/>
      </c>
      <c r="AK131" s="363"/>
      <c r="AL131" s="432" t="str">
        <f t="shared" ca="1" si="36"/>
        <v/>
      </c>
      <c r="AM131" s="363"/>
      <c r="AN131" s="432" t="str">
        <f t="shared" ca="1" si="37"/>
        <v/>
      </c>
      <c r="AO131" s="433" t="str">
        <f t="shared" si="38"/>
        <v/>
      </c>
      <c r="AP131" s="433" t="str">
        <f t="shared" si="39"/>
        <v/>
      </c>
      <c r="AQ131" s="433" t="str">
        <f>IF(AO131=7,VLOOKUP(AP131,設定!$A$2:$B$6,2,1),"---")</f>
        <v>---</v>
      </c>
      <c r="AR131" s="370"/>
      <c r="AS131" s="371"/>
      <c r="AT131" s="371"/>
      <c r="AU131" s="372" t="s">
        <v>105</v>
      </c>
      <c r="AV131" s="373"/>
      <c r="AW131" s="372"/>
      <c r="AX131" s="374"/>
      <c r="AY131" s="434" t="str">
        <f t="shared" si="63"/>
        <v/>
      </c>
      <c r="AZ131" s="372" t="s">
        <v>105</v>
      </c>
      <c r="BA131" s="372" t="s">
        <v>105</v>
      </c>
      <c r="BB131" s="372" t="s">
        <v>105</v>
      </c>
      <c r="BC131" s="372"/>
      <c r="BD131" s="372"/>
      <c r="BE131" s="372"/>
      <c r="BF131" s="372"/>
      <c r="BG131" s="376"/>
      <c r="BH131" s="377"/>
      <c r="BI131" s="372"/>
      <c r="BJ131" s="372"/>
      <c r="BK131" s="372"/>
      <c r="BL131" s="372"/>
      <c r="BM131" s="372"/>
      <c r="BN131" s="372"/>
      <c r="BO131" s="372"/>
      <c r="BP131" s="372"/>
      <c r="BQ131" s="372"/>
      <c r="BR131" s="372"/>
      <c r="BS131" s="372"/>
      <c r="BT131" s="372"/>
      <c r="BU131" s="372"/>
      <c r="BV131" s="372"/>
      <c r="BW131" s="372"/>
      <c r="BX131" s="372"/>
      <c r="BY131" s="372"/>
      <c r="BZ131" s="378"/>
      <c r="CA131" s="401"/>
      <c r="CB131" s="402"/>
      <c r="CC131" s="402">
        <v>119</v>
      </c>
      <c r="CD131" s="337" t="str">
        <f t="shared" si="40"/>
        <v/>
      </c>
      <c r="CE131" s="337" t="str">
        <f t="shared" si="43"/>
        <v>立得点表!3:12</v>
      </c>
      <c r="CF131" s="338" t="str">
        <f t="shared" si="44"/>
        <v>立得点表!16:25</v>
      </c>
      <c r="CG131" s="337" t="str">
        <f t="shared" si="45"/>
        <v>立3段得点表!3:13</v>
      </c>
      <c r="CH131" s="338" t="str">
        <f t="shared" si="46"/>
        <v>立3段得点表!16:25</v>
      </c>
      <c r="CI131" s="337" t="str">
        <f t="shared" si="47"/>
        <v>ボール得点表!3:13</v>
      </c>
      <c r="CJ131" s="338" t="str">
        <f t="shared" si="48"/>
        <v>ボール得点表!16:25</v>
      </c>
      <c r="CK131" s="337" t="str">
        <f t="shared" si="49"/>
        <v>50m得点表!3:13</v>
      </c>
      <c r="CL131" s="338" t="str">
        <f t="shared" si="50"/>
        <v>50m得点表!16:25</v>
      </c>
      <c r="CM131" s="337" t="str">
        <f t="shared" si="51"/>
        <v>往得点表!3:13</v>
      </c>
      <c r="CN131" s="338" t="str">
        <f t="shared" si="52"/>
        <v>往得点表!16:25</v>
      </c>
      <c r="CO131" s="337" t="str">
        <f t="shared" si="53"/>
        <v>腕得点表!3:13</v>
      </c>
      <c r="CP131" s="338" t="str">
        <f t="shared" si="54"/>
        <v>腕得点表!16:25</v>
      </c>
      <c r="CQ131" s="337" t="str">
        <f t="shared" si="55"/>
        <v>腕膝得点表!3:4</v>
      </c>
      <c r="CR131" s="338" t="str">
        <f t="shared" si="56"/>
        <v>腕膝得点表!8:9</v>
      </c>
      <c r="CS131" s="337" t="str">
        <f t="shared" si="57"/>
        <v>20mシャトルラン得点表!3:13</v>
      </c>
      <c r="CT131" s="338" t="str">
        <f t="shared" si="58"/>
        <v>20mシャトルラン得点表!16:25</v>
      </c>
      <c r="CU131" s="402" t="b">
        <f t="shared" si="41"/>
        <v>0</v>
      </c>
    </row>
    <row r="132" spans="1:99">
      <c r="A132" s="339">
        <v>118</v>
      </c>
      <c r="B132" s="446"/>
      <c r="C132" s="353"/>
      <c r="D132" s="356"/>
      <c r="E132" s="355"/>
      <c r="F132" s="356"/>
      <c r="G132" s="435" t="str">
        <f>IF(E132="","",DATEDIF(E132,#REF!,"y"))</f>
        <v/>
      </c>
      <c r="H132" s="356"/>
      <c r="I132" s="356"/>
      <c r="J132" s="379"/>
      <c r="K132" s="436" t="str">
        <f t="shared" ca="1" si="30"/>
        <v/>
      </c>
      <c r="L132" s="316"/>
      <c r="M132" s="318"/>
      <c r="N132" s="318"/>
      <c r="O132" s="318"/>
      <c r="P132" s="363"/>
      <c r="Q132" s="432" t="str">
        <f t="shared" ca="1" si="31"/>
        <v/>
      </c>
      <c r="R132" s="360"/>
      <c r="S132" s="361"/>
      <c r="T132" s="361"/>
      <c r="U132" s="361"/>
      <c r="V132" s="365"/>
      <c r="W132" s="358"/>
      <c r="X132" s="379" t="str">
        <f t="shared" ca="1" si="32"/>
        <v/>
      </c>
      <c r="Y132" s="323"/>
      <c r="Z132" s="360"/>
      <c r="AA132" s="361"/>
      <c r="AB132" s="361"/>
      <c r="AC132" s="361"/>
      <c r="AD132" s="362"/>
      <c r="AE132" s="363"/>
      <c r="AF132" s="432" t="str">
        <f t="shared" ca="1" si="33"/>
        <v/>
      </c>
      <c r="AG132" s="363"/>
      <c r="AH132" s="432" t="str">
        <f t="shared" ca="1" si="34"/>
        <v/>
      </c>
      <c r="AI132" s="358"/>
      <c r="AJ132" s="379" t="str">
        <f t="shared" ca="1" si="35"/>
        <v/>
      </c>
      <c r="AK132" s="363"/>
      <c r="AL132" s="432" t="str">
        <f t="shared" ca="1" si="36"/>
        <v/>
      </c>
      <c r="AM132" s="363"/>
      <c r="AN132" s="432" t="str">
        <f t="shared" ca="1" si="37"/>
        <v/>
      </c>
      <c r="AO132" s="433" t="str">
        <f t="shared" si="38"/>
        <v/>
      </c>
      <c r="AP132" s="433" t="str">
        <f t="shared" si="39"/>
        <v/>
      </c>
      <c r="AQ132" s="433" t="str">
        <f>IF(AO132=7,VLOOKUP(AP132,設定!$A$2:$B$6,2,1),"---")</f>
        <v>---</v>
      </c>
      <c r="AR132" s="370"/>
      <c r="AS132" s="371"/>
      <c r="AT132" s="371"/>
      <c r="AU132" s="372" t="s">
        <v>105</v>
      </c>
      <c r="AV132" s="373"/>
      <c r="AW132" s="372"/>
      <c r="AX132" s="374"/>
      <c r="AY132" s="434" t="str">
        <f t="shared" si="63"/>
        <v/>
      </c>
      <c r="AZ132" s="372" t="s">
        <v>105</v>
      </c>
      <c r="BA132" s="372" t="s">
        <v>105</v>
      </c>
      <c r="BB132" s="372" t="s">
        <v>105</v>
      </c>
      <c r="BC132" s="372"/>
      <c r="BD132" s="372"/>
      <c r="BE132" s="372"/>
      <c r="BF132" s="372"/>
      <c r="BG132" s="376"/>
      <c r="BH132" s="377"/>
      <c r="BI132" s="372"/>
      <c r="BJ132" s="372"/>
      <c r="BK132" s="372"/>
      <c r="BL132" s="372"/>
      <c r="BM132" s="372"/>
      <c r="BN132" s="372"/>
      <c r="BO132" s="372"/>
      <c r="BP132" s="372"/>
      <c r="BQ132" s="372"/>
      <c r="BR132" s="372"/>
      <c r="BS132" s="372"/>
      <c r="BT132" s="372"/>
      <c r="BU132" s="372"/>
      <c r="BV132" s="372"/>
      <c r="BW132" s="372"/>
      <c r="BX132" s="372"/>
      <c r="BY132" s="372"/>
      <c r="BZ132" s="378"/>
      <c r="CA132" s="401"/>
      <c r="CB132" s="402"/>
      <c r="CC132" s="402">
        <v>120</v>
      </c>
      <c r="CD132" s="337" t="str">
        <f t="shared" si="40"/>
        <v/>
      </c>
      <c r="CE132" s="337" t="str">
        <f t="shared" si="43"/>
        <v>立得点表!3:12</v>
      </c>
      <c r="CF132" s="338" t="str">
        <f t="shared" si="44"/>
        <v>立得点表!16:25</v>
      </c>
      <c r="CG132" s="337" t="str">
        <f t="shared" si="45"/>
        <v>立3段得点表!3:13</v>
      </c>
      <c r="CH132" s="338" t="str">
        <f t="shared" si="46"/>
        <v>立3段得点表!16:25</v>
      </c>
      <c r="CI132" s="337" t="str">
        <f t="shared" si="47"/>
        <v>ボール得点表!3:13</v>
      </c>
      <c r="CJ132" s="338" t="str">
        <f t="shared" si="48"/>
        <v>ボール得点表!16:25</v>
      </c>
      <c r="CK132" s="337" t="str">
        <f t="shared" si="49"/>
        <v>50m得点表!3:13</v>
      </c>
      <c r="CL132" s="338" t="str">
        <f t="shared" si="50"/>
        <v>50m得点表!16:25</v>
      </c>
      <c r="CM132" s="337" t="str">
        <f t="shared" si="51"/>
        <v>往得点表!3:13</v>
      </c>
      <c r="CN132" s="338" t="str">
        <f t="shared" si="52"/>
        <v>往得点表!16:25</v>
      </c>
      <c r="CO132" s="337" t="str">
        <f t="shared" si="53"/>
        <v>腕得点表!3:13</v>
      </c>
      <c r="CP132" s="338" t="str">
        <f t="shared" si="54"/>
        <v>腕得点表!16:25</v>
      </c>
      <c r="CQ132" s="337" t="str">
        <f t="shared" si="55"/>
        <v>腕膝得点表!3:4</v>
      </c>
      <c r="CR132" s="338" t="str">
        <f t="shared" si="56"/>
        <v>腕膝得点表!8:9</v>
      </c>
      <c r="CS132" s="337" t="str">
        <f t="shared" si="57"/>
        <v>20mシャトルラン得点表!3:13</v>
      </c>
      <c r="CT132" s="338" t="str">
        <f t="shared" si="58"/>
        <v>20mシャトルラン得点表!16:25</v>
      </c>
      <c r="CU132" s="402" t="b">
        <f t="shared" si="41"/>
        <v>0</v>
      </c>
    </row>
    <row r="133" spans="1:99">
      <c r="A133" s="339">
        <v>119</v>
      </c>
      <c r="B133" s="446"/>
      <c r="C133" s="353"/>
      <c r="D133" s="356"/>
      <c r="E133" s="355"/>
      <c r="F133" s="356"/>
      <c r="G133" s="435" t="str">
        <f>IF(E133="","",DATEDIF(E133,#REF!,"y"))</f>
        <v/>
      </c>
      <c r="H133" s="356"/>
      <c r="I133" s="356"/>
      <c r="J133" s="379"/>
      <c r="K133" s="436" t="str">
        <f t="shared" ca="1" si="30"/>
        <v/>
      </c>
      <c r="L133" s="316"/>
      <c r="M133" s="318"/>
      <c r="N133" s="318"/>
      <c r="O133" s="318"/>
      <c r="P133" s="363"/>
      <c r="Q133" s="432" t="str">
        <f t="shared" ca="1" si="31"/>
        <v/>
      </c>
      <c r="R133" s="360"/>
      <c r="S133" s="361"/>
      <c r="T133" s="361"/>
      <c r="U133" s="361"/>
      <c r="V133" s="365"/>
      <c r="W133" s="358"/>
      <c r="X133" s="379" t="str">
        <f t="shared" ca="1" si="32"/>
        <v/>
      </c>
      <c r="Y133" s="323"/>
      <c r="Z133" s="360"/>
      <c r="AA133" s="361"/>
      <c r="AB133" s="361"/>
      <c r="AC133" s="361"/>
      <c r="AD133" s="362"/>
      <c r="AE133" s="363"/>
      <c r="AF133" s="432" t="str">
        <f t="shared" ca="1" si="33"/>
        <v/>
      </c>
      <c r="AG133" s="363"/>
      <c r="AH133" s="432" t="str">
        <f t="shared" ca="1" si="34"/>
        <v/>
      </c>
      <c r="AI133" s="358"/>
      <c r="AJ133" s="379" t="str">
        <f t="shared" ca="1" si="35"/>
        <v/>
      </c>
      <c r="AK133" s="363"/>
      <c r="AL133" s="432" t="str">
        <f t="shared" ca="1" si="36"/>
        <v/>
      </c>
      <c r="AM133" s="363"/>
      <c r="AN133" s="432" t="str">
        <f t="shared" ca="1" si="37"/>
        <v/>
      </c>
      <c r="AO133" s="433" t="str">
        <f t="shared" si="38"/>
        <v/>
      </c>
      <c r="AP133" s="433" t="str">
        <f t="shared" si="39"/>
        <v/>
      </c>
      <c r="AQ133" s="433" t="str">
        <f>IF(AO133=7,VLOOKUP(AP133,設定!$A$2:$B$6,2,1),"---")</f>
        <v>---</v>
      </c>
      <c r="AR133" s="370"/>
      <c r="AS133" s="371"/>
      <c r="AT133" s="371"/>
      <c r="AU133" s="372" t="s">
        <v>105</v>
      </c>
      <c r="AV133" s="373"/>
      <c r="AW133" s="372"/>
      <c r="AX133" s="374"/>
      <c r="AY133" s="434" t="str">
        <f t="shared" si="63"/>
        <v/>
      </c>
      <c r="AZ133" s="372" t="s">
        <v>105</v>
      </c>
      <c r="BA133" s="372" t="s">
        <v>105</v>
      </c>
      <c r="BB133" s="372" t="s">
        <v>105</v>
      </c>
      <c r="BC133" s="372"/>
      <c r="BD133" s="372"/>
      <c r="BE133" s="372"/>
      <c r="BF133" s="372"/>
      <c r="BG133" s="376"/>
      <c r="BH133" s="377"/>
      <c r="BI133" s="372"/>
      <c r="BJ133" s="372"/>
      <c r="BK133" s="372"/>
      <c r="BL133" s="372"/>
      <c r="BM133" s="372"/>
      <c r="BN133" s="372"/>
      <c r="BO133" s="372"/>
      <c r="BP133" s="372"/>
      <c r="BQ133" s="372"/>
      <c r="BR133" s="372"/>
      <c r="BS133" s="372"/>
      <c r="BT133" s="372"/>
      <c r="BU133" s="372"/>
      <c r="BV133" s="372"/>
      <c r="BW133" s="372"/>
      <c r="BX133" s="372"/>
      <c r="BY133" s="372"/>
      <c r="BZ133" s="378"/>
      <c r="CA133" s="401"/>
      <c r="CB133" s="402"/>
      <c r="CC133" s="402">
        <v>121</v>
      </c>
      <c r="CD133" s="337" t="str">
        <f t="shared" si="40"/>
        <v/>
      </c>
      <c r="CE133" s="337" t="str">
        <f t="shared" si="43"/>
        <v>立得点表!3:12</v>
      </c>
      <c r="CF133" s="338" t="str">
        <f t="shared" si="44"/>
        <v>立得点表!16:25</v>
      </c>
      <c r="CG133" s="337" t="str">
        <f t="shared" si="45"/>
        <v>立3段得点表!3:13</v>
      </c>
      <c r="CH133" s="338" t="str">
        <f t="shared" si="46"/>
        <v>立3段得点表!16:25</v>
      </c>
      <c r="CI133" s="337" t="str">
        <f t="shared" si="47"/>
        <v>ボール得点表!3:13</v>
      </c>
      <c r="CJ133" s="338" t="str">
        <f t="shared" si="48"/>
        <v>ボール得点表!16:25</v>
      </c>
      <c r="CK133" s="337" t="str">
        <f t="shared" si="49"/>
        <v>50m得点表!3:13</v>
      </c>
      <c r="CL133" s="338" t="str">
        <f t="shared" si="50"/>
        <v>50m得点表!16:25</v>
      </c>
      <c r="CM133" s="337" t="str">
        <f t="shared" si="51"/>
        <v>往得点表!3:13</v>
      </c>
      <c r="CN133" s="338" t="str">
        <f t="shared" si="52"/>
        <v>往得点表!16:25</v>
      </c>
      <c r="CO133" s="337" t="str">
        <f t="shared" si="53"/>
        <v>腕得点表!3:13</v>
      </c>
      <c r="CP133" s="338" t="str">
        <f t="shared" si="54"/>
        <v>腕得点表!16:25</v>
      </c>
      <c r="CQ133" s="337" t="str">
        <f t="shared" si="55"/>
        <v>腕膝得点表!3:4</v>
      </c>
      <c r="CR133" s="338" t="str">
        <f t="shared" si="56"/>
        <v>腕膝得点表!8:9</v>
      </c>
      <c r="CS133" s="337" t="str">
        <f t="shared" si="57"/>
        <v>20mシャトルラン得点表!3:13</v>
      </c>
      <c r="CT133" s="338" t="str">
        <f t="shared" si="58"/>
        <v>20mシャトルラン得点表!16:25</v>
      </c>
      <c r="CU133" s="402" t="b">
        <f t="shared" si="41"/>
        <v>0</v>
      </c>
    </row>
    <row r="134" spans="1:99">
      <c r="A134" s="339">
        <v>120</v>
      </c>
      <c r="B134" s="446"/>
      <c r="C134" s="353"/>
      <c r="D134" s="356"/>
      <c r="E134" s="355"/>
      <c r="F134" s="356"/>
      <c r="G134" s="435" t="str">
        <f>IF(E134="","",DATEDIF(E134,#REF!,"y"))</f>
        <v/>
      </c>
      <c r="H134" s="356"/>
      <c r="I134" s="356"/>
      <c r="J134" s="379"/>
      <c r="K134" s="436" t="str">
        <f t="shared" ca="1" si="30"/>
        <v/>
      </c>
      <c r="L134" s="316"/>
      <c r="M134" s="318"/>
      <c r="N134" s="318"/>
      <c r="O134" s="318"/>
      <c r="P134" s="363"/>
      <c r="Q134" s="432" t="str">
        <f t="shared" ca="1" si="31"/>
        <v/>
      </c>
      <c r="R134" s="360"/>
      <c r="S134" s="361"/>
      <c r="T134" s="361"/>
      <c r="U134" s="361"/>
      <c r="V134" s="365"/>
      <c r="W134" s="358"/>
      <c r="X134" s="379" t="str">
        <f t="shared" ca="1" si="32"/>
        <v/>
      </c>
      <c r="Y134" s="323"/>
      <c r="Z134" s="360"/>
      <c r="AA134" s="361"/>
      <c r="AB134" s="361"/>
      <c r="AC134" s="361"/>
      <c r="AD134" s="362"/>
      <c r="AE134" s="363"/>
      <c r="AF134" s="432" t="str">
        <f t="shared" ca="1" si="33"/>
        <v/>
      </c>
      <c r="AG134" s="363"/>
      <c r="AH134" s="432" t="str">
        <f t="shared" ca="1" si="34"/>
        <v/>
      </c>
      <c r="AI134" s="358"/>
      <c r="AJ134" s="379" t="str">
        <f t="shared" ca="1" si="35"/>
        <v/>
      </c>
      <c r="AK134" s="363"/>
      <c r="AL134" s="432" t="str">
        <f t="shared" ca="1" si="36"/>
        <v/>
      </c>
      <c r="AM134" s="363"/>
      <c r="AN134" s="432" t="str">
        <f t="shared" ca="1" si="37"/>
        <v/>
      </c>
      <c r="AO134" s="433" t="str">
        <f t="shared" si="38"/>
        <v/>
      </c>
      <c r="AP134" s="433" t="str">
        <f t="shared" si="39"/>
        <v/>
      </c>
      <c r="AQ134" s="433" t="str">
        <f>IF(AO134=7,VLOOKUP(AP134,設定!$A$2:$B$6,2,1),"---")</f>
        <v>---</v>
      </c>
      <c r="AR134" s="370"/>
      <c r="AS134" s="371"/>
      <c r="AT134" s="371"/>
      <c r="AU134" s="372" t="s">
        <v>105</v>
      </c>
      <c r="AV134" s="373"/>
      <c r="AW134" s="372"/>
      <c r="AX134" s="374"/>
      <c r="AY134" s="434" t="str">
        <f t="shared" si="63"/>
        <v/>
      </c>
      <c r="AZ134" s="372" t="s">
        <v>105</v>
      </c>
      <c r="BA134" s="372" t="s">
        <v>105</v>
      </c>
      <c r="BB134" s="372" t="s">
        <v>105</v>
      </c>
      <c r="BC134" s="372"/>
      <c r="BD134" s="372"/>
      <c r="BE134" s="372"/>
      <c r="BF134" s="372"/>
      <c r="BG134" s="376"/>
      <c r="BH134" s="377"/>
      <c r="BI134" s="372"/>
      <c r="BJ134" s="372"/>
      <c r="BK134" s="372"/>
      <c r="BL134" s="372"/>
      <c r="BM134" s="372"/>
      <c r="BN134" s="372"/>
      <c r="BO134" s="372"/>
      <c r="BP134" s="372"/>
      <c r="BQ134" s="372"/>
      <c r="BR134" s="372"/>
      <c r="BS134" s="372"/>
      <c r="BT134" s="372"/>
      <c r="BU134" s="372"/>
      <c r="BV134" s="372"/>
      <c r="BW134" s="372"/>
      <c r="BX134" s="372"/>
      <c r="BY134" s="372"/>
      <c r="BZ134" s="378"/>
      <c r="CA134" s="401"/>
      <c r="CB134" s="402"/>
      <c r="CC134" s="402">
        <v>122</v>
      </c>
      <c r="CD134" s="337" t="str">
        <f t="shared" si="40"/>
        <v/>
      </c>
      <c r="CE134" s="337" t="str">
        <f t="shared" si="43"/>
        <v>立得点表!3:12</v>
      </c>
      <c r="CF134" s="338" t="str">
        <f t="shared" si="44"/>
        <v>立得点表!16:25</v>
      </c>
      <c r="CG134" s="337" t="str">
        <f t="shared" si="45"/>
        <v>立3段得点表!3:13</v>
      </c>
      <c r="CH134" s="338" t="str">
        <f t="shared" si="46"/>
        <v>立3段得点表!16:25</v>
      </c>
      <c r="CI134" s="337" t="str">
        <f t="shared" si="47"/>
        <v>ボール得点表!3:13</v>
      </c>
      <c r="CJ134" s="338" t="str">
        <f t="shared" si="48"/>
        <v>ボール得点表!16:25</v>
      </c>
      <c r="CK134" s="337" t="str">
        <f t="shared" si="49"/>
        <v>50m得点表!3:13</v>
      </c>
      <c r="CL134" s="338" t="str">
        <f t="shared" si="50"/>
        <v>50m得点表!16:25</v>
      </c>
      <c r="CM134" s="337" t="str">
        <f t="shared" si="51"/>
        <v>往得点表!3:13</v>
      </c>
      <c r="CN134" s="338" t="str">
        <f t="shared" si="52"/>
        <v>往得点表!16:25</v>
      </c>
      <c r="CO134" s="337" t="str">
        <f t="shared" si="53"/>
        <v>腕得点表!3:13</v>
      </c>
      <c r="CP134" s="338" t="str">
        <f t="shared" si="54"/>
        <v>腕得点表!16:25</v>
      </c>
      <c r="CQ134" s="337" t="str">
        <f t="shared" si="55"/>
        <v>腕膝得点表!3:4</v>
      </c>
      <c r="CR134" s="338" t="str">
        <f t="shared" si="56"/>
        <v>腕膝得点表!8:9</v>
      </c>
      <c r="CS134" s="337" t="str">
        <f t="shared" si="57"/>
        <v>20mシャトルラン得点表!3:13</v>
      </c>
      <c r="CT134" s="338" t="str">
        <f t="shared" si="58"/>
        <v>20mシャトルラン得点表!16:25</v>
      </c>
      <c r="CU134" s="402" t="b">
        <f t="shared" si="41"/>
        <v>0</v>
      </c>
    </row>
    <row r="135" spans="1:99">
      <c r="A135" s="339">
        <v>121</v>
      </c>
      <c r="B135" s="446"/>
      <c r="C135" s="353"/>
      <c r="D135" s="356"/>
      <c r="E135" s="355"/>
      <c r="F135" s="356"/>
      <c r="G135" s="435" t="str">
        <f>IF(E135="","",DATEDIF(E135,#REF!,"y"))</f>
        <v/>
      </c>
      <c r="H135" s="356"/>
      <c r="I135" s="356"/>
      <c r="J135" s="379"/>
      <c r="K135" s="436" t="str">
        <f t="shared" ca="1" si="30"/>
        <v/>
      </c>
      <c r="L135" s="316"/>
      <c r="M135" s="318"/>
      <c r="N135" s="318"/>
      <c r="O135" s="318"/>
      <c r="P135" s="363"/>
      <c r="Q135" s="432" t="str">
        <f t="shared" ca="1" si="31"/>
        <v/>
      </c>
      <c r="R135" s="360"/>
      <c r="S135" s="361"/>
      <c r="T135" s="361"/>
      <c r="U135" s="361"/>
      <c r="V135" s="365"/>
      <c r="W135" s="358"/>
      <c r="X135" s="379" t="str">
        <f t="shared" ca="1" si="32"/>
        <v/>
      </c>
      <c r="Y135" s="323"/>
      <c r="Z135" s="360"/>
      <c r="AA135" s="361"/>
      <c r="AB135" s="361"/>
      <c r="AC135" s="361"/>
      <c r="AD135" s="362"/>
      <c r="AE135" s="363"/>
      <c r="AF135" s="432" t="str">
        <f t="shared" ca="1" si="33"/>
        <v/>
      </c>
      <c r="AG135" s="363"/>
      <c r="AH135" s="432" t="str">
        <f t="shared" ca="1" si="34"/>
        <v/>
      </c>
      <c r="AI135" s="358"/>
      <c r="AJ135" s="379" t="str">
        <f t="shared" ca="1" si="35"/>
        <v/>
      </c>
      <c r="AK135" s="363"/>
      <c r="AL135" s="432" t="str">
        <f t="shared" ca="1" si="36"/>
        <v/>
      </c>
      <c r="AM135" s="363"/>
      <c r="AN135" s="432" t="str">
        <f t="shared" ca="1" si="37"/>
        <v/>
      </c>
      <c r="AO135" s="433" t="str">
        <f t="shared" si="38"/>
        <v/>
      </c>
      <c r="AP135" s="433" t="str">
        <f t="shared" si="39"/>
        <v/>
      </c>
      <c r="AQ135" s="433" t="str">
        <f>IF(AO135=7,VLOOKUP(AP135,設定!$A$2:$B$6,2,1),"---")</f>
        <v>---</v>
      </c>
      <c r="AR135" s="370"/>
      <c r="AS135" s="371"/>
      <c r="AT135" s="371"/>
      <c r="AU135" s="372" t="s">
        <v>105</v>
      </c>
      <c r="AV135" s="373"/>
      <c r="AW135" s="372"/>
      <c r="AX135" s="374"/>
      <c r="AY135" s="434" t="str">
        <f t="shared" si="63"/>
        <v/>
      </c>
      <c r="AZ135" s="372" t="s">
        <v>105</v>
      </c>
      <c r="BA135" s="372" t="s">
        <v>105</v>
      </c>
      <c r="BB135" s="372" t="s">
        <v>105</v>
      </c>
      <c r="BC135" s="372"/>
      <c r="BD135" s="372"/>
      <c r="BE135" s="372"/>
      <c r="BF135" s="372"/>
      <c r="BG135" s="376"/>
      <c r="BH135" s="377"/>
      <c r="BI135" s="372"/>
      <c r="BJ135" s="372"/>
      <c r="BK135" s="372"/>
      <c r="BL135" s="372"/>
      <c r="BM135" s="372"/>
      <c r="BN135" s="372"/>
      <c r="BO135" s="372"/>
      <c r="BP135" s="372"/>
      <c r="BQ135" s="372"/>
      <c r="BR135" s="372"/>
      <c r="BS135" s="372"/>
      <c r="BT135" s="372"/>
      <c r="BU135" s="372"/>
      <c r="BV135" s="372"/>
      <c r="BW135" s="372"/>
      <c r="BX135" s="372"/>
      <c r="BY135" s="372"/>
      <c r="BZ135" s="378"/>
      <c r="CA135" s="401"/>
      <c r="CB135" s="402"/>
      <c r="CC135" s="402">
        <v>123</v>
      </c>
      <c r="CD135" s="337" t="str">
        <f t="shared" si="40"/>
        <v/>
      </c>
      <c r="CE135" s="337" t="str">
        <f t="shared" si="43"/>
        <v>立得点表!3:12</v>
      </c>
      <c r="CF135" s="338" t="str">
        <f t="shared" si="44"/>
        <v>立得点表!16:25</v>
      </c>
      <c r="CG135" s="337" t="str">
        <f t="shared" si="45"/>
        <v>立3段得点表!3:13</v>
      </c>
      <c r="CH135" s="338" t="str">
        <f t="shared" si="46"/>
        <v>立3段得点表!16:25</v>
      </c>
      <c r="CI135" s="337" t="str">
        <f t="shared" si="47"/>
        <v>ボール得点表!3:13</v>
      </c>
      <c r="CJ135" s="338" t="str">
        <f t="shared" si="48"/>
        <v>ボール得点表!16:25</v>
      </c>
      <c r="CK135" s="337" t="str">
        <f t="shared" si="49"/>
        <v>50m得点表!3:13</v>
      </c>
      <c r="CL135" s="338" t="str">
        <f t="shared" si="50"/>
        <v>50m得点表!16:25</v>
      </c>
      <c r="CM135" s="337" t="str">
        <f t="shared" si="51"/>
        <v>往得点表!3:13</v>
      </c>
      <c r="CN135" s="338" t="str">
        <f t="shared" si="52"/>
        <v>往得点表!16:25</v>
      </c>
      <c r="CO135" s="337" t="str">
        <f t="shared" si="53"/>
        <v>腕得点表!3:13</v>
      </c>
      <c r="CP135" s="338" t="str">
        <f t="shared" si="54"/>
        <v>腕得点表!16:25</v>
      </c>
      <c r="CQ135" s="337" t="str">
        <f t="shared" si="55"/>
        <v>腕膝得点表!3:4</v>
      </c>
      <c r="CR135" s="338" t="str">
        <f t="shared" si="56"/>
        <v>腕膝得点表!8:9</v>
      </c>
      <c r="CS135" s="337" t="str">
        <f t="shared" si="57"/>
        <v>20mシャトルラン得点表!3:13</v>
      </c>
      <c r="CT135" s="338" t="str">
        <f t="shared" si="58"/>
        <v>20mシャトルラン得点表!16:25</v>
      </c>
      <c r="CU135" s="402" t="b">
        <f t="shared" si="41"/>
        <v>0</v>
      </c>
    </row>
    <row r="136" spans="1:99">
      <c r="A136" s="339">
        <v>122</v>
      </c>
      <c r="B136" s="446"/>
      <c r="C136" s="353"/>
      <c r="D136" s="356"/>
      <c r="E136" s="355"/>
      <c r="F136" s="356"/>
      <c r="G136" s="435" t="str">
        <f>IF(E136="","",DATEDIF(E136,#REF!,"y"))</f>
        <v/>
      </c>
      <c r="H136" s="356"/>
      <c r="I136" s="356"/>
      <c r="J136" s="379"/>
      <c r="K136" s="436" t="str">
        <f t="shared" ca="1" si="30"/>
        <v/>
      </c>
      <c r="L136" s="316"/>
      <c r="M136" s="318"/>
      <c r="N136" s="318"/>
      <c r="O136" s="318"/>
      <c r="P136" s="363"/>
      <c r="Q136" s="432" t="str">
        <f t="shared" ca="1" si="31"/>
        <v/>
      </c>
      <c r="R136" s="360"/>
      <c r="S136" s="361"/>
      <c r="T136" s="361"/>
      <c r="U136" s="361"/>
      <c r="V136" s="365"/>
      <c r="W136" s="358"/>
      <c r="X136" s="379" t="str">
        <f t="shared" ca="1" si="32"/>
        <v/>
      </c>
      <c r="Y136" s="323"/>
      <c r="Z136" s="360"/>
      <c r="AA136" s="361"/>
      <c r="AB136" s="361"/>
      <c r="AC136" s="361"/>
      <c r="AD136" s="362"/>
      <c r="AE136" s="363"/>
      <c r="AF136" s="432" t="str">
        <f t="shared" ca="1" si="33"/>
        <v/>
      </c>
      <c r="AG136" s="363"/>
      <c r="AH136" s="432" t="str">
        <f t="shared" ca="1" si="34"/>
        <v/>
      </c>
      <c r="AI136" s="358"/>
      <c r="AJ136" s="379" t="str">
        <f t="shared" ca="1" si="35"/>
        <v/>
      </c>
      <c r="AK136" s="363"/>
      <c r="AL136" s="432" t="str">
        <f t="shared" ca="1" si="36"/>
        <v/>
      </c>
      <c r="AM136" s="363"/>
      <c r="AN136" s="432" t="str">
        <f t="shared" ca="1" si="37"/>
        <v/>
      </c>
      <c r="AO136" s="433" t="str">
        <f t="shared" si="38"/>
        <v/>
      </c>
      <c r="AP136" s="433" t="str">
        <f t="shared" si="39"/>
        <v/>
      </c>
      <c r="AQ136" s="433" t="str">
        <f>IF(AO136=7,VLOOKUP(AP136,設定!$A$2:$B$6,2,1),"---")</f>
        <v>---</v>
      </c>
      <c r="AR136" s="370"/>
      <c r="AS136" s="371"/>
      <c r="AT136" s="371"/>
      <c r="AU136" s="372" t="s">
        <v>105</v>
      </c>
      <c r="AV136" s="373"/>
      <c r="AW136" s="372"/>
      <c r="AX136" s="374"/>
      <c r="AY136" s="434" t="str">
        <f t="shared" si="63"/>
        <v/>
      </c>
      <c r="AZ136" s="372" t="s">
        <v>105</v>
      </c>
      <c r="BA136" s="372" t="s">
        <v>105</v>
      </c>
      <c r="BB136" s="372" t="s">
        <v>105</v>
      </c>
      <c r="BC136" s="372"/>
      <c r="BD136" s="372"/>
      <c r="BE136" s="372"/>
      <c r="BF136" s="372"/>
      <c r="BG136" s="376"/>
      <c r="BH136" s="377"/>
      <c r="BI136" s="372"/>
      <c r="BJ136" s="372"/>
      <c r="BK136" s="372"/>
      <c r="BL136" s="372"/>
      <c r="BM136" s="372"/>
      <c r="BN136" s="372"/>
      <c r="BO136" s="372"/>
      <c r="BP136" s="372"/>
      <c r="BQ136" s="372"/>
      <c r="BR136" s="372"/>
      <c r="BS136" s="372"/>
      <c r="BT136" s="372"/>
      <c r="BU136" s="372"/>
      <c r="BV136" s="372"/>
      <c r="BW136" s="372"/>
      <c r="BX136" s="372"/>
      <c r="BY136" s="372"/>
      <c r="BZ136" s="378"/>
      <c r="CA136" s="401"/>
      <c r="CB136" s="402"/>
      <c r="CC136" s="402">
        <v>124</v>
      </c>
      <c r="CD136" s="337" t="str">
        <f t="shared" si="40"/>
        <v/>
      </c>
      <c r="CE136" s="337" t="str">
        <f t="shared" si="43"/>
        <v>立得点表!3:12</v>
      </c>
      <c r="CF136" s="338" t="str">
        <f t="shared" si="44"/>
        <v>立得点表!16:25</v>
      </c>
      <c r="CG136" s="337" t="str">
        <f t="shared" si="45"/>
        <v>立3段得点表!3:13</v>
      </c>
      <c r="CH136" s="338" t="str">
        <f t="shared" si="46"/>
        <v>立3段得点表!16:25</v>
      </c>
      <c r="CI136" s="337" t="str">
        <f t="shared" si="47"/>
        <v>ボール得点表!3:13</v>
      </c>
      <c r="CJ136" s="338" t="str">
        <f t="shared" si="48"/>
        <v>ボール得点表!16:25</v>
      </c>
      <c r="CK136" s="337" t="str">
        <f t="shared" si="49"/>
        <v>50m得点表!3:13</v>
      </c>
      <c r="CL136" s="338" t="str">
        <f t="shared" si="50"/>
        <v>50m得点表!16:25</v>
      </c>
      <c r="CM136" s="337" t="str">
        <f t="shared" si="51"/>
        <v>往得点表!3:13</v>
      </c>
      <c r="CN136" s="338" t="str">
        <f t="shared" si="52"/>
        <v>往得点表!16:25</v>
      </c>
      <c r="CO136" s="337" t="str">
        <f t="shared" si="53"/>
        <v>腕得点表!3:13</v>
      </c>
      <c r="CP136" s="338" t="str">
        <f t="shared" si="54"/>
        <v>腕得点表!16:25</v>
      </c>
      <c r="CQ136" s="337" t="str">
        <f t="shared" si="55"/>
        <v>腕膝得点表!3:4</v>
      </c>
      <c r="CR136" s="338" t="str">
        <f t="shared" si="56"/>
        <v>腕膝得点表!8:9</v>
      </c>
      <c r="CS136" s="337" t="str">
        <f t="shared" si="57"/>
        <v>20mシャトルラン得点表!3:13</v>
      </c>
      <c r="CT136" s="338" t="str">
        <f t="shared" si="58"/>
        <v>20mシャトルラン得点表!16:25</v>
      </c>
      <c r="CU136" s="402" t="b">
        <f t="shared" si="41"/>
        <v>0</v>
      </c>
    </row>
    <row r="137" spans="1:99">
      <c r="A137" s="339">
        <v>123</v>
      </c>
      <c r="B137" s="446"/>
      <c r="C137" s="353"/>
      <c r="D137" s="356"/>
      <c r="E137" s="355"/>
      <c r="F137" s="356"/>
      <c r="G137" s="435" t="str">
        <f>IF(E137="","",DATEDIF(E137,#REF!,"y"))</f>
        <v/>
      </c>
      <c r="H137" s="356"/>
      <c r="I137" s="356"/>
      <c r="J137" s="379"/>
      <c r="K137" s="436" t="str">
        <f t="shared" ca="1" si="30"/>
        <v/>
      </c>
      <c r="L137" s="316"/>
      <c r="M137" s="318"/>
      <c r="N137" s="318"/>
      <c r="O137" s="318"/>
      <c r="P137" s="363"/>
      <c r="Q137" s="432" t="str">
        <f t="shared" ca="1" si="31"/>
        <v/>
      </c>
      <c r="R137" s="360"/>
      <c r="S137" s="361"/>
      <c r="T137" s="361"/>
      <c r="U137" s="361"/>
      <c r="V137" s="365"/>
      <c r="W137" s="358"/>
      <c r="X137" s="379" t="str">
        <f t="shared" ca="1" si="32"/>
        <v/>
      </c>
      <c r="Y137" s="323"/>
      <c r="Z137" s="360"/>
      <c r="AA137" s="361"/>
      <c r="AB137" s="361"/>
      <c r="AC137" s="361"/>
      <c r="AD137" s="362"/>
      <c r="AE137" s="363"/>
      <c r="AF137" s="432" t="str">
        <f t="shared" ca="1" si="33"/>
        <v/>
      </c>
      <c r="AG137" s="363"/>
      <c r="AH137" s="432" t="str">
        <f t="shared" ca="1" si="34"/>
        <v/>
      </c>
      <c r="AI137" s="358"/>
      <c r="AJ137" s="379" t="str">
        <f t="shared" ca="1" si="35"/>
        <v/>
      </c>
      <c r="AK137" s="363"/>
      <c r="AL137" s="432" t="str">
        <f t="shared" ca="1" si="36"/>
        <v/>
      </c>
      <c r="AM137" s="363"/>
      <c r="AN137" s="432" t="str">
        <f t="shared" ca="1" si="37"/>
        <v/>
      </c>
      <c r="AO137" s="433" t="str">
        <f t="shared" si="38"/>
        <v/>
      </c>
      <c r="AP137" s="433" t="str">
        <f t="shared" si="39"/>
        <v/>
      </c>
      <c r="AQ137" s="433" t="str">
        <f>IF(AO137=7,VLOOKUP(AP137,設定!$A$2:$B$6,2,1),"---")</f>
        <v>---</v>
      </c>
      <c r="AR137" s="370"/>
      <c r="AS137" s="371"/>
      <c r="AT137" s="371"/>
      <c r="AU137" s="372" t="s">
        <v>105</v>
      </c>
      <c r="AV137" s="373"/>
      <c r="AW137" s="372"/>
      <c r="AX137" s="374"/>
      <c r="AY137" s="434" t="str">
        <f t="shared" si="63"/>
        <v/>
      </c>
      <c r="AZ137" s="372" t="s">
        <v>105</v>
      </c>
      <c r="BA137" s="372" t="s">
        <v>105</v>
      </c>
      <c r="BB137" s="372" t="s">
        <v>105</v>
      </c>
      <c r="BC137" s="372"/>
      <c r="BD137" s="372"/>
      <c r="BE137" s="372"/>
      <c r="BF137" s="372"/>
      <c r="BG137" s="376"/>
      <c r="BH137" s="377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8"/>
      <c r="CA137" s="401"/>
      <c r="CB137" s="402"/>
      <c r="CC137" s="402">
        <v>125</v>
      </c>
      <c r="CD137" s="337" t="str">
        <f t="shared" si="40"/>
        <v/>
      </c>
      <c r="CE137" s="337" t="str">
        <f t="shared" si="43"/>
        <v>立得点表!3:12</v>
      </c>
      <c r="CF137" s="338" t="str">
        <f t="shared" si="44"/>
        <v>立得点表!16:25</v>
      </c>
      <c r="CG137" s="337" t="str">
        <f t="shared" si="45"/>
        <v>立3段得点表!3:13</v>
      </c>
      <c r="CH137" s="338" t="str">
        <f t="shared" si="46"/>
        <v>立3段得点表!16:25</v>
      </c>
      <c r="CI137" s="337" t="str">
        <f t="shared" si="47"/>
        <v>ボール得点表!3:13</v>
      </c>
      <c r="CJ137" s="338" t="str">
        <f t="shared" si="48"/>
        <v>ボール得点表!16:25</v>
      </c>
      <c r="CK137" s="337" t="str">
        <f t="shared" si="49"/>
        <v>50m得点表!3:13</v>
      </c>
      <c r="CL137" s="338" t="str">
        <f t="shared" si="50"/>
        <v>50m得点表!16:25</v>
      </c>
      <c r="CM137" s="337" t="str">
        <f t="shared" si="51"/>
        <v>往得点表!3:13</v>
      </c>
      <c r="CN137" s="338" t="str">
        <f t="shared" si="52"/>
        <v>往得点表!16:25</v>
      </c>
      <c r="CO137" s="337" t="str">
        <f t="shared" si="53"/>
        <v>腕得点表!3:13</v>
      </c>
      <c r="CP137" s="338" t="str">
        <f t="shared" si="54"/>
        <v>腕得点表!16:25</v>
      </c>
      <c r="CQ137" s="337" t="str">
        <f t="shared" si="55"/>
        <v>腕膝得点表!3:4</v>
      </c>
      <c r="CR137" s="338" t="str">
        <f t="shared" si="56"/>
        <v>腕膝得点表!8:9</v>
      </c>
      <c r="CS137" s="337" t="str">
        <f t="shared" si="57"/>
        <v>20mシャトルラン得点表!3:13</v>
      </c>
      <c r="CT137" s="338" t="str">
        <f t="shared" si="58"/>
        <v>20mシャトルラン得点表!16:25</v>
      </c>
      <c r="CU137" s="402" t="b">
        <f t="shared" si="41"/>
        <v>0</v>
      </c>
    </row>
    <row r="138" spans="1:99">
      <c r="A138" s="339">
        <v>124</v>
      </c>
      <c r="B138" s="446"/>
      <c r="C138" s="353"/>
      <c r="D138" s="356"/>
      <c r="E138" s="355"/>
      <c r="F138" s="356"/>
      <c r="G138" s="435" t="str">
        <f>IF(E138="","",DATEDIF(E138,#REF!,"y"))</f>
        <v/>
      </c>
      <c r="H138" s="356"/>
      <c r="I138" s="356"/>
      <c r="J138" s="379"/>
      <c r="K138" s="436" t="str">
        <f t="shared" ca="1" si="30"/>
        <v/>
      </c>
      <c r="L138" s="316"/>
      <c r="M138" s="318"/>
      <c r="N138" s="318"/>
      <c r="O138" s="318"/>
      <c r="P138" s="363"/>
      <c r="Q138" s="432" t="str">
        <f t="shared" ca="1" si="31"/>
        <v/>
      </c>
      <c r="R138" s="360"/>
      <c r="S138" s="361"/>
      <c r="T138" s="361"/>
      <c r="U138" s="361"/>
      <c r="V138" s="365"/>
      <c r="W138" s="358"/>
      <c r="X138" s="379" t="str">
        <f t="shared" ca="1" si="32"/>
        <v/>
      </c>
      <c r="Y138" s="323"/>
      <c r="Z138" s="360"/>
      <c r="AA138" s="361"/>
      <c r="AB138" s="361"/>
      <c r="AC138" s="361"/>
      <c r="AD138" s="362"/>
      <c r="AE138" s="363"/>
      <c r="AF138" s="432" t="str">
        <f t="shared" ca="1" si="33"/>
        <v/>
      </c>
      <c r="AG138" s="363"/>
      <c r="AH138" s="432" t="str">
        <f t="shared" ca="1" si="34"/>
        <v/>
      </c>
      <c r="AI138" s="358"/>
      <c r="AJ138" s="379" t="str">
        <f t="shared" ca="1" si="35"/>
        <v/>
      </c>
      <c r="AK138" s="363"/>
      <c r="AL138" s="432" t="str">
        <f t="shared" ca="1" si="36"/>
        <v/>
      </c>
      <c r="AM138" s="363"/>
      <c r="AN138" s="432" t="str">
        <f t="shared" ca="1" si="37"/>
        <v/>
      </c>
      <c r="AO138" s="433" t="str">
        <f t="shared" si="38"/>
        <v/>
      </c>
      <c r="AP138" s="433" t="str">
        <f t="shared" si="39"/>
        <v/>
      </c>
      <c r="AQ138" s="433" t="str">
        <f>IF(AO138=7,VLOOKUP(AP138,設定!$A$2:$B$6,2,1),"---")</f>
        <v>---</v>
      </c>
      <c r="AR138" s="370"/>
      <c r="AS138" s="371"/>
      <c r="AT138" s="371"/>
      <c r="AU138" s="372" t="s">
        <v>105</v>
      </c>
      <c r="AV138" s="373"/>
      <c r="AW138" s="372"/>
      <c r="AX138" s="374"/>
      <c r="AY138" s="434" t="str">
        <f t="shared" si="63"/>
        <v/>
      </c>
      <c r="AZ138" s="372" t="s">
        <v>105</v>
      </c>
      <c r="BA138" s="372" t="s">
        <v>105</v>
      </c>
      <c r="BB138" s="372" t="s">
        <v>105</v>
      </c>
      <c r="BC138" s="372"/>
      <c r="BD138" s="372"/>
      <c r="BE138" s="372"/>
      <c r="BF138" s="372"/>
      <c r="BG138" s="376"/>
      <c r="BH138" s="377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8"/>
      <c r="CA138" s="401"/>
      <c r="CB138" s="402"/>
      <c r="CC138" s="402">
        <v>126</v>
      </c>
      <c r="CD138" s="337" t="str">
        <f t="shared" si="40"/>
        <v/>
      </c>
      <c r="CE138" s="337" t="str">
        <f t="shared" si="43"/>
        <v>立得点表!3:12</v>
      </c>
      <c r="CF138" s="338" t="str">
        <f t="shared" si="44"/>
        <v>立得点表!16:25</v>
      </c>
      <c r="CG138" s="337" t="str">
        <f t="shared" si="45"/>
        <v>立3段得点表!3:13</v>
      </c>
      <c r="CH138" s="338" t="str">
        <f t="shared" si="46"/>
        <v>立3段得点表!16:25</v>
      </c>
      <c r="CI138" s="337" t="str">
        <f t="shared" si="47"/>
        <v>ボール得点表!3:13</v>
      </c>
      <c r="CJ138" s="338" t="str">
        <f t="shared" si="48"/>
        <v>ボール得点表!16:25</v>
      </c>
      <c r="CK138" s="337" t="str">
        <f t="shared" si="49"/>
        <v>50m得点表!3:13</v>
      </c>
      <c r="CL138" s="338" t="str">
        <f t="shared" si="50"/>
        <v>50m得点表!16:25</v>
      </c>
      <c r="CM138" s="337" t="str">
        <f t="shared" si="51"/>
        <v>往得点表!3:13</v>
      </c>
      <c r="CN138" s="338" t="str">
        <f t="shared" si="52"/>
        <v>往得点表!16:25</v>
      </c>
      <c r="CO138" s="337" t="str">
        <f t="shared" si="53"/>
        <v>腕得点表!3:13</v>
      </c>
      <c r="CP138" s="338" t="str">
        <f t="shared" si="54"/>
        <v>腕得点表!16:25</v>
      </c>
      <c r="CQ138" s="337" t="str">
        <f t="shared" si="55"/>
        <v>腕膝得点表!3:4</v>
      </c>
      <c r="CR138" s="338" t="str">
        <f t="shared" si="56"/>
        <v>腕膝得点表!8:9</v>
      </c>
      <c r="CS138" s="337" t="str">
        <f t="shared" si="57"/>
        <v>20mシャトルラン得点表!3:13</v>
      </c>
      <c r="CT138" s="338" t="str">
        <f t="shared" si="58"/>
        <v>20mシャトルラン得点表!16:25</v>
      </c>
      <c r="CU138" s="402" t="b">
        <f t="shared" si="41"/>
        <v>0</v>
      </c>
    </row>
    <row r="139" spans="1:99">
      <c r="A139" s="339">
        <v>125</v>
      </c>
      <c r="B139" s="446"/>
      <c r="C139" s="353"/>
      <c r="D139" s="356"/>
      <c r="E139" s="355"/>
      <c r="F139" s="356"/>
      <c r="G139" s="435" t="str">
        <f>IF(E139="","",DATEDIF(E139,#REF!,"y"))</f>
        <v/>
      </c>
      <c r="H139" s="356"/>
      <c r="I139" s="356"/>
      <c r="J139" s="379"/>
      <c r="K139" s="436" t="str">
        <f t="shared" ca="1" si="30"/>
        <v/>
      </c>
      <c r="L139" s="316"/>
      <c r="M139" s="318"/>
      <c r="N139" s="318"/>
      <c r="O139" s="318"/>
      <c r="P139" s="363"/>
      <c r="Q139" s="432" t="str">
        <f t="shared" ca="1" si="31"/>
        <v/>
      </c>
      <c r="R139" s="360"/>
      <c r="S139" s="361"/>
      <c r="T139" s="361"/>
      <c r="U139" s="361"/>
      <c r="V139" s="365"/>
      <c r="W139" s="358"/>
      <c r="X139" s="379" t="str">
        <f t="shared" ca="1" si="32"/>
        <v/>
      </c>
      <c r="Y139" s="323"/>
      <c r="Z139" s="360"/>
      <c r="AA139" s="361"/>
      <c r="AB139" s="361"/>
      <c r="AC139" s="361"/>
      <c r="AD139" s="362"/>
      <c r="AE139" s="363"/>
      <c r="AF139" s="432" t="str">
        <f t="shared" ca="1" si="33"/>
        <v/>
      </c>
      <c r="AG139" s="363"/>
      <c r="AH139" s="432" t="str">
        <f t="shared" ca="1" si="34"/>
        <v/>
      </c>
      <c r="AI139" s="358"/>
      <c r="AJ139" s="379" t="str">
        <f t="shared" ca="1" si="35"/>
        <v/>
      </c>
      <c r="AK139" s="363"/>
      <c r="AL139" s="432" t="str">
        <f t="shared" ca="1" si="36"/>
        <v/>
      </c>
      <c r="AM139" s="363"/>
      <c r="AN139" s="432" t="str">
        <f t="shared" ca="1" si="37"/>
        <v/>
      </c>
      <c r="AO139" s="433" t="str">
        <f t="shared" si="38"/>
        <v/>
      </c>
      <c r="AP139" s="433" t="str">
        <f t="shared" si="39"/>
        <v/>
      </c>
      <c r="AQ139" s="433" t="str">
        <f>IF(AO139=7,VLOOKUP(AP139,設定!$A$2:$B$6,2,1),"---")</f>
        <v>---</v>
      </c>
      <c r="AR139" s="370"/>
      <c r="AS139" s="371"/>
      <c r="AT139" s="371"/>
      <c r="AU139" s="372" t="s">
        <v>105</v>
      </c>
      <c r="AV139" s="373"/>
      <c r="AW139" s="372"/>
      <c r="AX139" s="374"/>
      <c r="AY139" s="434" t="str">
        <f t="shared" si="63"/>
        <v/>
      </c>
      <c r="AZ139" s="372" t="s">
        <v>105</v>
      </c>
      <c r="BA139" s="372" t="s">
        <v>105</v>
      </c>
      <c r="BB139" s="372" t="s">
        <v>105</v>
      </c>
      <c r="BC139" s="372"/>
      <c r="BD139" s="372"/>
      <c r="BE139" s="372"/>
      <c r="BF139" s="372"/>
      <c r="BG139" s="376"/>
      <c r="BH139" s="377"/>
      <c r="BI139" s="372"/>
      <c r="BJ139" s="372"/>
      <c r="BK139" s="372"/>
      <c r="BL139" s="372"/>
      <c r="BM139" s="372"/>
      <c r="BN139" s="372"/>
      <c r="BO139" s="372"/>
      <c r="BP139" s="372"/>
      <c r="BQ139" s="372"/>
      <c r="BR139" s="372"/>
      <c r="BS139" s="372"/>
      <c r="BT139" s="372"/>
      <c r="BU139" s="372"/>
      <c r="BV139" s="372"/>
      <c r="BW139" s="372"/>
      <c r="BX139" s="372"/>
      <c r="BY139" s="372"/>
      <c r="BZ139" s="378"/>
      <c r="CA139" s="401"/>
      <c r="CB139" s="402"/>
      <c r="CC139" s="402">
        <v>127</v>
      </c>
      <c r="CD139" s="337" t="str">
        <f t="shared" si="40"/>
        <v/>
      </c>
      <c r="CE139" s="337" t="str">
        <f t="shared" si="43"/>
        <v>立得点表!3:12</v>
      </c>
      <c r="CF139" s="338" t="str">
        <f t="shared" si="44"/>
        <v>立得点表!16:25</v>
      </c>
      <c r="CG139" s="337" t="str">
        <f t="shared" si="45"/>
        <v>立3段得点表!3:13</v>
      </c>
      <c r="CH139" s="338" t="str">
        <f t="shared" si="46"/>
        <v>立3段得点表!16:25</v>
      </c>
      <c r="CI139" s="337" t="str">
        <f t="shared" si="47"/>
        <v>ボール得点表!3:13</v>
      </c>
      <c r="CJ139" s="338" t="str">
        <f t="shared" si="48"/>
        <v>ボール得点表!16:25</v>
      </c>
      <c r="CK139" s="337" t="str">
        <f t="shared" si="49"/>
        <v>50m得点表!3:13</v>
      </c>
      <c r="CL139" s="338" t="str">
        <f t="shared" si="50"/>
        <v>50m得点表!16:25</v>
      </c>
      <c r="CM139" s="337" t="str">
        <f t="shared" si="51"/>
        <v>往得点表!3:13</v>
      </c>
      <c r="CN139" s="338" t="str">
        <f t="shared" si="52"/>
        <v>往得点表!16:25</v>
      </c>
      <c r="CO139" s="337" t="str">
        <f t="shared" si="53"/>
        <v>腕得点表!3:13</v>
      </c>
      <c r="CP139" s="338" t="str">
        <f t="shared" si="54"/>
        <v>腕得点表!16:25</v>
      </c>
      <c r="CQ139" s="337" t="str">
        <f t="shared" si="55"/>
        <v>腕膝得点表!3:4</v>
      </c>
      <c r="CR139" s="338" t="str">
        <f t="shared" si="56"/>
        <v>腕膝得点表!8:9</v>
      </c>
      <c r="CS139" s="337" t="str">
        <f t="shared" si="57"/>
        <v>20mシャトルラン得点表!3:13</v>
      </c>
      <c r="CT139" s="338" t="str">
        <f t="shared" si="58"/>
        <v>20mシャトルラン得点表!16:25</v>
      </c>
      <c r="CU139" s="402" t="b">
        <f t="shared" si="41"/>
        <v>0</v>
      </c>
    </row>
    <row r="140" spans="1:99">
      <c r="A140" s="339">
        <v>126</v>
      </c>
      <c r="B140" s="446"/>
      <c r="C140" s="353"/>
      <c r="D140" s="356"/>
      <c r="E140" s="355"/>
      <c r="F140" s="356"/>
      <c r="G140" s="435" t="str">
        <f>IF(E140="","",DATEDIF(E140,#REF!,"y"))</f>
        <v/>
      </c>
      <c r="H140" s="356"/>
      <c r="I140" s="356"/>
      <c r="J140" s="379"/>
      <c r="K140" s="436" t="str">
        <f t="shared" ca="1" si="30"/>
        <v/>
      </c>
      <c r="L140" s="316"/>
      <c r="M140" s="318"/>
      <c r="N140" s="318"/>
      <c r="O140" s="318"/>
      <c r="P140" s="363"/>
      <c r="Q140" s="432" t="str">
        <f t="shared" ca="1" si="31"/>
        <v/>
      </c>
      <c r="R140" s="360"/>
      <c r="S140" s="361"/>
      <c r="T140" s="361"/>
      <c r="U140" s="361"/>
      <c r="V140" s="365"/>
      <c r="W140" s="358"/>
      <c r="X140" s="379" t="str">
        <f t="shared" ca="1" si="32"/>
        <v/>
      </c>
      <c r="Y140" s="323"/>
      <c r="Z140" s="360"/>
      <c r="AA140" s="361"/>
      <c r="AB140" s="361"/>
      <c r="AC140" s="361"/>
      <c r="AD140" s="362"/>
      <c r="AE140" s="363"/>
      <c r="AF140" s="432" t="str">
        <f t="shared" ca="1" si="33"/>
        <v/>
      </c>
      <c r="AG140" s="363"/>
      <c r="AH140" s="432" t="str">
        <f t="shared" ca="1" si="34"/>
        <v/>
      </c>
      <c r="AI140" s="358"/>
      <c r="AJ140" s="379" t="str">
        <f t="shared" ca="1" si="35"/>
        <v/>
      </c>
      <c r="AK140" s="363"/>
      <c r="AL140" s="432" t="str">
        <f t="shared" ca="1" si="36"/>
        <v/>
      </c>
      <c r="AM140" s="363"/>
      <c r="AN140" s="432" t="str">
        <f t="shared" ca="1" si="37"/>
        <v/>
      </c>
      <c r="AO140" s="433" t="str">
        <f t="shared" si="38"/>
        <v/>
      </c>
      <c r="AP140" s="433" t="str">
        <f t="shared" si="39"/>
        <v/>
      </c>
      <c r="AQ140" s="433" t="str">
        <f>IF(AO140=7,VLOOKUP(AP140,設定!$A$2:$B$6,2,1),"---")</f>
        <v>---</v>
      </c>
      <c r="AR140" s="370"/>
      <c r="AS140" s="371"/>
      <c r="AT140" s="371"/>
      <c r="AU140" s="372" t="s">
        <v>105</v>
      </c>
      <c r="AV140" s="373"/>
      <c r="AW140" s="372"/>
      <c r="AX140" s="374"/>
      <c r="AY140" s="434" t="str">
        <f t="shared" si="63"/>
        <v/>
      </c>
      <c r="AZ140" s="372" t="s">
        <v>105</v>
      </c>
      <c r="BA140" s="372" t="s">
        <v>105</v>
      </c>
      <c r="BB140" s="372" t="s">
        <v>105</v>
      </c>
      <c r="BC140" s="372"/>
      <c r="BD140" s="372"/>
      <c r="BE140" s="372"/>
      <c r="BF140" s="372"/>
      <c r="BG140" s="376"/>
      <c r="BH140" s="377"/>
      <c r="BI140" s="372"/>
      <c r="BJ140" s="372"/>
      <c r="BK140" s="372"/>
      <c r="BL140" s="372"/>
      <c r="BM140" s="372"/>
      <c r="BN140" s="372"/>
      <c r="BO140" s="372"/>
      <c r="BP140" s="372"/>
      <c r="BQ140" s="372"/>
      <c r="BR140" s="372"/>
      <c r="BS140" s="372"/>
      <c r="BT140" s="372"/>
      <c r="BU140" s="372"/>
      <c r="BV140" s="372"/>
      <c r="BW140" s="372"/>
      <c r="BX140" s="372"/>
      <c r="BY140" s="372"/>
      <c r="BZ140" s="378"/>
      <c r="CA140" s="401"/>
      <c r="CB140" s="402"/>
      <c r="CC140" s="402">
        <v>128</v>
      </c>
      <c r="CD140" s="337" t="str">
        <f t="shared" si="40"/>
        <v/>
      </c>
      <c r="CE140" s="337" t="str">
        <f t="shared" si="43"/>
        <v>立得点表!3:12</v>
      </c>
      <c r="CF140" s="338" t="str">
        <f t="shared" si="44"/>
        <v>立得点表!16:25</v>
      </c>
      <c r="CG140" s="337" t="str">
        <f t="shared" si="45"/>
        <v>立3段得点表!3:13</v>
      </c>
      <c r="CH140" s="338" t="str">
        <f t="shared" si="46"/>
        <v>立3段得点表!16:25</v>
      </c>
      <c r="CI140" s="337" t="str">
        <f t="shared" si="47"/>
        <v>ボール得点表!3:13</v>
      </c>
      <c r="CJ140" s="338" t="str">
        <f t="shared" si="48"/>
        <v>ボール得点表!16:25</v>
      </c>
      <c r="CK140" s="337" t="str">
        <f t="shared" si="49"/>
        <v>50m得点表!3:13</v>
      </c>
      <c r="CL140" s="338" t="str">
        <f t="shared" si="50"/>
        <v>50m得点表!16:25</v>
      </c>
      <c r="CM140" s="337" t="str">
        <f t="shared" si="51"/>
        <v>往得点表!3:13</v>
      </c>
      <c r="CN140" s="338" t="str">
        <f t="shared" si="52"/>
        <v>往得点表!16:25</v>
      </c>
      <c r="CO140" s="337" t="str">
        <f t="shared" si="53"/>
        <v>腕得点表!3:13</v>
      </c>
      <c r="CP140" s="338" t="str">
        <f t="shared" si="54"/>
        <v>腕得点表!16:25</v>
      </c>
      <c r="CQ140" s="337" t="str">
        <f t="shared" si="55"/>
        <v>腕膝得点表!3:4</v>
      </c>
      <c r="CR140" s="338" t="str">
        <f t="shared" si="56"/>
        <v>腕膝得点表!8:9</v>
      </c>
      <c r="CS140" s="337" t="str">
        <f t="shared" si="57"/>
        <v>20mシャトルラン得点表!3:13</v>
      </c>
      <c r="CT140" s="338" t="str">
        <f t="shared" si="58"/>
        <v>20mシャトルラン得点表!16:25</v>
      </c>
      <c r="CU140" s="402" t="b">
        <f t="shared" si="41"/>
        <v>0</v>
      </c>
    </row>
    <row r="141" spans="1:99">
      <c r="A141" s="339">
        <v>127</v>
      </c>
      <c r="B141" s="446"/>
      <c r="C141" s="353"/>
      <c r="D141" s="356"/>
      <c r="E141" s="355"/>
      <c r="F141" s="356"/>
      <c r="G141" s="435" t="str">
        <f>IF(E141="","",DATEDIF(E141,#REF!,"y"))</f>
        <v/>
      </c>
      <c r="H141" s="356"/>
      <c r="I141" s="356"/>
      <c r="J141" s="379"/>
      <c r="K141" s="436" t="str">
        <f t="shared" ref="K141:K204" ca="1" si="64">IF(C141="","",IF(J141="","",CHOOSE(MATCH($J141,IF($D141="男",INDIRECT(CK141),INDIRECT(CL141)),1),10,9,8,7,6,5,4,3,2,1)))</f>
        <v/>
      </c>
      <c r="L141" s="316"/>
      <c r="M141" s="318"/>
      <c r="N141" s="318"/>
      <c r="O141" s="318"/>
      <c r="P141" s="363"/>
      <c r="Q141" s="432" t="str">
        <f t="shared" ref="Q141:Q204" ca="1" si="65">IF(C141="","",IF(P141="","",CHOOSE(MATCH($P141,IF($D141="男",INDIRECT(CE141),INDIRECT(CF141)),1),1,2,3,4,5,6,7,8,9,10)))</f>
        <v/>
      </c>
      <c r="R141" s="360"/>
      <c r="S141" s="361"/>
      <c r="T141" s="361"/>
      <c r="U141" s="361"/>
      <c r="V141" s="365"/>
      <c r="W141" s="358"/>
      <c r="X141" s="379" t="str">
        <f t="shared" ref="X141:X204" ca="1" si="66">IF(C141="","",IF(W141="","",CHOOSE(MATCH($W141,IF($D141="男",INDIRECT(CI141),INDIRECT(CJ141)),1),1,2,3,4,5,6,7,8,9,10)))</f>
        <v/>
      </c>
      <c r="Y141" s="323"/>
      <c r="Z141" s="360"/>
      <c r="AA141" s="361"/>
      <c r="AB141" s="361"/>
      <c r="AC141" s="361"/>
      <c r="AD141" s="362"/>
      <c r="AE141" s="363"/>
      <c r="AF141" s="432" t="str">
        <f t="shared" ref="AF141:AF204" ca="1" si="67">IF(C141="","",IF(AE141="","",CHOOSE(MATCH(AE141,IF($D141="男",INDIRECT(CM141),INDIRECT(CN141)),1),1,2,3,4,5,6,7,8,9,10)))</f>
        <v/>
      </c>
      <c r="AG141" s="363"/>
      <c r="AH141" s="432" t="str">
        <f t="shared" ref="AH141:AH204" ca="1" si="68">IF(C141="","",IF(AG141="","",CHOOSE(MATCH(AG141,IF($D141="男",INDIRECT(CO141),INDIRECT(CP141)),1),1,2,3,4,5,6,7,8,9,10)))</f>
        <v/>
      </c>
      <c r="AI141" s="358"/>
      <c r="AJ141" s="379" t="str">
        <f t="shared" ref="AJ141:AJ204" ca="1" si="69">IF(C141="","",IF(AI141="","",CHOOSE(MATCH(AI141,IF($D141="男",INDIRECT(CQ141),INDIRECT(CR141)),1),1,2,3,4,5,6,7,8,9,10)))</f>
        <v/>
      </c>
      <c r="AK141" s="363"/>
      <c r="AL141" s="432" t="str">
        <f t="shared" ref="AL141:AL204" ca="1" si="70">IF(C141="","",IF(AK141="","",CHOOSE(MATCH($AK141,IF($D141="男",INDIRECT(CG141),INDIRECT(CH141)),1),1,2,3,4,5,6,7,8,9,10)))</f>
        <v/>
      </c>
      <c r="AM141" s="363"/>
      <c r="AN141" s="432" t="str">
        <f t="shared" ref="AN141:AN204" ca="1" si="71">IF(C141="","",IF(AM141="","",CHOOSE(MATCH(AM141,IF($D141="男",INDIRECT(CS141),INDIRECT(CT141)),1),1,2,3,4,5,6,7,8,9,10)))</f>
        <v/>
      </c>
      <c r="AO141" s="433" t="str">
        <f t="shared" ref="AO141:AO204" si="72">IF(C141="","",COUNT(P141,AK141,W141,J141,AG141,AE141,AM141,AI141))</f>
        <v/>
      </c>
      <c r="AP141" s="433" t="str">
        <f t="shared" ref="AP141:AP204" si="73">IF(C141="","",SUM(Q141,AL141,X141,AH141,K141,AF141,AN141,AJ141))</f>
        <v/>
      </c>
      <c r="AQ141" s="433" t="str">
        <f>IF(AO141=7,VLOOKUP(AP141,設定!$A$2:$B$6,2,1),"---")</f>
        <v>---</v>
      </c>
      <c r="AR141" s="370"/>
      <c r="AS141" s="371"/>
      <c r="AT141" s="371"/>
      <c r="AU141" s="372" t="s">
        <v>105</v>
      </c>
      <c r="AV141" s="373"/>
      <c r="AW141" s="372"/>
      <c r="AX141" s="374"/>
      <c r="AY141" s="434" t="str">
        <f t="shared" si="63"/>
        <v/>
      </c>
      <c r="AZ141" s="372" t="s">
        <v>105</v>
      </c>
      <c r="BA141" s="372" t="s">
        <v>105</v>
      </c>
      <c r="BB141" s="372" t="s">
        <v>105</v>
      </c>
      <c r="BC141" s="372"/>
      <c r="BD141" s="372"/>
      <c r="BE141" s="372"/>
      <c r="BF141" s="372"/>
      <c r="BG141" s="376"/>
      <c r="BH141" s="377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8"/>
      <c r="CA141" s="401"/>
      <c r="CB141" s="402"/>
      <c r="CC141" s="402">
        <v>129</v>
      </c>
      <c r="CD141" s="337" t="str">
        <f t="shared" ref="CD141:CD204" si="74">IF(G141="","",VLOOKUP(G141,年齢変換表,2))</f>
        <v/>
      </c>
      <c r="CE141" s="337" t="str">
        <f t="shared" si="43"/>
        <v>立得点表!3:12</v>
      </c>
      <c r="CF141" s="338" t="str">
        <f t="shared" si="44"/>
        <v>立得点表!16:25</v>
      </c>
      <c r="CG141" s="337" t="str">
        <f t="shared" si="45"/>
        <v>立3段得点表!3:13</v>
      </c>
      <c r="CH141" s="338" t="str">
        <f t="shared" si="46"/>
        <v>立3段得点表!16:25</v>
      </c>
      <c r="CI141" s="337" t="str">
        <f t="shared" si="47"/>
        <v>ボール得点表!3:13</v>
      </c>
      <c r="CJ141" s="338" t="str">
        <f t="shared" si="48"/>
        <v>ボール得点表!16:25</v>
      </c>
      <c r="CK141" s="337" t="str">
        <f t="shared" si="49"/>
        <v>50m得点表!3:13</v>
      </c>
      <c r="CL141" s="338" t="str">
        <f t="shared" si="50"/>
        <v>50m得点表!16:25</v>
      </c>
      <c r="CM141" s="337" t="str">
        <f t="shared" si="51"/>
        <v>往得点表!3:13</v>
      </c>
      <c r="CN141" s="338" t="str">
        <f t="shared" si="52"/>
        <v>往得点表!16:25</v>
      </c>
      <c r="CO141" s="337" t="str">
        <f t="shared" si="53"/>
        <v>腕得点表!3:13</v>
      </c>
      <c r="CP141" s="338" t="str">
        <f t="shared" si="54"/>
        <v>腕得点表!16:25</v>
      </c>
      <c r="CQ141" s="337" t="str">
        <f t="shared" si="55"/>
        <v>腕膝得点表!3:4</v>
      </c>
      <c r="CR141" s="338" t="str">
        <f t="shared" si="56"/>
        <v>腕膝得点表!8:9</v>
      </c>
      <c r="CS141" s="337" t="str">
        <f t="shared" si="57"/>
        <v>20mシャトルラン得点表!3:13</v>
      </c>
      <c r="CT141" s="338" t="str">
        <f t="shared" si="58"/>
        <v>20mシャトルラン得点表!16:25</v>
      </c>
      <c r="CU141" s="402" t="b">
        <f t="shared" ref="CU141:CU204" si="75">OR(AND(F141&lt;=7,F141&lt;&gt;""),AND(F141&gt;=50,F141=""))</f>
        <v>0</v>
      </c>
    </row>
    <row r="142" spans="1:99">
      <c r="A142" s="339">
        <v>128</v>
      </c>
      <c r="B142" s="446"/>
      <c r="C142" s="353"/>
      <c r="D142" s="356"/>
      <c r="E142" s="355"/>
      <c r="F142" s="356"/>
      <c r="G142" s="435" t="str">
        <f>IF(E142="","",DATEDIF(E142,#REF!,"y"))</f>
        <v/>
      </c>
      <c r="H142" s="356"/>
      <c r="I142" s="356"/>
      <c r="J142" s="379"/>
      <c r="K142" s="436" t="str">
        <f t="shared" ca="1" si="64"/>
        <v/>
      </c>
      <c r="L142" s="316"/>
      <c r="M142" s="318"/>
      <c r="N142" s="318"/>
      <c r="O142" s="318"/>
      <c r="P142" s="363"/>
      <c r="Q142" s="432" t="str">
        <f t="shared" ca="1" si="65"/>
        <v/>
      </c>
      <c r="R142" s="360"/>
      <c r="S142" s="361"/>
      <c r="T142" s="361"/>
      <c r="U142" s="361"/>
      <c r="V142" s="365"/>
      <c r="W142" s="358"/>
      <c r="X142" s="379" t="str">
        <f t="shared" ca="1" si="66"/>
        <v/>
      </c>
      <c r="Y142" s="323"/>
      <c r="Z142" s="360"/>
      <c r="AA142" s="361"/>
      <c r="AB142" s="361"/>
      <c r="AC142" s="361"/>
      <c r="AD142" s="362"/>
      <c r="AE142" s="363"/>
      <c r="AF142" s="432" t="str">
        <f t="shared" ca="1" si="67"/>
        <v/>
      </c>
      <c r="AG142" s="363"/>
      <c r="AH142" s="432" t="str">
        <f t="shared" ca="1" si="68"/>
        <v/>
      </c>
      <c r="AI142" s="358"/>
      <c r="AJ142" s="379" t="str">
        <f t="shared" ca="1" si="69"/>
        <v/>
      </c>
      <c r="AK142" s="363"/>
      <c r="AL142" s="432" t="str">
        <f t="shared" ca="1" si="70"/>
        <v/>
      </c>
      <c r="AM142" s="363"/>
      <c r="AN142" s="432" t="str">
        <f t="shared" ca="1" si="71"/>
        <v/>
      </c>
      <c r="AO142" s="433" t="str">
        <f t="shared" si="72"/>
        <v/>
      </c>
      <c r="AP142" s="433" t="str">
        <f t="shared" si="73"/>
        <v/>
      </c>
      <c r="AQ142" s="433" t="str">
        <f>IF(AO142=7,VLOOKUP(AP142,設定!$A$2:$B$6,2,1),"---")</f>
        <v>---</v>
      </c>
      <c r="AR142" s="370"/>
      <c r="AS142" s="371"/>
      <c r="AT142" s="371"/>
      <c r="AU142" s="372" t="s">
        <v>105</v>
      </c>
      <c r="AV142" s="373"/>
      <c r="AW142" s="372"/>
      <c r="AX142" s="374"/>
      <c r="AY142" s="434" t="str">
        <f t="shared" si="63"/>
        <v/>
      </c>
      <c r="AZ142" s="372" t="s">
        <v>105</v>
      </c>
      <c r="BA142" s="372" t="s">
        <v>105</v>
      </c>
      <c r="BB142" s="372" t="s">
        <v>105</v>
      </c>
      <c r="BC142" s="372"/>
      <c r="BD142" s="372"/>
      <c r="BE142" s="372"/>
      <c r="BF142" s="372"/>
      <c r="BG142" s="376"/>
      <c r="BH142" s="377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8"/>
      <c r="CA142" s="401"/>
      <c r="CB142" s="402"/>
      <c r="CC142" s="402">
        <v>130</v>
      </c>
      <c r="CD142" s="337" t="str">
        <f t="shared" si="74"/>
        <v/>
      </c>
      <c r="CE142" s="337" t="str">
        <f t="shared" ref="CE142:CE205" si="76">"立得点表!"&amp;$CD142&amp;"3:"&amp;$CD142&amp;"12"</f>
        <v>立得点表!3:12</v>
      </c>
      <c r="CF142" s="338" t="str">
        <f t="shared" ref="CF142:CF205" si="77">"立得点表!"&amp;$CD142&amp;"16:"&amp;$CD142&amp;"25"</f>
        <v>立得点表!16:25</v>
      </c>
      <c r="CG142" s="337" t="str">
        <f t="shared" ref="CG142:CG205" si="78">"立3段得点表!"&amp;$CD142&amp;"3:"&amp;$CD142&amp;"13"</f>
        <v>立3段得点表!3:13</v>
      </c>
      <c r="CH142" s="338" t="str">
        <f t="shared" ref="CH142:CH205" si="79">"立3段得点表!"&amp;$CD142&amp;"16:"&amp;$CD142&amp;"25"</f>
        <v>立3段得点表!16:25</v>
      </c>
      <c r="CI142" s="337" t="str">
        <f t="shared" ref="CI142:CI205" si="80">"ボール得点表!"&amp;$CD142&amp;"3:"&amp;$CD142&amp;"13"</f>
        <v>ボール得点表!3:13</v>
      </c>
      <c r="CJ142" s="338" t="str">
        <f t="shared" ref="CJ142:CJ205" si="81">"ボール得点表!"&amp;$CD142&amp;"16:"&amp;$CD142&amp;"25"</f>
        <v>ボール得点表!16:25</v>
      </c>
      <c r="CK142" s="337" t="str">
        <f t="shared" ref="CK142:CK205" si="82">"50m得点表!"&amp;$CD142&amp;"3:"&amp;$CD142&amp;"13"</f>
        <v>50m得点表!3:13</v>
      </c>
      <c r="CL142" s="338" t="str">
        <f t="shared" ref="CL142:CL205" si="83">"50m得点表!"&amp;$CD142&amp;"16:"&amp;$CD142&amp;"25"</f>
        <v>50m得点表!16:25</v>
      </c>
      <c r="CM142" s="337" t="str">
        <f t="shared" ref="CM142:CM205" si="84">"往得点表!"&amp;$CD142&amp;"3:"&amp;$CD142&amp;"13"</f>
        <v>往得点表!3:13</v>
      </c>
      <c r="CN142" s="338" t="str">
        <f t="shared" ref="CN142:CN205" si="85">"往得点表!"&amp;$CD142&amp;"16:"&amp;$CD142&amp;"25"</f>
        <v>往得点表!16:25</v>
      </c>
      <c r="CO142" s="337" t="str">
        <f t="shared" ref="CO142:CO205" si="86">"腕得点表!"&amp;$CD142&amp;"3:"&amp;$CD142&amp;"13"</f>
        <v>腕得点表!3:13</v>
      </c>
      <c r="CP142" s="338" t="str">
        <f t="shared" ref="CP142:CP205" si="87">"腕得点表!"&amp;$CD142&amp;"16:"&amp;$CD142&amp;"25"</f>
        <v>腕得点表!16:25</v>
      </c>
      <c r="CQ142" s="337" t="str">
        <f t="shared" ref="CQ142:CQ205" si="88">"腕膝得点表!"&amp;$CD142&amp;"3:"&amp;$CD142&amp;"4"</f>
        <v>腕膝得点表!3:4</v>
      </c>
      <c r="CR142" s="338" t="str">
        <f t="shared" ref="CR142:CR205" si="89">"腕膝得点表!"&amp;$CD142&amp;"8:"&amp;$CD142&amp;"9"</f>
        <v>腕膝得点表!8:9</v>
      </c>
      <c r="CS142" s="337" t="str">
        <f t="shared" ref="CS142:CS205" si="90">"20mシャトルラン得点表!"&amp;$CD142&amp;"3:"&amp;$CD142&amp;"13"</f>
        <v>20mシャトルラン得点表!3:13</v>
      </c>
      <c r="CT142" s="338" t="str">
        <f t="shared" ref="CT142:CT205" si="91">"20mシャトルラン得点表!"&amp;$CD142&amp;"16:"&amp;$CD142&amp;"25"</f>
        <v>20mシャトルラン得点表!16:25</v>
      </c>
      <c r="CU142" s="402" t="b">
        <f t="shared" si="75"/>
        <v>0</v>
      </c>
    </row>
    <row r="143" spans="1:99">
      <c r="A143" s="339">
        <v>129</v>
      </c>
      <c r="B143" s="446"/>
      <c r="C143" s="353"/>
      <c r="D143" s="356"/>
      <c r="E143" s="355"/>
      <c r="F143" s="356"/>
      <c r="G143" s="435" t="str">
        <f>IF(E143="","",DATEDIF(E143,#REF!,"y"))</f>
        <v/>
      </c>
      <c r="H143" s="356"/>
      <c r="I143" s="356"/>
      <c r="J143" s="379"/>
      <c r="K143" s="436" t="str">
        <f t="shared" ca="1" si="64"/>
        <v/>
      </c>
      <c r="L143" s="316"/>
      <c r="M143" s="318"/>
      <c r="N143" s="318"/>
      <c r="O143" s="318"/>
      <c r="P143" s="363"/>
      <c r="Q143" s="432" t="str">
        <f t="shared" ca="1" si="65"/>
        <v/>
      </c>
      <c r="R143" s="360"/>
      <c r="S143" s="361"/>
      <c r="T143" s="361"/>
      <c r="U143" s="361"/>
      <c r="V143" s="365"/>
      <c r="W143" s="358"/>
      <c r="X143" s="379" t="str">
        <f t="shared" ca="1" si="66"/>
        <v/>
      </c>
      <c r="Y143" s="323"/>
      <c r="Z143" s="360"/>
      <c r="AA143" s="361"/>
      <c r="AB143" s="361"/>
      <c r="AC143" s="361"/>
      <c r="AD143" s="362"/>
      <c r="AE143" s="363"/>
      <c r="AF143" s="432" t="str">
        <f t="shared" ca="1" si="67"/>
        <v/>
      </c>
      <c r="AG143" s="363"/>
      <c r="AH143" s="432" t="str">
        <f t="shared" ca="1" si="68"/>
        <v/>
      </c>
      <c r="AI143" s="358"/>
      <c r="AJ143" s="379" t="str">
        <f t="shared" ca="1" si="69"/>
        <v/>
      </c>
      <c r="AK143" s="363"/>
      <c r="AL143" s="432" t="str">
        <f t="shared" ca="1" si="70"/>
        <v/>
      </c>
      <c r="AM143" s="363"/>
      <c r="AN143" s="432" t="str">
        <f t="shared" ca="1" si="71"/>
        <v/>
      </c>
      <c r="AO143" s="433" t="str">
        <f t="shared" si="72"/>
        <v/>
      </c>
      <c r="AP143" s="433" t="str">
        <f t="shared" si="73"/>
        <v/>
      </c>
      <c r="AQ143" s="433" t="str">
        <f>IF(AO143=7,VLOOKUP(AP143,設定!$A$2:$B$6,2,1),"---")</f>
        <v>---</v>
      </c>
      <c r="AR143" s="370"/>
      <c r="AS143" s="371"/>
      <c r="AT143" s="371"/>
      <c r="AU143" s="372" t="s">
        <v>105</v>
      </c>
      <c r="AV143" s="373"/>
      <c r="AW143" s="372"/>
      <c r="AX143" s="374"/>
      <c r="AY143" s="434" t="str">
        <f t="shared" si="63"/>
        <v/>
      </c>
      <c r="AZ143" s="372" t="s">
        <v>105</v>
      </c>
      <c r="BA143" s="372" t="s">
        <v>105</v>
      </c>
      <c r="BB143" s="372" t="s">
        <v>105</v>
      </c>
      <c r="BC143" s="372"/>
      <c r="BD143" s="372"/>
      <c r="BE143" s="372"/>
      <c r="BF143" s="372"/>
      <c r="BG143" s="376"/>
      <c r="BH143" s="377"/>
      <c r="BI143" s="372"/>
      <c r="BJ143" s="372"/>
      <c r="BK143" s="372"/>
      <c r="BL143" s="372"/>
      <c r="BM143" s="372"/>
      <c r="BN143" s="372"/>
      <c r="BO143" s="372"/>
      <c r="BP143" s="372"/>
      <c r="BQ143" s="372"/>
      <c r="BR143" s="372"/>
      <c r="BS143" s="372"/>
      <c r="BT143" s="372"/>
      <c r="BU143" s="372"/>
      <c r="BV143" s="372"/>
      <c r="BW143" s="372"/>
      <c r="BX143" s="372"/>
      <c r="BY143" s="372"/>
      <c r="BZ143" s="378"/>
      <c r="CA143" s="401"/>
      <c r="CB143" s="402"/>
      <c r="CC143" s="402">
        <v>131</v>
      </c>
      <c r="CD143" s="337" t="str">
        <f t="shared" si="74"/>
        <v/>
      </c>
      <c r="CE143" s="337" t="str">
        <f t="shared" si="76"/>
        <v>立得点表!3:12</v>
      </c>
      <c r="CF143" s="338" t="str">
        <f t="shared" si="77"/>
        <v>立得点表!16:25</v>
      </c>
      <c r="CG143" s="337" t="str">
        <f t="shared" si="78"/>
        <v>立3段得点表!3:13</v>
      </c>
      <c r="CH143" s="338" t="str">
        <f t="shared" si="79"/>
        <v>立3段得点表!16:25</v>
      </c>
      <c r="CI143" s="337" t="str">
        <f t="shared" si="80"/>
        <v>ボール得点表!3:13</v>
      </c>
      <c r="CJ143" s="338" t="str">
        <f t="shared" si="81"/>
        <v>ボール得点表!16:25</v>
      </c>
      <c r="CK143" s="337" t="str">
        <f t="shared" si="82"/>
        <v>50m得点表!3:13</v>
      </c>
      <c r="CL143" s="338" t="str">
        <f t="shared" si="83"/>
        <v>50m得点表!16:25</v>
      </c>
      <c r="CM143" s="337" t="str">
        <f t="shared" si="84"/>
        <v>往得点表!3:13</v>
      </c>
      <c r="CN143" s="338" t="str">
        <f t="shared" si="85"/>
        <v>往得点表!16:25</v>
      </c>
      <c r="CO143" s="337" t="str">
        <f t="shared" si="86"/>
        <v>腕得点表!3:13</v>
      </c>
      <c r="CP143" s="338" t="str">
        <f t="shared" si="87"/>
        <v>腕得点表!16:25</v>
      </c>
      <c r="CQ143" s="337" t="str">
        <f t="shared" si="88"/>
        <v>腕膝得点表!3:4</v>
      </c>
      <c r="CR143" s="338" t="str">
        <f t="shared" si="89"/>
        <v>腕膝得点表!8:9</v>
      </c>
      <c r="CS143" s="337" t="str">
        <f t="shared" si="90"/>
        <v>20mシャトルラン得点表!3:13</v>
      </c>
      <c r="CT143" s="338" t="str">
        <f t="shared" si="91"/>
        <v>20mシャトルラン得点表!16:25</v>
      </c>
      <c r="CU143" s="402" t="b">
        <f t="shared" si="75"/>
        <v>0</v>
      </c>
    </row>
    <row r="144" spans="1:99">
      <c r="A144" s="339">
        <v>130</v>
      </c>
      <c r="B144" s="446"/>
      <c r="C144" s="353"/>
      <c r="D144" s="356"/>
      <c r="E144" s="355"/>
      <c r="F144" s="356"/>
      <c r="G144" s="435" t="str">
        <f>IF(E144="","",DATEDIF(E144,#REF!,"y"))</f>
        <v/>
      </c>
      <c r="H144" s="356"/>
      <c r="I144" s="356"/>
      <c r="J144" s="379"/>
      <c r="K144" s="436" t="str">
        <f t="shared" ca="1" si="64"/>
        <v/>
      </c>
      <c r="L144" s="316"/>
      <c r="M144" s="318"/>
      <c r="N144" s="318"/>
      <c r="O144" s="318"/>
      <c r="P144" s="363"/>
      <c r="Q144" s="432" t="str">
        <f t="shared" ca="1" si="65"/>
        <v/>
      </c>
      <c r="R144" s="360"/>
      <c r="S144" s="361"/>
      <c r="T144" s="361"/>
      <c r="U144" s="361"/>
      <c r="V144" s="365"/>
      <c r="W144" s="358"/>
      <c r="X144" s="379" t="str">
        <f t="shared" ca="1" si="66"/>
        <v/>
      </c>
      <c r="Y144" s="323"/>
      <c r="Z144" s="360"/>
      <c r="AA144" s="361"/>
      <c r="AB144" s="361"/>
      <c r="AC144" s="361"/>
      <c r="AD144" s="362"/>
      <c r="AE144" s="363"/>
      <c r="AF144" s="432" t="str">
        <f t="shared" ca="1" si="67"/>
        <v/>
      </c>
      <c r="AG144" s="363"/>
      <c r="AH144" s="432" t="str">
        <f t="shared" ca="1" si="68"/>
        <v/>
      </c>
      <c r="AI144" s="358"/>
      <c r="AJ144" s="379" t="str">
        <f t="shared" ca="1" si="69"/>
        <v/>
      </c>
      <c r="AK144" s="363"/>
      <c r="AL144" s="432" t="str">
        <f t="shared" ca="1" si="70"/>
        <v/>
      </c>
      <c r="AM144" s="363"/>
      <c r="AN144" s="432" t="str">
        <f t="shared" ca="1" si="71"/>
        <v/>
      </c>
      <c r="AO144" s="433" t="str">
        <f t="shared" si="72"/>
        <v/>
      </c>
      <c r="AP144" s="433" t="str">
        <f t="shared" si="73"/>
        <v/>
      </c>
      <c r="AQ144" s="433" t="str">
        <f>IF(AO144=7,VLOOKUP(AP144,設定!$A$2:$B$6,2,1),"---")</f>
        <v>---</v>
      </c>
      <c r="AR144" s="370"/>
      <c r="AS144" s="371"/>
      <c r="AT144" s="371"/>
      <c r="AU144" s="372" t="s">
        <v>105</v>
      </c>
      <c r="AV144" s="373"/>
      <c r="AW144" s="372"/>
      <c r="AX144" s="374"/>
      <c r="AY144" s="434" t="str">
        <f t="shared" si="63"/>
        <v/>
      </c>
      <c r="AZ144" s="372" t="s">
        <v>105</v>
      </c>
      <c r="BA144" s="372" t="s">
        <v>105</v>
      </c>
      <c r="BB144" s="372" t="s">
        <v>105</v>
      </c>
      <c r="BC144" s="372"/>
      <c r="BD144" s="372"/>
      <c r="BE144" s="372"/>
      <c r="BF144" s="372"/>
      <c r="BG144" s="376"/>
      <c r="BH144" s="377"/>
      <c r="BI144" s="372"/>
      <c r="BJ144" s="372"/>
      <c r="BK144" s="372"/>
      <c r="BL144" s="372"/>
      <c r="BM144" s="372"/>
      <c r="BN144" s="372"/>
      <c r="BO144" s="372"/>
      <c r="BP144" s="372"/>
      <c r="BQ144" s="372"/>
      <c r="BR144" s="372"/>
      <c r="BS144" s="372"/>
      <c r="BT144" s="372"/>
      <c r="BU144" s="372"/>
      <c r="BV144" s="372"/>
      <c r="BW144" s="372"/>
      <c r="BX144" s="372"/>
      <c r="BY144" s="372"/>
      <c r="BZ144" s="378"/>
      <c r="CA144" s="401"/>
      <c r="CB144" s="402"/>
      <c r="CC144" s="402">
        <v>132</v>
      </c>
      <c r="CD144" s="337" t="str">
        <f t="shared" si="74"/>
        <v/>
      </c>
      <c r="CE144" s="337" t="str">
        <f t="shared" si="76"/>
        <v>立得点表!3:12</v>
      </c>
      <c r="CF144" s="338" t="str">
        <f t="shared" si="77"/>
        <v>立得点表!16:25</v>
      </c>
      <c r="CG144" s="337" t="str">
        <f t="shared" si="78"/>
        <v>立3段得点表!3:13</v>
      </c>
      <c r="CH144" s="338" t="str">
        <f t="shared" si="79"/>
        <v>立3段得点表!16:25</v>
      </c>
      <c r="CI144" s="337" t="str">
        <f t="shared" si="80"/>
        <v>ボール得点表!3:13</v>
      </c>
      <c r="CJ144" s="338" t="str">
        <f t="shared" si="81"/>
        <v>ボール得点表!16:25</v>
      </c>
      <c r="CK144" s="337" t="str">
        <f t="shared" si="82"/>
        <v>50m得点表!3:13</v>
      </c>
      <c r="CL144" s="338" t="str">
        <f t="shared" si="83"/>
        <v>50m得点表!16:25</v>
      </c>
      <c r="CM144" s="337" t="str">
        <f t="shared" si="84"/>
        <v>往得点表!3:13</v>
      </c>
      <c r="CN144" s="338" t="str">
        <f t="shared" si="85"/>
        <v>往得点表!16:25</v>
      </c>
      <c r="CO144" s="337" t="str">
        <f t="shared" si="86"/>
        <v>腕得点表!3:13</v>
      </c>
      <c r="CP144" s="338" t="str">
        <f t="shared" si="87"/>
        <v>腕得点表!16:25</v>
      </c>
      <c r="CQ144" s="337" t="str">
        <f t="shared" si="88"/>
        <v>腕膝得点表!3:4</v>
      </c>
      <c r="CR144" s="338" t="str">
        <f t="shared" si="89"/>
        <v>腕膝得点表!8:9</v>
      </c>
      <c r="CS144" s="337" t="str">
        <f t="shared" si="90"/>
        <v>20mシャトルラン得点表!3:13</v>
      </c>
      <c r="CT144" s="338" t="str">
        <f t="shared" si="91"/>
        <v>20mシャトルラン得点表!16:25</v>
      </c>
      <c r="CU144" s="402" t="b">
        <f t="shared" si="75"/>
        <v>0</v>
      </c>
    </row>
    <row r="145" spans="1:99">
      <c r="A145" s="339">
        <v>131</v>
      </c>
      <c r="B145" s="446"/>
      <c r="C145" s="353"/>
      <c r="D145" s="356"/>
      <c r="E145" s="355"/>
      <c r="F145" s="356"/>
      <c r="G145" s="435" t="str">
        <f>IF(E145="","",DATEDIF(E145,#REF!,"y"))</f>
        <v/>
      </c>
      <c r="H145" s="356"/>
      <c r="I145" s="356"/>
      <c r="J145" s="379"/>
      <c r="K145" s="436" t="str">
        <f t="shared" ca="1" si="64"/>
        <v/>
      </c>
      <c r="L145" s="316"/>
      <c r="M145" s="318"/>
      <c r="N145" s="318"/>
      <c r="O145" s="318"/>
      <c r="P145" s="363"/>
      <c r="Q145" s="432" t="str">
        <f t="shared" ca="1" si="65"/>
        <v/>
      </c>
      <c r="R145" s="360"/>
      <c r="S145" s="361"/>
      <c r="T145" s="361"/>
      <c r="U145" s="361"/>
      <c r="V145" s="365"/>
      <c r="W145" s="358"/>
      <c r="X145" s="379" t="str">
        <f t="shared" ca="1" si="66"/>
        <v/>
      </c>
      <c r="Y145" s="323"/>
      <c r="Z145" s="360"/>
      <c r="AA145" s="361"/>
      <c r="AB145" s="361"/>
      <c r="AC145" s="361"/>
      <c r="AD145" s="362"/>
      <c r="AE145" s="363"/>
      <c r="AF145" s="432" t="str">
        <f t="shared" ca="1" si="67"/>
        <v/>
      </c>
      <c r="AG145" s="363"/>
      <c r="AH145" s="432" t="str">
        <f t="shared" ca="1" si="68"/>
        <v/>
      </c>
      <c r="AI145" s="358"/>
      <c r="AJ145" s="379" t="str">
        <f t="shared" ca="1" si="69"/>
        <v/>
      </c>
      <c r="AK145" s="363"/>
      <c r="AL145" s="432" t="str">
        <f t="shared" ca="1" si="70"/>
        <v/>
      </c>
      <c r="AM145" s="363"/>
      <c r="AN145" s="432" t="str">
        <f t="shared" ca="1" si="71"/>
        <v/>
      </c>
      <c r="AO145" s="433" t="str">
        <f t="shared" si="72"/>
        <v/>
      </c>
      <c r="AP145" s="433" t="str">
        <f t="shared" si="73"/>
        <v/>
      </c>
      <c r="AQ145" s="433" t="str">
        <f>IF(AO145=7,VLOOKUP(AP145,設定!$A$2:$B$6,2,1),"---")</f>
        <v>---</v>
      </c>
      <c r="AR145" s="370"/>
      <c r="AS145" s="371"/>
      <c r="AT145" s="371"/>
      <c r="AU145" s="372" t="s">
        <v>105</v>
      </c>
      <c r="AV145" s="373"/>
      <c r="AW145" s="372"/>
      <c r="AX145" s="374"/>
      <c r="AY145" s="434" t="str">
        <f t="shared" si="63"/>
        <v/>
      </c>
      <c r="AZ145" s="372" t="s">
        <v>105</v>
      </c>
      <c r="BA145" s="372" t="s">
        <v>105</v>
      </c>
      <c r="BB145" s="372" t="s">
        <v>105</v>
      </c>
      <c r="BC145" s="372"/>
      <c r="BD145" s="372"/>
      <c r="BE145" s="372"/>
      <c r="BF145" s="372"/>
      <c r="BG145" s="376"/>
      <c r="BH145" s="377"/>
      <c r="BI145" s="372"/>
      <c r="BJ145" s="372"/>
      <c r="BK145" s="372"/>
      <c r="BL145" s="372"/>
      <c r="BM145" s="372"/>
      <c r="BN145" s="372"/>
      <c r="BO145" s="372"/>
      <c r="BP145" s="372"/>
      <c r="BQ145" s="372"/>
      <c r="BR145" s="372"/>
      <c r="BS145" s="372"/>
      <c r="BT145" s="372"/>
      <c r="BU145" s="372"/>
      <c r="BV145" s="372"/>
      <c r="BW145" s="372"/>
      <c r="BX145" s="372"/>
      <c r="BY145" s="372"/>
      <c r="BZ145" s="378"/>
      <c r="CA145" s="401"/>
      <c r="CB145" s="402"/>
      <c r="CC145" s="402">
        <v>133</v>
      </c>
      <c r="CD145" s="337" t="str">
        <f t="shared" si="74"/>
        <v/>
      </c>
      <c r="CE145" s="337" t="str">
        <f t="shared" si="76"/>
        <v>立得点表!3:12</v>
      </c>
      <c r="CF145" s="338" t="str">
        <f t="shared" si="77"/>
        <v>立得点表!16:25</v>
      </c>
      <c r="CG145" s="337" t="str">
        <f t="shared" si="78"/>
        <v>立3段得点表!3:13</v>
      </c>
      <c r="CH145" s="338" t="str">
        <f t="shared" si="79"/>
        <v>立3段得点表!16:25</v>
      </c>
      <c r="CI145" s="337" t="str">
        <f t="shared" si="80"/>
        <v>ボール得点表!3:13</v>
      </c>
      <c r="CJ145" s="338" t="str">
        <f t="shared" si="81"/>
        <v>ボール得点表!16:25</v>
      </c>
      <c r="CK145" s="337" t="str">
        <f t="shared" si="82"/>
        <v>50m得点表!3:13</v>
      </c>
      <c r="CL145" s="338" t="str">
        <f t="shared" si="83"/>
        <v>50m得点表!16:25</v>
      </c>
      <c r="CM145" s="337" t="str">
        <f t="shared" si="84"/>
        <v>往得点表!3:13</v>
      </c>
      <c r="CN145" s="338" t="str">
        <f t="shared" si="85"/>
        <v>往得点表!16:25</v>
      </c>
      <c r="CO145" s="337" t="str">
        <f t="shared" si="86"/>
        <v>腕得点表!3:13</v>
      </c>
      <c r="CP145" s="338" t="str">
        <f t="shared" si="87"/>
        <v>腕得点表!16:25</v>
      </c>
      <c r="CQ145" s="337" t="str">
        <f t="shared" si="88"/>
        <v>腕膝得点表!3:4</v>
      </c>
      <c r="CR145" s="338" t="str">
        <f t="shared" si="89"/>
        <v>腕膝得点表!8:9</v>
      </c>
      <c r="CS145" s="337" t="str">
        <f t="shared" si="90"/>
        <v>20mシャトルラン得点表!3:13</v>
      </c>
      <c r="CT145" s="338" t="str">
        <f t="shared" si="91"/>
        <v>20mシャトルラン得点表!16:25</v>
      </c>
      <c r="CU145" s="402" t="b">
        <f t="shared" si="75"/>
        <v>0</v>
      </c>
    </row>
    <row r="146" spans="1:99">
      <c r="A146" s="339">
        <v>132</v>
      </c>
      <c r="B146" s="446"/>
      <c r="C146" s="353"/>
      <c r="D146" s="356"/>
      <c r="E146" s="355"/>
      <c r="F146" s="356"/>
      <c r="G146" s="435" t="str">
        <f>IF(E146="","",DATEDIF(E146,#REF!,"y"))</f>
        <v/>
      </c>
      <c r="H146" s="356"/>
      <c r="I146" s="356"/>
      <c r="J146" s="379"/>
      <c r="K146" s="436" t="str">
        <f t="shared" ca="1" si="64"/>
        <v/>
      </c>
      <c r="L146" s="316"/>
      <c r="M146" s="318"/>
      <c r="N146" s="318"/>
      <c r="O146" s="318"/>
      <c r="P146" s="363"/>
      <c r="Q146" s="432" t="str">
        <f t="shared" ca="1" si="65"/>
        <v/>
      </c>
      <c r="R146" s="360"/>
      <c r="S146" s="361"/>
      <c r="T146" s="361"/>
      <c r="U146" s="361"/>
      <c r="V146" s="365"/>
      <c r="W146" s="358"/>
      <c r="X146" s="379" t="str">
        <f t="shared" ca="1" si="66"/>
        <v/>
      </c>
      <c r="Y146" s="323"/>
      <c r="Z146" s="360"/>
      <c r="AA146" s="361"/>
      <c r="AB146" s="361"/>
      <c r="AC146" s="361"/>
      <c r="AD146" s="362"/>
      <c r="AE146" s="363"/>
      <c r="AF146" s="432" t="str">
        <f t="shared" ca="1" si="67"/>
        <v/>
      </c>
      <c r="AG146" s="363"/>
      <c r="AH146" s="432" t="str">
        <f t="shared" ca="1" si="68"/>
        <v/>
      </c>
      <c r="AI146" s="358"/>
      <c r="AJ146" s="379" t="str">
        <f t="shared" ca="1" si="69"/>
        <v/>
      </c>
      <c r="AK146" s="363"/>
      <c r="AL146" s="432" t="str">
        <f t="shared" ca="1" si="70"/>
        <v/>
      </c>
      <c r="AM146" s="363"/>
      <c r="AN146" s="432" t="str">
        <f t="shared" ca="1" si="71"/>
        <v/>
      </c>
      <c r="AO146" s="433" t="str">
        <f t="shared" si="72"/>
        <v/>
      </c>
      <c r="AP146" s="433" t="str">
        <f t="shared" si="73"/>
        <v/>
      </c>
      <c r="AQ146" s="433" t="str">
        <f>IF(AO146=7,VLOOKUP(AP146,設定!$A$2:$B$6,2,1),"---")</f>
        <v>---</v>
      </c>
      <c r="AR146" s="370"/>
      <c r="AS146" s="371"/>
      <c r="AT146" s="371"/>
      <c r="AU146" s="372" t="s">
        <v>105</v>
      </c>
      <c r="AV146" s="373"/>
      <c r="AW146" s="372"/>
      <c r="AX146" s="374"/>
      <c r="AY146" s="434" t="str">
        <f t="shared" si="63"/>
        <v/>
      </c>
      <c r="AZ146" s="372" t="s">
        <v>105</v>
      </c>
      <c r="BA146" s="372" t="s">
        <v>105</v>
      </c>
      <c r="BB146" s="372" t="s">
        <v>105</v>
      </c>
      <c r="BC146" s="372"/>
      <c r="BD146" s="372"/>
      <c r="BE146" s="372"/>
      <c r="BF146" s="372"/>
      <c r="BG146" s="376"/>
      <c r="BH146" s="377"/>
      <c r="BI146" s="372"/>
      <c r="BJ146" s="372"/>
      <c r="BK146" s="372"/>
      <c r="BL146" s="372"/>
      <c r="BM146" s="372"/>
      <c r="BN146" s="372"/>
      <c r="BO146" s="372"/>
      <c r="BP146" s="372"/>
      <c r="BQ146" s="372"/>
      <c r="BR146" s="372"/>
      <c r="BS146" s="372"/>
      <c r="BT146" s="372"/>
      <c r="BU146" s="372"/>
      <c r="BV146" s="372"/>
      <c r="BW146" s="372"/>
      <c r="BX146" s="372"/>
      <c r="BY146" s="372"/>
      <c r="BZ146" s="378"/>
      <c r="CA146" s="401"/>
      <c r="CB146" s="402"/>
      <c r="CC146" s="402">
        <v>134</v>
      </c>
      <c r="CD146" s="337" t="str">
        <f t="shared" si="74"/>
        <v/>
      </c>
      <c r="CE146" s="337" t="str">
        <f t="shared" si="76"/>
        <v>立得点表!3:12</v>
      </c>
      <c r="CF146" s="338" t="str">
        <f t="shared" si="77"/>
        <v>立得点表!16:25</v>
      </c>
      <c r="CG146" s="337" t="str">
        <f t="shared" si="78"/>
        <v>立3段得点表!3:13</v>
      </c>
      <c r="CH146" s="338" t="str">
        <f t="shared" si="79"/>
        <v>立3段得点表!16:25</v>
      </c>
      <c r="CI146" s="337" t="str">
        <f t="shared" si="80"/>
        <v>ボール得点表!3:13</v>
      </c>
      <c r="CJ146" s="338" t="str">
        <f t="shared" si="81"/>
        <v>ボール得点表!16:25</v>
      </c>
      <c r="CK146" s="337" t="str">
        <f t="shared" si="82"/>
        <v>50m得点表!3:13</v>
      </c>
      <c r="CL146" s="338" t="str">
        <f t="shared" si="83"/>
        <v>50m得点表!16:25</v>
      </c>
      <c r="CM146" s="337" t="str">
        <f t="shared" si="84"/>
        <v>往得点表!3:13</v>
      </c>
      <c r="CN146" s="338" t="str">
        <f t="shared" si="85"/>
        <v>往得点表!16:25</v>
      </c>
      <c r="CO146" s="337" t="str">
        <f t="shared" si="86"/>
        <v>腕得点表!3:13</v>
      </c>
      <c r="CP146" s="338" t="str">
        <f t="shared" si="87"/>
        <v>腕得点表!16:25</v>
      </c>
      <c r="CQ146" s="337" t="str">
        <f t="shared" si="88"/>
        <v>腕膝得点表!3:4</v>
      </c>
      <c r="CR146" s="338" t="str">
        <f t="shared" si="89"/>
        <v>腕膝得点表!8:9</v>
      </c>
      <c r="CS146" s="337" t="str">
        <f t="shared" si="90"/>
        <v>20mシャトルラン得点表!3:13</v>
      </c>
      <c r="CT146" s="338" t="str">
        <f t="shared" si="91"/>
        <v>20mシャトルラン得点表!16:25</v>
      </c>
      <c r="CU146" s="402" t="b">
        <f t="shared" si="75"/>
        <v>0</v>
      </c>
    </row>
    <row r="147" spans="1:99">
      <c r="A147" s="339">
        <v>133</v>
      </c>
      <c r="B147" s="446"/>
      <c r="C147" s="353"/>
      <c r="D147" s="356"/>
      <c r="E147" s="355"/>
      <c r="F147" s="356"/>
      <c r="G147" s="435" t="str">
        <f>IF(E147="","",DATEDIF(E147,#REF!,"y"))</f>
        <v/>
      </c>
      <c r="H147" s="356"/>
      <c r="I147" s="356"/>
      <c r="J147" s="379"/>
      <c r="K147" s="436" t="str">
        <f t="shared" ca="1" si="64"/>
        <v/>
      </c>
      <c r="L147" s="316"/>
      <c r="M147" s="318"/>
      <c r="N147" s="318"/>
      <c r="O147" s="318"/>
      <c r="P147" s="363"/>
      <c r="Q147" s="432" t="str">
        <f t="shared" ca="1" si="65"/>
        <v/>
      </c>
      <c r="R147" s="360"/>
      <c r="S147" s="361"/>
      <c r="T147" s="361"/>
      <c r="U147" s="361"/>
      <c r="V147" s="365"/>
      <c r="W147" s="358"/>
      <c r="X147" s="379" t="str">
        <f t="shared" ca="1" si="66"/>
        <v/>
      </c>
      <c r="Y147" s="323"/>
      <c r="Z147" s="360"/>
      <c r="AA147" s="361"/>
      <c r="AB147" s="361"/>
      <c r="AC147" s="361"/>
      <c r="AD147" s="362"/>
      <c r="AE147" s="363"/>
      <c r="AF147" s="432" t="str">
        <f t="shared" ca="1" si="67"/>
        <v/>
      </c>
      <c r="AG147" s="363"/>
      <c r="AH147" s="432" t="str">
        <f t="shared" ca="1" si="68"/>
        <v/>
      </c>
      <c r="AI147" s="358"/>
      <c r="AJ147" s="379" t="str">
        <f t="shared" ca="1" si="69"/>
        <v/>
      </c>
      <c r="AK147" s="363"/>
      <c r="AL147" s="432" t="str">
        <f t="shared" ca="1" si="70"/>
        <v/>
      </c>
      <c r="AM147" s="363"/>
      <c r="AN147" s="432" t="str">
        <f t="shared" ca="1" si="71"/>
        <v/>
      </c>
      <c r="AO147" s="433" t="str">
        <f t="shared" si="72"/>
        <v/>
      </c>
      <c r="AP147" s="433" t="str">
        <f t="shared" si="73"/>
        <v/>
      </c>
      <c r="AQ147" s="433" t="str">
        <f>IF(AO147=7,VLOOKUP(AP147,設定!$A$2:$B$6,2,1),"---")</f>
        <v>---</v>
      </c>
      <c r="AR147" s="370"/>
      <c r="AS147" s="371"/>
      <c r="AT147" s="371"/>
      <c r="AU147" s="372" t="s">
        <v>105</v>
      </c>
      <c r="AV147" s="373"/>
      <c r="AW147" s="372"/>
      <c r="AX147" s="374"/>
      <c r="AY147" s="434" t="str">
        <f t="shared" si="63"/>
        <v/>
      </c>
      <c r="AZ147" s="372" t="s">
        <v>105</v>
      </c>
      <c r="BA147" s="372" t="s">
        <v>105</v>
      </c>
      <c r="BB147" s="372" t="s">
        <v>105</v>
      </c>
      <c r="BC147" s="372"/>
      <c r="BD147" s="372"/>
      <c r="BE147" s="372"/>
      <c r="BF147" s="372"/>
      <c r="BG147" s="376"/>
      <c r="BH147" s="377"/>
      <c r="BI147" s="372"/>
      <c r="BJ147" s="372"/>
      <c r="BK147" s="372"/>
      <c r="BL147" s="372"/>
      <c r="BM147" s="372"/>
      <c r="BN147" s="372"/>
      <c r="BO147" s="372"/>
      <c r="BP147" s="372"/>
      <c r="BQ147" s="372"/>
      <c r="BR147" s="372"/>
      <c r="BS147" s="372"/>
      <c r="BT147" s="372"/>
      <c r="BU147" s="372"/>
      <c r="BV147" s="372"/>
      <c r="BW147" s="372"/>
      <c r="BX147" s="372"/>
      <c r="BY147" s="372"/>
      <c r="BZ147" s="378"/>
      <c r="CA147" s="401"/>
      <c r="CB147" s="402"/>
      <c r="CC147" s="402">
        <v>135</v>
      </c>
      <c r="CD147" s="337" t="str">
        <f t="shared" si="74"/>
        <v/>
      </c>
      <c r="CE147" s="337" t="str">
        <f t="shared" si="76"/>
        <v>立得点表!3:12</v>
      </c>
      <c r="CF147" s="338" t="str">
        <f t="shared" si="77"/>
        <v>立得点表!16:25</v>
      </c>
      <c r="CG147" s="337" t="str">
        <f t="shared" si="78"/>
        <v>立3段得点表!3:13</v>
      </c>
      <c r="CH147" s="338" t="str">
        <f t="shared" si="79"/>
        <v>立3段得点表!16:25</v>
      </c>
      <c r="CI147" s="337" t="str">
        <f t="shared" si="80"/>
        <v>ボール得点表!3:13</v>
      </c>
      <c r="CJ147" s="338" t="str">
        <f t="shared" si="81"/>
        <v>ボール得点表!16:25</v>
      </c>
      <c r="CK147" s="337" t="str">
        <f t="shared" si="82"/>
        <v>50m得点表!3:13</v>
      </c>
      <c r="CL147" s="338" t="str">
        <f t="shared" si="83"/>
        <v>50m得点表!16:25</v>
      </c>
      <c r="CM147" s="337" t="str">
        <f t="shared" si="84"/>
        <v>往得点表!3:13</v>
      </c>
      <c r="CN147" s="338" t="str">
        <f t="shared" si="85"/>
        <v>往得点表!16:25</v>
      </c>
      <c r="CO147" s="337" t="str">
        <f t="shared" si="86"/>
        <v>腕得点表!3:13</v>
      </c>
      <c r="CP147" s="338" t="str">
        <f t="shared" si="87"/>
        <v>腕得点表!16:25</v>
      </c>
      <c r="CQ147" s="337" t="str">
        <f t="shared" si="88"/>
        <v>腕膝得点表!3:4</v>
      </c>
      <c r="CR147" s="338" t="str">
        <f t="shared" si="89"/>
        <v>腕膝得点表!8:9</v>
      </c>
      <c r="CS147" s="337" t="str">
        <f t="shared" si="90"/>
        <v>20mシャトルラン得点表!3:13</v>
      </c>
      <c r="CT147" s="338" t="str">
        <f t="shared" si="91"/>
        <v>20mシャトルラン得点表!16:25</v>
      </c>
      <c r="CU147" s="402" t="b">
        <f t="shared" si="75"/>
        <v>0</v>
      </c>
    </row>
    <row r="148" spans="1:99">
      <c r="A148" s="339">
        <v>134</v>
      </c>
      <c r="B148" s="446"/>
      <c r="C148" s="353"/>
      <c r="D148" s="356"/>
      <c r="E148" s="355"/>
      <c r="F148" s="356"/>
      <c r="G148" s="435" t="str">
        <f>IF(E148="","",DATEDIF(E148,#REF!,"y"))</f>
        <v/>
      </c>
      <c r="H148" s="356"/>
      <c r="I148" s="356"/>
      <c r="J148" s="379"/>
      <c r="K148" s="436" t="str">
        <f t="shared" ca="1" si="64"/>
        <v/>
      </c>
      <c r="L148" s="316"/>
      <c r="M148" s="318"/>
      <c r="N148" s="318"/>
      <c r="O148" s="318"/>
      <c r="P148" s="363"/>
      <c r="Q148" s="432" t="str">
        <f t="shared" ca="1" si="65"/>
        <v/>
      </c>
      <c r="R148" s="360"/>
      <c r="S148" s="361"/>
      <c r="T148" s="361"/>
      <c r="U148" s="361"/>
      <c r="V148" s="365"/>
      <c r="W148" s="358"/>
      <c r="X148" s="379" t="str">
        <f t="shared" ca="1" si="66"/>
        <v/>
      </c>
      <c r="Y148" s="323"/>
      <c r="Z148" s="360"/>
      <c r="AA148" s="361"/>
      <c r="AB148" s="361"/>
      <c r="AC148" s="361"/>
      <c r="AD148" s="362"/>
      <c r="AE148" s="363"/>
      <c r="AF148" s="432" t="str">
        <f t="shared" ca="1" si="67"/>
        <v/>
      </c>
      <c r="AG148" s="363"/>
      <c r="AH148" s="432" t="str">
        <f t="shared" ca="1" si="68"/>
        <v/>
      </c>
      <c r="AI148" s="358"/>
      <c r="AJ148" s="379" t="str">
        <f t="shared" ca="1" si="69"/>
        <v/>
      </c>
      <c r="AK148" s="363"/>
      <c r="AL148" s="432" t="str">
        <f t="shared" ca="1" si="70"/>
        <v/>
      </c>
      <c r="AM148" s="363"/>
      <c r="AN148" s="432" t="str">
        <f t="shared" ca="1" si="71"/>
        <v/>
      </c>
      <c r="AO148" s="433" t="str">
        <f t="shared" si="72"/>
        <v/>
      </c>
      <c r="AP148" s="433" t="str">
        <f t="shared" si="73"/>
        <v/>
      </c>
      <c r="AQ148" s="433" t="str">
        <f>IF(AO148=7,VLOOKUP(AP148,設定!$A$2:$B$6,2,1),"---")</f>
        <v>---</v>
      </c>
      <c r="AR148" s="370"/>
      <c r="AS148" s="371"/>
      <c r="AT148" s="371"/>
      <c r="AU148" s="372" t="s">
        <v>105</v>
      </c>
      <c r="AV148" s="373"/>
      <c r="AW148" s="372"/>
      <c r="AX148" s="374"/>
      <c r="AY148" s="434" t="str">
        <f t="shared" si="63"/>
        <v/>
      </c>
      <c r="AZ148" s="372" t="s">
        <v>105</v>
      </c>
      <c r="BA148" s="372" t="s">
        <v>105</v>
      </c>
      <c r="BB148" s="372" t="s">
        <v>105</v>
      </c>
      <c r="BC148" s="372"/>
      <c r="BD148" s="372"/>
      <c r="BE148" s="372"/>
      <c r="BF148" s="372"/>
      <c r="BG148" s="376"/>
      <c r="BH148" s="377"/>
      <c r="BI148" s="372"/>
      <c r="BJ148" s="372"/>
      <c r="BK148" s="372"/>
      <c r="BL148" s="372"/>
      <c r="BM148" s="372"/>
      <c r="BN148" s="372"/>
      <c r="BO148" s="372"/>
      <c r="BP148" s="372"/>
      <c r="BQ148" s="372"/>
      <c r="BR148" s="372"/>
      <c r="BS148" s="372"/>
      <c r="BT148" s="372"/>
      <c r="BU148" s="372"/>
      <c r="BV148" s="372"/>
      <c r="BW148" s="372"/>
      <c r="BX148" s="372"/>
      <c r="BY148" s="372"/>
      <c r="BZ148" s="378"/>
      <c r="CA148" s="401"/>
      <c r="CB148" s="402"/>
      <c r="CC148" s="402">
        <v>136</v>
      </c>
      <c r="CD148" s="337" t="str">
        <f t="shared" si="74"/>
        <v/>
      </c>
      <c r="CE148" s="337" t="str">
        <f t="shared" si="76"/>
        <v>立得点表!3:12</v>
      </c>
      <c r="CF148" s="338" t="str">
        <f t="shared" si="77"/>
        <v>立得点表!16:25</v>
      </c>
      <c r="CG148" s="337" t="str">
        <f t="shared" si="78"/>
        <v>立3段得点表!3:13</v>
      </c>
      <c r="CH148" s="338" t="str">
        <f t="shared" si="79"/>
        <v>立3段得点表!16:25</v>
      </c>
      <c r="CI148" s="337" t="str">
        <f t="shared" si="80"/>
        <v>ボール得点表!3:13</v>
      </c>
      <c r="CJ148" s="338" t="str">
        <f t="shared" si="81"/>
        <v>ボール得点表!16:25</v>
      </c>
      <c r="CK148" s="337" t="str">
        <f t="shared" si="82"/>
        <v>50m得点表!3:13</v>
      </c>
      <c r="CL148" s="338" t="str">
        <f t="shared" si="83"/>
        <v>50m得点表!16:25</v>
      </c>
      <c r="CM148" s="337" t="str">
        <f t="shared" si="84"/>
        <v>往得点表!3:13</v>
      </c>
      <c r="CN148" s="338" t="str">
        <f t="shared" si="85"/>
        <v>往得点表!16:25</v>
      </c>
      <c r="CO148" s="337" t="str">
        <f t="shared" si="86"/>
        <v>腕得点表!3:13</v>
      </c>
      <c r="CP148" s="338" t="str">
        <f t="shared" si="87"/>
        <v>腕得点表!16:25</v>
      </c>
      <c r="CQ148" s="337" t="str">
        <f t="shared" si="88"/>
        <v>腕膝得点表!3:4</v>
      </c>
      <c r="CR148" s="338" t="str">
        <f t="shared" si="89"/>
        <v>腕膝得点表!8:9</v>
      </c>
      <c r="CS148" s="337" t="str">
        <f t="shared" si="90"/>
        <v>20mシャトルラン得点表!3:13</v>
      </c>
      <c r="CT148" s="338" t="str">
        <f t="shared" si="91"/>
        <v>20mシャトルラン得点表!16:25</v>
      </c>
      <c r="CU148" s="402" t="b">
        <f t="shared" si="75"/>
        <v>0</v>
      </c>
    </row>
    <row r="149" spans="1:99">
      <c r="A149" s="339">
        <v>135</v>
      </c>
      <c r="B149" s="446"/>
      <c r="C149" s="353"/>
      <c r="D149" s="356"/>
      <c r="E149" s="355"/>
      <c r="F149" s="356"/>
      <c r="G149" s="435" t="str">
        <f>IF(E149="","",DATEDIF(E149,#REF!,"y"))</f>
        <v/>
      </c>
      <c r="H149" s="356"/>
      <c r="I149" s="356"/>
      <c r="J149" s="379"/>
      <c r="K149" s="436" t="str">
        <f t="shared" ca="1" si="64"/>
        <v/>
      </c>
      <c r="L149" s="316"/>
      <c r="M149" s="318"/>
      <c r="N149" s="318"/>
      <c r="O149" s="318"/>
      <c r="P149" s="363"/>
      <c r="Q149" s="432" t="str">
        <f t="shared" ca="1" si="65"/>
        <v/>
      </c>
      <c r="R149" s="360"/>
      <c r="S149" s="361"/>
      <c r="T149" s="361"/>
      <c r="U149" s="361"/>
      <c r="V149" s="365"/>
      <c r="W149" s="358"/>
      <c r="X149" s="379" t="str">
        <f t="shared" ca="1" si="66"/>
        <v/>
      </c>
      <c r="Y149" s="323"/>
      <c r="Z149" s="360"/>
      <c r="AA149" s="361"/>
      <c r="AB149" s="361"/>
      <c r="AC149" s="361"/>
      <c r="AD149" s="362"/>
      <c r="AE149" s="363"/>
      <c r="AF149" s="432" t="str">
        <f t="shared" ca="1" si="67"/>
        <v/>
      </c>
      <c r="AG149" s="363"/>
      <c r="AH149" s="432" t="str">
        <f t="shared" ca="1" si="68"/>
        <v/>
      </c>
      <c r="AI149" s="358"/>
      <c r="AJ149" s="379" t="str">
        <f t="shared" ca="1" si="69"/>
        <v/>
      </c>
      <c r="AK149" s="363"/>
      <c r="AL149" s="432" t="str">
        <f t="shared" ca="1" si="70"/>
        <v/>
      </c>
      <c r="AM149" s="363"/>
      <c r="AN149" s="432" t="str">
        <f t="shared" ca="1" si="71"/>
        <v/>
      </c>
      <c r="AO149" s="433" t="str">
        <f t="shared" si="72"/>
        <v/>
      </c>
      <c r="AP149" s="433" t="str">
        <f t="shared" si="73"/>
        <v/>
      </c>
      <c r="AQ149" s="433" t="str">
        <f>IF(AO149=7,VLOOKUP(AP149,設定!$A$2:$B$6,2,1),"---")</f>
        <v>---</v>
      </c>
      <c r="AR149" s="370"/>
      <c r="AS149" s="371"/>
      <c r="AT149" s="371"/>
      <c r="AU149" s="372" t="s">
        <v>105</v>
      </c>
      <c r="AV149" s="373"/>
      <c r="AW149" s="372"/>
      <c r="AX149" s="374"/>
      <c r="AY149" s="434" t="str">
        <f t="shared" si="63"/>
        <v/>
      </c>
      <c r="AZ149" s="372" t="s">
        <v>105</v>
      </c>
      <c r="BA149" s="372" t="s">
        <v>105</v>
      </c>
      <c r="BB149" s="372" t="s">
        <v>105</v>
      </c>
      <c r="BC149" s="372"/>
      <c r="BD149" s="372"/>
      <c r="BE149" s="372"/>
      <c r="BF149" s="372"/>
      <c r="BG149" s="376"/>
      <c r="BH149" s="377"/>
      <c r="BI149" s="372"/>
      <c r="BJ149" s="372"/>
      <c r="BK149" s="372"/>
      <c r="BL149" s="372"/>
      <c r="BM149" s="372"/>
      <c r="BN149" s="372"/>
      <c r="BO149" s="372"/>
      <c r="BP149" s="372"/>
      <c r="BQ149" s="372"/>
      <c r="BR149" s="372"/>
      <c r="BS149" s="372"/>
      <c r="BT149" s="372"/>
      <c r="BU149" s="372"/>
      <c r="BV149" s="372"/>
      <c r="BW149" s="372"/>
      <c r="BX149" s="372"/>
      <c r="BY149" s="372"/>
      <c r="BZ149" s="378"/>
      <c r="CA149" s="401"/>
      <c r="CB149" s="402"/>
      <c r="CC149" s="402">
        <v>137</v>
      </c>
      <c r="CD149" s="337" t="str">
        <f t="shared" si="74"/>
        <v/>
      </c>
      <c r="CE149" s="337" t="str">
        <f t="shared" si="76"/>
        <v>立得点表!3:12</v>
      </c>
      <c r="CF149" s="338" t="str">
        <f t="shared" si="77"/>
        <v>立得点表!16:25</v>
      </c>
      <c r="CG149" s="337" t="str">
        <f t="shared" si="78"/>
        <v>立3段得点表!3:13</v>
      </c>
      <c r="CH149" s="338" t="str">
        <f t="shared" si="79"/>
        <v>立3段得点表!16:25</v>
      </c>
      <c r="CI149" s="337" t="str">
        <f t="shared" si="80"/>
        <v>ボール得点表!3:13</v>
      </c>
      <c r="CJ149" s="338" t="str">
        <f t="shared" si="81"/>
        <v>ボール得点表!16:25</v>
      </c>
      <c r="CK149" s="337" t="str">
        <f t="shared" si="82"/>
        <v>50m得点表!3:13</v>
      </c>
      <c r="CL149" s="338" t="str">
        <f t="shared" si="83"/>
        <v>50m得点表!16:25</v>
      </c>
      <c r="CM149" s="337" t="str">
        <f t="shared" si="84"/>
        <v>往得点表!3:13</v>
      </c>
      <c r="CN149" s="338" t="str">
        <f t="shared" si="85"/>
        <v>往得点表!16:25</v>
      </c>
      <c r="CO149" s="337" t="str">
        <f t="shared" si="86"/>
        <v>腕得点表!3:13</v>
      </c>
      <c r="CP149" s="338" t="str">
        <f t="shared" si="87"/>
        <v>腕得点表!16:25</v>
      </c>
      <c r="CQ149" s="337" t="str">
        <f t="shared" si="88"/>
        <v>腕膝得点表!3:4</v>
      </c>
      <c r="CR149" s="338" t="str">
        <f t="shared" si="89"/>
        <v>腕膝得点表!8:9</v>
      </c>
      <c r="CS149" s="337" t="str">
        <f t="shared" si="90"/>
        <v>20mシャトルラン得点表!3:13</v>
      </c>
      <c r="CT149" s="338" t="str">
        <f t="shared" si="91"/>
        <v>20mシャトルラン得点表!16:25</v>
      </c>
      <c r="CU149" s="402" t="b">
        <f t="shared" si="75"/>
        <v>0</v>
      </c>
    </row>
    <row r="150" spans="1:99">
      <c r="A150" s="339">
        <v>136</v>
      </c>
      <c r="B150" s="446"/>
      <c r="C150" s="353"/>
      <c r="D150" s="356"/>
      <c r="E150" s="355"/>
      <c r="F150" s="356"/>
      <c r="G150" s="435" t="str">
        <f>IF(E150="","",DATEDIF(E150,#REF!,"y"))</f>
        <v/>
      </c>
      <c r="H150" s="356"/>
      <c r="I150" s="356"/>
      <c r="J150" s="379"/>
      <c r="K150" s="436" t="str">
        <f t="shared" ca="1" si="64"/>
        <v/>
      </c>
      <c r="L150" s="316"/>
      <c r="M150" s="318"/>
      <c r="N150" s="318"/>
      <c r="O150" s="318"/>
      <c r="P150" s="363"/>
      <c r="Q150" s="432" t="str">
        <f t="shared" ca="1" si="65"/>
        <v/>
      </c>
      <c r="R150" s="360"/>
      <c r="S150" s="361"/>
      <c r="T150" s="361"/>
      <c r="U150" s="361"/>
      <c r="V150" s="365"/>
      <c r="W150" s="358"/>
      <c r="X150" s="379" t="str">
        <f t="shared" ca="1" si="66"/>
        <v/>
      </c>
      <c r="Y150" s="323"/>
      <c r="Z150" s="360"/>
      <c r="AA150" s="361"/>
      <c r="AB150" s="361"/>
      <c r="AC150" s="361"/>
      <c r="AD150" s="362"/>
      <c r="AE150" s="363"/>
      <c r="AF150" s="432" t="str">
        <f t="shared" ca="1" si="67"/>
        <v/>
      </c>
      <c r="AG150" s="363"/>
      <c r="AH150" s="432" t="str">
        <f t="shared" ca="1" si="68"/>
        <v/>
      </c>
      <c r="AI150" s="358"/>
      <c r="AJ150" s="379" t="str">
        <f t="shared" ca="1" si="69"/>
        <v/>
      </c>
      <c r="AK150" s="363"/>
      <c r="AL150" s="432" t="str">
        <f t="shared" ca="1" si="70"/>
        <v/>
      </c>
      <c r="AM150" s="363"/>
      <c r="AN150" s="432" t="str">
        <f t="shared" ca="1" si="71"/>
        <v/>
      </c>
      <c r="AO150" s="433" t="str">
        <f t="shared" si="72"/>
        <v/>
      </c>
      <c r="AP150" s="433" t="str">
        <f t="shared" si="73"/>
        <v/>
      </c>
      <c r="AQ150" s="433" t="str">
        <f>IF(AO150=7,VLOOKUP(AP150,設定!$A$2:$B$6,2,1),"---")</f>
        <v>---</v>
      </c>
      <c r="AR150" s="370"/>
      <c r="AS150" s="371"/>
      <c r="AT150" s="371"/>
      <c r="AU150" s="372" t="s">
        <v>105</v>
      </c>
      <c r="AV150" s="373"/>
      <c r="AW150" s="372"/>
      <c r="AX150" s="374"/>
      <c r="AY150" s="434" t="str">
        <f t="shared" si="63"/>
        <v/>
      </c>
      <c r="AZ150" s="372" t="s">
        <v>105</v>
      </c>
      <c r="BA150" s="372" t="s">
        <v>105</v>
      </c>
      <c r="BB150" s="372" t="s">
        <v>105</v>
      </c>
      <c r="BC150" s="372"/>
      <c r="BD150" s="372"/>
      <c r="BE150" s="372"/>
      <c r="BF150" s="372"/>
      <c r="BG150" s="376"/>
      <c r="BH150" s="377"/>
      <c r="BI150" s="372"/>
      <c r="BJ150" s="372"/>
      <c r="BK150" s="372"/>
      <c r="BL150" s="372"/>
      <c r="BM150" s="372"/>
      <c r="BN150" s="372"/>
      <c r="BO150" s="372"/>
      <c r="BP150" s="372"/>
      <c r="BQ150" s="372"/>
      <c r="BR150" s="372"/>
      <c r="BS150" s="372"/>
      <c r="BT150" s="372"/>
      <c r="BU150" s="372"/>
      <c r="BV150" s="372"/>
      <c r="BW150" s="372"/>
      <c r="BX150" s="372"/>
      <c r="BY150" s="372"/>
      <c r="BZ150" s="378"/>
      <c r="CA150" s="401"/>
      <c r="CB150" s="402"/>
      <c r="CC150" s="402">
        <v>138</v>
      </c>
      <c r="CD150" s="337" t="str">
        <f t="shared" si="74"/>
        <v/>
      </c>
      <c r="CE150" s="337" t="str">
        <f t="shared" si="76"/>
        <v>立得点表!3:12</v>
      </c>
      <c r="CF150" s="338" t="str">
        <f t="shared" si="77"/>
        <v>立得点表!16:25</v>
      </c>
      <c r="CG150" s="337" t="str">
        <f t="shared" si="78"/>
        <v>立3段得点表!3:13</v>
      </c>
      <c r="CH150" s="338" t="str">
        <f t="shared" si="79"/>
        <v>立3段得点表!16:25</v>
      </c>
      <c r="CI150" s="337" t="str">
        <f t="shared" si="80"/>
        <v>ボール得点表!3:13</v>
      </c>
      <c r="CJ150" s="338" t="str">
        <f t="shared" si="81"/>
        <v>ボール得点表!16:25</v>
      </c>
      <c r="CK150" s="337" t="str">
        <f t="shared" si="82"/>
        <v>50m得点表!3:13</v>
      </c>
      <c r="CL150" s="338" t="str">
        <f t="shared" si="83"/>
        <v>50m得点表!16:25</v>
      </c>
      <c r="CM150" s="337" t="str">
        <f t="shared" si="84"/>
        <v>往得点表!3:13</v>
      </c>
      <c r="CN150" s="338" t="str">
        <f t="shared" si="85"/>
        <v>往得点表!16:25</v>
      </c>
      <c r="CO150" s="337" t="str">
        <f t="shared" si="86"/>
        <v>腕得点表!3:13</v>
      </c>
      <c r="CP150" s="338" t="str">
        <f t="shared" si="87"/>
        <v>腕得点表!16:25</v>
      </c>
      <c r="CQ150" s="337" t="str">
        <f t="shared" si="88"/>
        <v>腕膝得点表!3:4</v>
      </c>
      <c r="CR150" s="338" t="str">
        <f t="shared" si="89"/>
        <v>腕膝得点表!8:9</v>
      </c>
      <c r="CS150" s="337" t="str">
        <f t="shared" si="90"/>
        <v>20mシャトルラン得点表!3:13</v>
      </c>
      <c r="CT150" s="338" t="str">
        <f t="shared" si="91"/>
        <v>20mシャトルラン得点表!16:25</v>
      </c>
      <c r="CU150" s="402" t="b">
        <f t="shared" si="75"/>
        <v>0</v>
      </c>
    </row>
    <row r="151" spans="1:99">
      <c r="A151" s="339">
        <v>137</v>
      </c>
      <c r="B151" s="446"/>
      <c r="C151" s="353"/>
      <c r="D151" s="356"/>
      <c r="E151" s="355"/>
      <c r="F151" s="356"/>
      <c r="G151" s="435" t="str">
        <f>IF(E151="","",DATEDIF(E151,#REF!,"y"))</f>
        <v/>
      </c>
      <c r="H151" s="356"/>
      <c r="I151" s="356"/>
      <c r="J151" s="379"/>
      <c r="K151" s="436" t="str">
        <f t="shared" ca="1" si="64"/>
        <v/>
      </c>
      <c r="L151" s="316"/>
      <c r="M151" s="318"/>
      <c r="N151" s="318"/>
      <c r="O151" s="318"/>
      <c r="P151" s="363"/>
      <c r="Q151" s="432" t="str">
        <f t="shared" ca="1" si="65"/>
        <v/>
      </c>
      <c r="R151" s="360"/>
      <c r="S151" s="361"/>
      <c r="T151" s="361"/>
      <c r="U151" s="361"/>
      <c r="V151" s="365"/>
      <c r="W151" s="358"/>
      <c r="X151" s="379" t="str">
        <f t="shared" ca="1" si="66"/>
        <v/>
      </c>
      <c r="Y151" s="323"/>
      <c r="Z151" s="360"/>
      <c r="AA151" s="361"/>
      <c r="AB151" s="361"/>
      <c r="AC151" s="361"/>
      <c r="AD151" s="362"/>
      <c r="AE151" s="363"/>
      <c r="AF151" s="432" t="str">
        <f t="shared" ca="1" si="67"/>
        <v/>
      </c>
      <c r="AG151" s="363"/>
      <c r="AH151" s="432" t="str">
        <f t="shared" ca="1" si="68"/>
        <v/>
      </c>
      <c r="AI151" s="358"/>
      <c r="AJ151" s="379" t="str">
        <f t="shared" ca="1" si="69"/>
        <v/>
      </c>
      <c r="AK151" s="363"/>
      <c r="AL151" s="432" t="str">
        <f t="shared" ca="1" si="70"/>
        <v/>
      </c>
      <c r="AM151" s="363"/>
      <c r="AN151" s="432" t="str">
        <f t="shared" ca="1" si="71"/>
        <v/>
      </c>
      <c r="AO151" s="433" t="str">
        <f t="shared" si="72"/>
        <v/>
      </c>
      <c r="AP151" s="433" t="str">
        <f t="shared" si="73"/>
        <v/>
      </c>
      <c r="AQ151" s="433" t="str">
        <f>IF(AO151=7,VLOOKUP(AP151,設定!$A$2:$B$6,2,1),"---")</f>
        <v>---</v>
      </c>
      <c r="AR151" s="370"/>
      <c r="AS151" s="371"/>
      <c r="AT151" s="371"/>
      <c r="AU151" s="372" t="s">
        <v>105</v>
      </c>
      <c r="AV151" s="373"/>
      <c r="AW151" s="372"/>
      <c r="AX151" s="374"/>
      <c r="AY151" s="434" t="str">
        <f t="shared" si="63"/>
        <v/>
      </c>
      <c r="AZ151" s="372" t="s">
        <v>105</v>
      </c>
      <c r="BA151" s="372" t="s">
        <v>105</v>
      </c>
      <c r="BB151" s="372" t="s">
        <v>105</v>
      </c>
      <c r="BC151" s="372"/>
      <c r="BD151" s="372"/>
      <c r="BE151" s="372"/>
      <c r="BF151" s="372"/>
      <c r="BG151" s="376"/>
      <c r="BH151" s="377"/>
      <c r="BI151" s="372"/>
      <c r="BJ151" s="372"/>
      <c r="BK151" s="372"/>
      <c r="BL151" s="372"/>
      <c r="BM151" s="372"/>
      <c r="BN151" s="372"/>
      <c r="BO151" s="372"/>
      <c r="BP151" s="372"/>
      <c r="BQ151" s="372"/>
      <c r="BR151" s="372"/>
      <c r="BS151" s="372"/>
      <c r="BT151" s="372"/>
      <c r="BU151" s="372"/>
      <c r="BV151" s="372"/>
      <c r="BW151" s="372"/>
      <c r="BX151" s="372"/>
      <c r="BY151" s="372"/>
      <c r="BZ151" s="378"/>
      <c r="CA151" s="401"/>
      <c r="CB151" s="402"/>
      <c r="CC151" s="402">
        <v>139</v>
      </c>
      <c r="CD151" s="337" t="str">
        <f t="shared" si="74"/>
        <v/>
      </c>
      <c r="CE151" s="337" t="str">
        <f t="shared" si="76"/>
        <v>立得点表!3:12</v>
      </c>
      <c r="CF151" s="338" t="str">
        <f t="shared" si="77"/>
        <v>立得点表!16:25</v>
      </c>
      <c r="CG151" s="337" t="str">
        <f t="shared" si="78"/>
        <v>立3段得点表!3:13</v>
      </c>
      <c r="CH151" s="338" t="str">
        <f t="shared" si="79"/>
        <v>立3段得点表!16:25</v>
      </c>
      <c r="CI151" s="337" t="str">
        <f t="shared" si="80"/>
        <v>ボール得点表!3:13</v>
      </c>
      <c r="CJ151" s="338" t="str">
        <f t="shared" si="81"/>
        <v>ボール得点表!16:25</v>
      </c>
      <c r="CK151" s="337" t="str">
        <f t="shared" si="82"/>
        <v>50m得点表!3:13</v>
      </c>
      <c r="CL151" s="338" t="str">
        <f t="shared" si="83"/>
        <v>50m得点表!16:25</v>
      </c>
      <c r="CM151" s="337" t="str">
        <f t="shared" si="84"/>
        <v>往得点表!3:13</v>
      </c>
      <c r="CN151" s="338" t="str">
        <f t="shared" si="85"/>
        <v>往得点表!16:25</v>
      </c>
      <c r="CO151" s="337" t="str">
        <f t="shared" si="86"/>
        <v>腕得点表!3:13</v>
      </c>
      <c r="CP151" s="338" t="str">
        <f t="shared" si="87"/>
        <v>腕得点表!16:25</v>
      </c>
      <c r="CQ151" s="337" t="str">
        <f t="shared" si="88"/>
        <v>腕膝得点表!3:4</v>
      </c>
      <c r="CR151" s="338" t="str">
        <f t="shared" si="89"/>
        <v>腕膝得点表!8:9</v>
      </c>
      <c r="CS151" s="337" t="str">
        <f t="shared" si="90"/>
        <v>20mシャトルラン得点表!3:13</v>
      </c>
      <c r="CT151" s="338" t="str">
        <f t="shared" si="91"/>
        <v>20mシャトルラン得点表!16:25</v>
      </c>
      <c r="CU151" s="402" t="b">
        <f t="shared" si="75"/>
        <v>0</v>
      </c>
    </row>
    <row r="152" spans="1:99">
      <c r="A152" s="339">
        <v>138</v>
      </c>
      <c r="B152" s="446"/>
      <c r="C152" s="353"/>
      <c r="D152" s="356"/>
      <c r="E152" s="355"/>
      <c r="F152" s="356"/>
      <c r="G152" s="435" t="str">
        <f>IF(E152="","",DATEDIF(E152,#REF!,"y"))</f>
        <v/>
      </c>
      <c r="H152" s="356"/>
      <c r="I152" s="356"/>
      <c r="J152" s="379"/>
      <c r="K152" s="436" t="str">
        <f t="shared" ca="1" si="64"/>
        <v/>
      </c>
      <c r="L152" s="316"/>
      <c r="M152" s="318"/>
      <c r="N152" s="318"/>
      <c r="O152" s="318"/>
      <c r="P152" s="363"/>
      <c r="Q152" s="432" t="str">
        <f t="shared" ca="1" si="65"/>
        <v/>
      </c>
      <c r="R152" s="360"/>
      <c r="S152" s="361"/>
      <c r="T152" s="361"/>
      <c r="U152" s="361"/>
      <c r="V152" s="365"/>
      <c r="W152" s="358"/>
      <c r="X152" s="379" t="str">
        <f t="shared" ca="1" si="66"/>
        <v/>
      </c>
      <c r="Y152" s="323"/>
      <c r="Z152" s="360"/>
      <c r="AA152" s="361"/>
      <c r="AB152" s="361"/>
      <c r="AC152" s="361"/>
      <c r="AD152" s="362"/>
      <c r="AE152" s="363"/>
      <c r="AF152" s="432" t="str">
        <f t="shared" ca="1" si="67"/>
        <v/>
      </c>
      <c r="AG152" s="363"/>
      <c r="AH152" s="432" t="str">
        <f t="shared" ca="1" si="68"/>
        <v/>
      </c>
      <c r="AI152" s="358"/>
      <c r="AJ152" s="379" t="str">
        <f t="shared" ca="1" si="69"/>
        <v/>
      </c>
      <c r="AK152" s="363"/>
      <c r="AL152" s="432" t="str">
        <f t="shared" ca="1" si="70"/>
        <v/>
      </c>
      <c r="AM152" s="363"/>
      <c r="AN152" s="432" t="str">
        <f t="shared" ca="1" si="71"/>
        <v/>
      </c>
      <c r="AO152" s="433" t="str">
        <f t="shared" si="72"/>
        <v/>
      </c>
      <c r="AP152" s="433" t="str">
        <f t="shared" si="73"/>
        <v/>
      </c>
      <c r="AQ152" s="433" t="str">
        <f>IF(AO152=7,VLOOKUP(AP152,設定!$A$2:$B$6,2,1),"---")</f>
        <v>---</v>
      </c>
      <c r="AR152" s="370"/>
      <c r="AS152" s="371"/>
      <c r="AT152" s="371"/>
      <c r="AU152" s="372" t="s">
        <v>105</v>
      </c>
      <c r="AV152" s="373"/>
      <c r="AW152" s="372"/>
      <c r="AX152" s="374"/>
      <c r="AY152" s="434" t="str">
        <f t="shared" si="63"/>
        <v/>
      </c>
      <c r="AZ152" s="372" t="s">
        <v>105</v>
      </c>
      <c r="BA152" s="372" t="s">
        <v>105</v>
      </c>
      <c r="BB152" s="372" t="s">
        <v>105</v>
      </c>
      <c r="BC152" s="372"/>
      <c r="BD152" s="372"/>
      <c r="BE152" s="372"/>
      <c r="BF152" s="372"/>
      <c r="BG152" s="376"/>
      <c r="BH152" s="377"/>
      <c r="BI152" s="372"/>
      <c r="BJ152" s="372"/>
      <c r="BK152" s="372"/>
      <c r="BL152" s="372"/>
      <c r="BM152" s="372"/>
      <c r="BN152" s="372"/>
      <c r="BO152" s="372"/>
      <c r="BP152" s="372"/>
      <c r="BQ152" s="372"/>
      <c r="BR152" s="372"/>
      <c r="BS152" s="372"/>
      <c r="BT152" s="372"/>
      <c r="BU152" s="372"/>
      <c r="BV152" s="372"/>
      <c r="BW152" s="372"/>
      <c r="BX152" s="372"/>
      <c r="BY152" s="372"/>
      <c r="BZ152" s="378"/>
      <c r="CA152" s="401"/>
      <c r="CB152" s="402"/>
      <c r="CC152" s="402">
        <v>140</v>
      </c>
      <c r="CD152" s="337" t="str">
        <f t="shared" si="74"/>
        <v/>
      </c>
      <c r="CE152" s="337" t="str">
        <f t="shared" si="76"/>
        <v>立得点表!3:12</v>
      </c>
      <c r="CF152" s="338" t="str">
        <f t="shared" si="77"/>
        <v>立得点表!16:25</v>
      </c>
      <c r="CG152" s="337" t="str">
        <f t="shared" si="78"/>
        <v>立3段得点表!3:13</v>
      </c>
      <c r="CH152" s="338" t="str">
        <f t="shared" si="79"/>
        <v>立3段得点表!16:25</v>
      </c>
      <c r="CI152" s="337" t="str">
        <f t="shared" si="80"/>
        <v>ボール得点表!3:13</v>
      </c>
      <c r="CJ152" s="338" t="str">
        <f t="shared" si="81"/>
        <v>ボール得点表!16:25</v>
      </c>
      <c r="CK152" s="337" t="str">
        <f t="shared" si="82"/>
        <v>50m得点表!3:13</v>
      </c>
      <c r="CL152" s="338" t="str">
        <f t="shared" si="83"/>
        <v>50m得点表!16:25</v>
      </c>
      <c r="CM152" s="337" t="str">
        <f t="shared" si="84"/>
        <v>往得点表!3:13</v>
      </c>
      <c r="CN152" s="338" t="str">
        <f t="shared" si="85"/>
        <v>往得点表!16:25</v>
      </c>
      <c r="CO152" s="337" t="str">
        <f t="shared" si="86"/>
        <v>腕得点表!3:13</v>
      </c>
      <c r="CP152" s="338" t="str">
        <f t="shared" si="87"/>
        <v>腕得点表!16:25</v>
      </c>
      <c r="CQ152" s="337" t="str">
        <f t="shared" si="88"/>
        <v>腕膝得点表!3:4</v>
      </c>
      <c r="CR152" s="338" t="str">
        <f t="shared" si="89"/>
        <v>腕膝得点表!8:9</v>
      </c>
      <c r="CS152" s="337" t="str">
        <f t="shared" si="90"/>
        <v>20mシャトルラン得点表!3:13</v>
      </c>
      <c r="CT152" s="338" t="str">
        <f t="shared" si="91"/>
        <v>20mシャトルラン得点表!16:25</v>
      </c>
      <c r="CU152" s="402" t="b">
        <f t="shared" si="75"/>
        <v>0</v>
      </c>
    </row>
    <row r="153" spans="1:99">
      <c r="A153" s="339">
        <v>139</v>
      </c>
      <c r="B153" s="446"/>
      <c r="C153" s="353"/>
      <c r="D153" s="356"/>
      <c r="E153" s="355"/>
      <c r="F153" s="356"/>
      <c r="G153" s="435" t="str">
        <f>IF(E153="","",DATEDIF(E153,#REF!,"y"))</f>
        <v/>
      </c>
      <c r="H153" s="356"/>
      <c r="I153" s="356"/>
      <c r="J153" s="379"/>
      <c r="K153" s="436" t="str">
        <f t="shared" ca="1" si="64"/>
        <v/>
      </c>
      <c r="L153" s="316"/>
      <c r="M153" s="318"/>
      <c r="N153" s="318"/>
      <c r="O153" s="318"/>
      <c r="P153" s="363"/>
      <c r="Q153" s="432" t="str">
        <f t="shared" ca="1" si="65"/>
        <v/>
      </c>
      <c r="R153" s="360"/>
      <c r="S153" s="361"/>
      <c r="T153" s="361"/>
      <c r="U153" s="361"/>
      <c r="V153" s="365"/>
      <c r="W153" s="358"/>
      <c r="X153" s="379" t="str">
        <f t="shared" ca="1" si="66"/>
        <v/>
      </c>
      <c r="Y153" s="323"/>
      <c r="Z153" s="360"/>
      <c r="AA153" s="361"/>
      <c r="AB153" s="361"/>
      <c r="AC153" s="361"/>
      <c r="AD153" s="362"/>
      <c r="AE153" s="363"/>
      <c r="AF153" s="432" t="str">
        <f t="shared" ca="1" si="67"/>
        <v/>
      </c>
      <c r="AG153" s="363"/>
      <c r="AH153" s="432" t="str">
        <f t="shared" ca="1" si="68"/>
        <v/>
      </c>
      <c r="AI153" s="358"/>
      <c r="AJ153" s="379" t="str">
        <f t="shared" ca="1" si="69"/>
        <v/>
      </c>
      <c r="AK153" s="363"/>
      <c r="AL153" s="432" t="str">
        <f t="shared" ca="1" si="70"/>
        <v/>
      </c>
      <c r="AM153" s="363"/>
      <c r="AN153" s="432" t="str">
        <f t="shared" ca="1" si="71"/>
        <v/>
      </c>
      <c r="AO153" s="433" t="str">
        <f t="shared" si="72"/>
        <v/>
      </c>
      <c r="AP153" s="433" t="str">
        <f t="shared" si="73"/>
        <v/>
      </c>
      <c r="AQ153" s="433" t="str">
        <f>IF(AO153=7,VLOOKUP(AP153,設定!$A$2:$B$6,2,1),"---")</f>
        <v>---</v>
      </c>
      <c r="AR153" s="370"/>
      <c r="AS153" s="371"/>
      <c r="AT153" s="371"/>
      <c r="AU153" s="372" t="s">
        <v>105</v>
      </c>
      <c r="AV153" s="373"/>
      <c r="AW153" s="372"/>
      <c r="AX153" s="374"/>
      <c r="AY153" s="434" t="str">
        <f t="shared" si="63"/>
        <v/>
      </c>
      <c r="AZ153" s="372" t="s">
        <v>105</v>
      </c>
      <c r="BA153" s="372" t="s">
        <v>105</v>
      </c>
      <c r="BB153" s="372" t="s">
        <v>105</v>
      </c>
      <c r="BC153" s="372"/>
      <c r="BD153" s="372"/>
      <c r="BE153" s="372"/>
      <c r="BF153" s="372"/>
      <c r="BG153" s="376"/>
      <c r="BH153" s="377"/>
      <c r="BI153" s="372"/>
      <c r="BJ153" s="372"/>
      <c r="BK153" s="372"/>
      <c r="BL153" s="372"/>
      <c r="BM153" s="372"/>
      <c r="BN153" s="372"/>
      <c r="BO153" s="372"/>
      <c r="BP153" s="372"/>
      <c r="BQ153" s="372"/>
      <c r="BR153" s="372"/>
      <c r="BS153" s="372"/>
      <c r="BT153" s="372"/>
      <c r="BU153" s="372"/>
      <c r="BV153" s="372"/>
      <c r="BW153" s="372"/>
      <c r="BX153" s="372"/>
      <c r="BY153" s="372"/>
      <c r="BZ153" s="378"/>
      <c r="CA153" s="401"/>
      <c r="CB153" s="402"/>
      <c r="CC153" s="402">
        <v>141</v>
      </c>
      <c r="CD153" s="337" t="str">
        <f t="shared" si="74"/>
        <v/>
      </c>
      <c r="CE153" s="337" t="str">
        <f t="shared" si="76"/>
        <v>立得点表!3:12</v>
      </c>
      <c r="CF153" s="338" t="str">
        <f t="shared" si="77"/>
        <v>立得点表!16:25</v>
      </c>
      <c r="CG153" s="337" t="str">
        <f t="shared" si="78"/>
        <v>立3段得点表!3:13</v>
      </c>
      <c r="CH153" s="338" t="str">
        <f t="shared" si="79"/>
        <v>立3段得点表!16:25</v>
      </c>
      <c r="CI153" s="337" t="str">
        <f t="shared" si="80"/>
        <v>ボール得点表!3:13</v>
      </c>
      <c r="CJ153" s="338" t="str">
        <f t="shared" si="81"/>
        <v>ボール得点表!16:25</v>
      </c>
      <c r="CK153" s="337" t="str">
        <f t="shared" si="82"/>
        <v>50m得点表!3:13</v>
      </c>
      <c r="CL153" s="338" t="str">
        <f t="shared" si="83"/>
        <v>50m得点表!16:25</v>
      </c>
      <c r="CM153" s="337" t="str">
        <f t="shared" si="84"/>
        <v>往得点表!3:13</v>
      </c>
      <c r="CN153" s="338" t="str">
        <f t="shared" si="85"/>
        <v>往得点表!16:25</v>
      </c>
      <c r="CO153" s="337" t="str">
        <f t="shared" si="86"/>
        <v>腕得点表!3:13</v>
      </c>
      <c r="CP153" s="338" t="str">
        <f t="shared" si="87"/>
        <v>腕得点表!16:25</v>
      </c>
      <c r="CQ153" s="337" t="str">
        <f t="shared" si="88"/>
        <v>腕膝得点表!3:4</v>
      </c>
      <c r="CR153" s="338" t="str">
        <f t="shared" si="89"/>
        <v>腕膝得点表!8:9</v>
      </c>
      <c r="CS153" s="337" t="str">
        <f t="shared" si="90"/>
        <v>20mシャトルラン得点表!3:13</v>
      </c>
      <c r="CT153" s="338" t="str">
        <f t="shared" si="91"/>
        <v>20mシャトルラン得点表!16:25</v>
      </c>
      <c r="CU153" s="402" t="b">
        <f t="shared" si="75"/>
        <v>0</v>
      </c>
    </row>
    <row r="154" spans="1:99">
      <c r="A154" s="339">
        <v>140</v>
      </c>
      <c r="B154" s="446"/>
      <c r="C154" s="353"/>
      <c r="D154" s="356"/>
      <c r="E154" s="355"/>
      <c r="F154" s="356"/>
      <c r="G154" s="435" t="str">
        <f>IF(E154="","",DATEDIF(E154,#REF!,"y"))</f>
        <v/>
      </c>
      <c r="H154" s="356"/>
      <c r="I154" s="356"/>
      <c r="J154" s="379"/>
      <c r="K154" s="436" t="str">
        <f t="shared" ca="1" si="64"/>
        <v/>
      </c>
      <c r="L154" s="316"/>
      <c r="M154" s="318"/>
      <c r="N154" s="318"/>
      <c r="O154" s="318"/>
      <c r="P154" s="363"/>
      <c r="Q154" s="432" t="str">
        <f t="shared" ca="1" si="65"/>
        <v/>
      </c>
      <c r="R154" s="360"/>
      <c r="S154" s="361"/>
      <c r="T154" s="361"/>
      <c r="U154" s="361"/>
      <c r="V154" s="365"/>
      <c r="W154" s="358"/>
      <c r="X154" s="379" t="str">
        <f t="shared" ca="1" si="66"/>
        <v/>
      </c>
      <c r="Y154" s="323"/>
      <c r="Z154" s="360"/>
      <c r="AA154" s="361"/>
      <c r="AB154" s="361"/>
      <c r="AC154" s="361"/>
      <c r="AD154" s="362"/>
      <c r="AE154" s="363"/>
      <c r="AF154" s="432" t="str">
        <f t="shared" ca="1" si="67"/>
        <v/>
      </c>
      <c r="AG154" s="363"/>
      <c r="AH154" s="432" t="str">
        <f t="shared" ca="1" si="68"/>
        <v/>
      </c>
      <c r="AI154" s="358"/>
      <c r="AJ154" s="379" t="str">
        <f t="shared" ca="1" si="69"/>
        <v/>
      </c>
      <c r="AK154" s="363"/>
      <c r="AL154" s="432" t="str">
        <f t="shared" ca="1" si="70"/>
        <v/>
      </c>
      <c r="AM154" s="363"/>
      <c r="AN154" s="432" t="str">
        <f t="shared" ca="1" si="71"/>
        <v/>
      </c>
      <c r="AO154" s="433" t="str">
        <f t="shared" si="72"/>
        <v/>
      </c>
      <c r="AP154" s="433" t="str">
        <f t="shared" si="73"/>
        <v/>
      </c>
      <c r="AQ154" s="433" t="str">
        <f>IF(AO154=7,VLOOKUP(AP154,設定!$A$2:$B$6,2,1),"---")</f>
        <v>---</v>
      </c>
      <c r="AR154" s="370"/>
      <c r="AS154" s="371"/>
      <c r="AT154" s="371"/>
      <c r="AU154" s="372" t="s">
        <v>105</v>
      </c>
      <c r="AV154" s="373"/>
      <c r="AW154" s="372"/>
      <c r="AX154" s="374"/>
      <c r="AY154" s="434" t="str">
        <f t="shared" si="63"/>
        <v/>
      </c>
      <c r="AZ154" s="372" t="s">
        <v>105</v>
      </c>
      <c r="BA154" s="372" t="s">
        <v>105</v>
      </c>
      <c r="BB154" s="372" t="s">
        <v>105</v>
      </c>
      <c r="BC154" s="372"/>
      <c r="BD154" s="372"/>
      <c r="BE154" s="372"/>
      <c r="BF154" s="372"/>
      <c r="BG154" s="376"/>
      <c r="BH154" s="377"/>
      <c r="BI154" s="372"/>
      <c r="BJ154" s="372"/>
      <c r="BK154" s="372"/>
      <c r="BL154" s="372"/>
      <c r="BM154" s="372"/>
      <c r="BN154" s="372"/>
      <c r="BO154" s="372"/>
      <c r="BP154" s="372"/>
      <c r="BQ154" s="372"/>
      <c r="BR154" s="372"/>
      <c r="BS154" s="372"/>
      <c r="BT154" s="372"/>
      <c r="BU154" s="372"/>
      <c r="BV154" s="372"/>
      <c r="BW154" s="372"/>
      <c r="BX154" s="372"/>
      <c r="BY154" s="372"/>
      <c r="BZ154" s="378"/>
      <c r="CA154" s="401"/>
      <c r="CB154" s="402"/>
      <c r="CC154" s="402">
        <v>142</v>
      </c>
      <c r="CD154" s="337" t="str">
        <f t="shared" si="74"/>
        <v/>
      </c>
      <c r="CE154" s="337" t="str">
        <f t="shared" si="76"/>
        <v>立得点表!3:12</v>
      </c>
      <c r="CF154" s="338" t="str">
        <f t="shared" si="77"/>
        <v>立得点表!16:25</v>
      </c>
      <c r="CG154" s="337" t="str">
        <f t="shared" si="78"/>
        <v>立3段得点表!3:13</v>
      </c>
      <c r="CH154" s="338" t="str">
        <f t="shared" si="79"/>
        <v>立3段得点表!16:25</v>
      </c>
      <c r="CI154" s="337" t="str">
        <f t="shared" si="80"/>
        <v>ボール得点表!3:13</v>
      </c>
      <c r="CJ154" s="338" t="str">
        <f t="shared" si="81"/>
        <v>ボール得点表!16:25</v>
      </c>
      <c r="CK154" s="337" t="str">
        <f t="shared" si="82"/>
        <v>50m得点表!3:13</v>
      </c>
      <c r="CL154" s="338" t="str">
        <f t="shared" si="83"/>
        <v>50m得点表!16:25</v>
      </c>
      <c r="CM154" s="337" t="str">
        <f t="shared" si="84"/>
        <v>往得点表!3:13</v>
      </c>
      <c r="CN154" s="338" t="str">
        <f t="shared" si="85"/>
        <v>往得点表!16:25</v>
      </c>
      <c r="CO154" s="337" t="str">
        <f t="shared" si="86"/>
        <v>腕得点表!3:13</v>
      </c>
      <c r="CP154" s="338" t="str">
        <f t="shared" si="87"/>
        <v>腕得点表!16:25</v>
      </c>
      <c r="CQ154" s="337" t="str">
        <f t="shared" si="88"/>
        <v>腕膝得点表!3:4</v>
      </c>
      <c r="CR154" s="338" t="str">
        <f t="shared" si="89"/>
        <v>腕膝得点表!8:9</v>
      </c>
      <c r="CS154" s="337" t="str">
        <f t="shared" si="90"/>
        <v>20mシャトルラン得点表!3:13</v>
      </c>
      <c r="CT154" s="338" t="str">
        <f t="shared" si="91"/>
        <v>20mシャトルラン得点表!16:25</v>
      </c>
      <c r="CU154" s="402" t="b">
        <f t="shared" si="75"/>
        <v>0</v>
      </c>
    </row>
    <row r="155" spans="1:99">
      <c r="A155" s="339">
        <v>141</v>
      </c>
      <c r="B155" s="446"/>
      <c r="C155" s="353"/>
      <c r="D155" s="356"/>
      <c r="E155" s="355"/>
      <c r="F155" s="356"/>
      <c r="G155" s="435" t="str">
        <f>IF(E155="","",DATEDIF(E155,#REF!,"y"))</f>
        <v/>
      </c>
      <c r="H155" s="356"/>
      <c r="I155" s="356"/>
      <c r="J155" s="379"/>
      <c r="K155" s="436" t="str">
        <f t="shared" ca="1" si="64"/>
        <v/>
      </c>
      <c r="L155" s="316"/>
      <c r="M155" s="318"/>
      <c r="N155" s="318"/>
      <c r="O155" s="318"/>
      <c r="P155" s="363"/>
      <c r="Q155" s="432" t="str">
        <f t="shared" ca="1" si="65"/>
        <v/>
      </c>
      <c r="R155" s="360"/>
      <c r="S155" s="361"/>
      <c r="T155" s="361"/>
      <c r="U155" s="361"/>
      <c r="V155" s="365"/>
      <c r="W155" s="358"/>
      <c r="X155" s="379" t="str">
        <f t="shared" ca="1" si="66"/>
        <v/>
      </c>
      <c r="Y155" s="323"/>
      <c r="Z155" s="360"/>
      <c r="AA155" s="361"/>
      <c r="AB155" s="361"/>
      <c r="AC155" s="361"/>
      <c r="AD155" s="362"/>
      <c r="AE155" s="363"/>
      <c r="AF155" s="432" t="str">
        <f t="shared" ca="1" si="67"/>
        <v/>
      </c>
      <c r="AG155" s="363"/>
      <c r="AH155" s="432" t="str">
        <f t="shared" ca="1" si="68"/>
        <v/>
      </c>
      <c r="AI155" s="358"/>
      <c r="AJ155" s="379" t="str">
        <f t="shared" ca="1" si="69"/>
        <v/>
      </c>
      <c r="AK155" s="363"/>
      <c r="AL155" s="432" t="str">
        <f t="shared" ca="1" si="70"/>
        <v/>
      </c>
      <c r="AM155" s="363"/>
      <c r="AN155" s="432" t="str">
        <f t="shared" ca="1" si="71"/>
        <v/>
      </c>
      <c r="AO155" s="433" t="str">
        <f t="shared" si="72"/>
        <v/>
      </c>
      <c r="AP155" s="433" t="str">
        <f t="shared" si="73"/>
        <v/>
      </c>
      <c r="AQ155" s="433" t="str">
        <f>IF(AO155=7,VLOOKUP(AP155,設定!$A$2:$B$6,2,1),"---")</f>
        <v>---</v>
      </c>
      <c r="AR155" s="370"/>
      <c r="AS155" s="371"/>
      <c r="AT155" s="371"/>
      <c r="AU155" s="372" t="s">
        <v>105</v>
      </c>
      <c r="AV155" s="373"/>
      <c r="AW155" s="372"/>
      <c r="AX155" s="374"/>
      <c r="AY155" s="434" t="str">
        <f t="shared" si="63"/>
        <v/>
      </c>
      <c r="AZ155" s="372" t="s">
        <v>105</v>
      </c>
      <c r="BA155" s="372" t="s">
        <v>105</v>
      </c>
      <c r="BB155" s="372" t="s">
        <v>105</v>
      </c>
      <c r="BC155" s="372"/>
      <c r="BD155" s="372"/>
      <c r="BE155" s="372"/>
      <c r="BF155" s="372"/>
      <c r="BG155" s="376"/>
      <c r="BH155" s="377"/>
      <c r="BI155" s="372"/>
      <c r="BJ155" s="372"/>
      <c r="BK155" s="372"/>
      <c r="BL155" s="372"/>
      <c r="BM155" s="372"/>
      <c r="BN155" s="372"/>
      <c r="BO155" s="372"/>
      <c r="BP155" s="372"/>
      <c r="BQ155" s="372"/>
      <c r="BR155" s="372"/>
      <c r="BS155" s="372"/>
      <c r="BT155" s="372"/>
      <c r="BU155" s="372"/>
      <c r="BV155" s="372"/>
      <c r="BW155" s="372"/>
      <c r="BX155" s="372"/>
      <c r="BY155" s="372"/>
      <c r="BZ155" s="378"/>
      <c r="CA155" s="401"/>
      <c r="CB155" s="402"/>
      <c r="CC155" s="402">
        <v>143</v>
      </c>
      <c r="CD155" s="337" t="str">
        <f t="shared" si="74"/>
        <v/>
      </c>
      <c r="CE155" s="337" t="str">
        <f t="shared" si="76"/>
        <v>立得点表!3:12</v>
      </c>
      <c r="CF155" s="338" t="str">
        <f t="shared" si="77"/>
        <v>立得点表!16:25</v>
      </c>
      <c r="CG155" s="337" t="str">
        <f t="shared" si="78"/>
        <v>立3段得点表!3:13</v>
      </c>
      <c r="CH155" s="338" t="str">
        <f t="shared" si="79"/>
        <v>立3段得点表!16:25</v>
      </c>
      <c r="CI155" s="337" t="str">
        <f t="shared" si="80"/>
        <v>ボール得点表!3:13</v>
      </c>
      <c r="CJ155" s="338" t="str">
        <f t="shared" si="81"/>
        <v>ボール得点表!16:25</v>
      </c>
      <c r="CK155" s="337" t="str">
        <f t="shared" si="82"/>
        <v>50m得点表!3:13</v>
      </c>
      <c r="CL155" s="338" t="str">
        <f t="shared" si="83"/>
        <v>50m得点表!16:25</v>
      </c>
      <c r="CM155" s="337" t="str">
        <f t="shared" si="84"/>
        <v>往得点表!3:13</v>
      </c>
      <c r="CN155" s="338" t="str">
        <f t="shared" si="85"/>
        <v>往得点表!16:25</v>
      </c>
      <c r="CO155" s="337" t="str">
        <f t="shared" si="86"/>
        <v>腕得点表!3:13</v>
      </c>
      <c r="CP155" s="338" t="str">
        <f t="shared" si="87"/>
        <v>腕得点表!16:25</v>
      </c>
      <c r="CQ155" s="337" t="str">
        <f t="shared" si="88"/>
        <v>腕膝得点表!3:4</v>
      </c>
      <c r="CR155" s="338" t="str">
        <f t="shared" si="89"/>
        <v>腕膝得点表!8:9</v>
      </c>
      <c r="CS155" s="337" t="str">
        <f t="shared" si="90"/>
        <v>20mシャトルラン得点表!3:13</v>
      </c>
      <c r="CT155" s="338" t="str">
        <f t="shared" si="91"/>
        <v>20mシャトルラン得点表!16:25</v>
      </c>
      <c r="CU155" s="402" t="b">
        <f t="shared" si="75"/>
        <v>0</v>
      </c>
    </row>
    <row r="156" spans="1:99">
      <c r="A156" s="339">
        <v>142</v>
      </c>
      <c r="B156" s="446"/>
      <c r="C156" s="353"/>
      <c r="D156" s="356"/>
      <c r="E156" s="355"/>
      <c r="F156" s="356"/>
      <c r="G156" s="435" t="str">
        <f>IF(E156="","",DATEDIF(E156,#REF!,"y"))</f>
        <v/>
      </c>
      <c r="H156" s="356"/>
      <c r="I156" s="356"/>
      <c r="J156" s="379"/>
      <c r="K156" s="436" t="str">
        <f t="shared" ca="1" si="64"/>
        <v/>
      </c>
      <c r="L156" s="316"/>
      <c r="M156" s="318"/>
      <c r="N156" s="318"/>
      <c r="O156" s="318"/>
      <c r="P156" s="363"/>
      <c r="Q156" s="432" t="str">
        <f t="shared" ca="1" si="65"/>
        <v/>
      </c>
      <c r="R156" s="360"/>
      <c r="S156" s="361"/>
      <c r="T156" s="361"/>
      <c r="U156" s="361"/>
      <c r="V156" s="365"/>
      <c r="W156" s="358"/>
      <c r="X156" s="379" t="str">
        <f t="shared" ca="1" si="66"/>
        <v/>
      </c>
      <c r="Y156" s="323"/>
      <c r="Z156" s="360"/>
      <c r="AA156" s="361"/>
      <c r="AB156" s="361"/>
      <c r="AC156" s="361"/>
      <c r="AD156" s="362"/>
      <c r="AE156" s="363"/>
      <c r="AF156" s="432" t="str">
        <f t="shared" ca="1" si="67"/>
        <v/>
      </c>
      <c r="AG156" s="363"/>
      <c r="AH156" s="432" t="str">
        <f t="shared" ca="1" si="68"/>
        <v/>
      </c>
      <c r="AI156" s="358"/>
      <c r="AJ156" s="379" t="str">
        <f t="shared" ca="1" si="69"/>
        <v/>
      </c>
      <c r="AK156" s="363"/>
      <c r="AL156" s="432" t="str">
        <f t="shared" ca="1" si="70"/>
        <v/>
      </c>
      <c r="AM156" s="363"/>
      <c r="AN156" s="432" t="str">
        <f t="shared" ca="1" si="71"/>
        <v/>
      </c>
      <c r="AO156" s="433" t="str">
        <f t="shared" si="72"/>
        <v/>
      </c>
      <c r="AP156" s="433" t="str">
        <f t="shared" si="73"/>
        <v/>
      </c>
      <c r="AQ156" s="433" t="str">
        <f>IF(AO156=7,VLOOKUP(AP156,設定!$A$2:$B$6,2,1),"---")</f>
        <v>---</v>
      </c>
      <c r="AR156" s="370"/>
      <c r="AS156" s="371"/>
      <c r="AT156" s="371"/>
      <c r="AU156" s="372" t="s">
        <v>105</v>
      </c>
      <c r="AV156" s="373"/>
      <c r="AW156" s="372"/>
      <c r="AX156" s="374"/>
      <c r="AY156" s="434" t="str">
        <f t="shared" si="63"/>
        <v/>
      </c>
      <c r="AZ156" s="372" t="s">
        <v>105</v>
      </c>
      <c r="BA156" s="372" t="s">
        <v>105</v>
      </c>
      <c r="BB156" s="372" t="s">
        <v>105</v>
      </c>
      <c r="BC156" s="372"/>
      <c r="BD156" s="372"/>
      <c r="BE156" s="372"/>
      <c r="BF156" s="372"/>
      <c r="BG156" s="376"/>
      <c r="BH156" s="377"/>
      <c r="BI156" s="372"/>
      <c r="BJ156" s="372"/>
      <c r="BK156" s="372"/>
      <c r="BL156" s="372"/>
      <c r="BM156" s="372"/>
      <c r="BN156" s="372"/>
      <c r="BO156" s="372"/>
      <c r="BP156" s="372"/>
      <c r="BQ156" s="372"/>
      <c r="BR156" s="372"/>
      <c r="BS156" s="372"/>
      <c r="BT156" s="372"/>
      <c r="BU156" s="372"/>
      <c r="BV156" s="372"/>
      <c r="BW156" s="372"/>
      <c r="BX156" s="372"/>
      <c r="BY156" s="372"/>
      <c r="BZ156" s="378"/>
      <c r="CA156" s="401"/>
      <c r="CB156" s="402"/>
      <c r="CC156" s="402">
        <v>144</v>
      </c>
      <c r="CD156" s="337" t="str">
        <f t="shared" si="74"/>
        <v/>
      </c>
      <c r="CE156" s="337" t="str">
        <f t="shared" si="76"/>
        <v>立得点表!3:12</v>
      </c>
      <c r="CF156" s="338" t="str">
        <f t="shared" si="77"/>
        <v>立得点表!16:25</v>
      </c>
      <c r="CG156" s="337" t="str">
        <f t="shared" si="78"/>
        <v>立3段得点表!3:13</v>
      </c>
      <c r="CH156" s="338" t="str">
        <f t="shared" si="79"/>
        <v>立3段得点表!16:25</v>
      </c>
      <c r="CI156" s="337" t="str">
        <f t="shared" si="80"/>
        <v>ボール得点表!3:13</v>
      </c>
      <c r="CJ156" s="338" t="str">
        <f t="shared" si="81"/>
        <v>ボール得点表!16:25</v>
      </c>
      <c r="CK156" s="337" t="str">
        <f t="shared" si="82"/>
        <v>50m得点表!3:13</v>
      </c>
      <c r="CL156" s="338" t="str">
        <f t="shared" si="83"/>
        <v>50m得点表!16:25</v>
      </c>
      <c r="CM156" s="337" t="str">
        <f t="shared" si="84"/>
        <v>往得点表!3:13</v>
      </c>
      <c r="CN156" s="338" t="str">
        <f t="shared" si="85"/>
        <v>往得点表!16:25</v>
      </c>
      <c r="CO156" s="337" t="str">
        <f t="shared" si="86"/>
        <v>腕得点表!3:13</v>
      </c>
      <c r="CP156" s="338" t="str">
        <f t="shared" si="87"/>
        <v>腕得点表!16:25</v>
      </c>
      <c r="CQ156" s="337" t="str">
        <f t="shared" si="88"/>
        <v>腕膝得点表!3:4</v>
      </c>
      <c r="CR156" s="338" t="str">
        <f t="shared" si="89"/>
        <v>腕膝得点表!8:9</v>
      </c>
      <c r="CS156" s="337" t="str">
        <f t="shared" si="90"/>
        <v>20mシャトルラン得点表!3:13</v>
      </c>
      <c r="CT156" s="338" t="str">
        <f t="shared" si="91"/>
        <v>20mシャトルラン得点表!16:25</v>
      </c>
      <c r="CU156" s="402" t="b">
        <f t="shared" si="75"/>
        <v>0</v>
      </c>
    </row>
    <row r="157" spans="1:99">
      <c r="A157" s="339">
        <v>143</v>
      </c>
      <c r="B157" s="446"/>
      <c r="C157" s="353"/>
      <c r="D157" s="356"/>
      <c r="E157" s="355"/>
      <c r="F157" s="356"/>
      <c r="G157" s="435" t="str">
        <f>IF(E157="","",DATEDIF(E157,#REF!,"y"))</f>
        <v/>
      </c>
      <c r="H157" s="356"/>
      <c r="I157" s="356"/>
      <c r="J157" s="379"/>
      <c r="K157" s="436" t="str">
        <f t="shared" ca="1" si="64"/>
        <v/>
      </c>
      <c r="L157" s="316"/>
      <c r="M157" s="318"/>
      <c r="N157" s="318"/>
      <c r="O157" s="318"/>
      <c r="P157" s="363"/>
      <c r="Q157" s="432" t="str">
        <f t="shared" ca="1" si="65"/>
        <v/>
      </c>
      <c r="R157" s="360"/>
      <c r="S157" s="361"/>
      <c r="T157" s="361"/>
      <c r="U157" s="361"/>
      <c r="V157" s="365"/>
      <c r="W157" s="358"/>
      <c r="X157" s="379" t="str">
        <f t="shared" ca="1" si="66"/>
        <v/>
      </c>
      <c r="Y157" s="323"/>
      <c r="Z157" s="360"/>
      <c r="AA157" s="361"/>
      <c r="AB157" s="361"/>
      <c r="AC157" s="361"/>
      <c r="AD157" s="362"/>
      <c r="AE157" s="363"/>
      <c r="AF157" s="432" t="str">
        <f t="shared" ca="1" si="67"/>
        <v/>
      </c>
      <c r="AG157" s="363"/>
      <c r="AH157" s="432" t="str">
        <f t="shared" ca="1" si="68"/>
        <v/>
      </c>
      <c r="AI157" s="358"/>
      <c r="AJ157" s="379" t="str">
        <f t="shared" ca="1" si="69"/>
        <v/>
      </c>
      <c r="AK157" s="363"/>
      <c r="AL157" s="432" t="str">
        <f t="shared" ca="1" si="70"/>
        <v/>
      </c>
      <c r="AM157" s="363"/>
      <c r="AN157" s="432" t="str">
        <f t="shared" ca="1" si="71"/>
        <v/>
      </c>
      <c r="AO157" s="433" t="str">
        <f t="shared" si="72"/>
        <v/>
      </c>
      <c r="AP157" s="433" t="str">
        <f t="shared" si="73"/>
        <v/>
      </c>
      <c r="AQ157" s="433" t="str">
        <f>IF(AO157=7,VLOOKUP(AP157,設定!$A$2:$B$6,2,1),"---")</f>
        <v>---</v>
      </c>
      <c r="AR157" s="370"/>
      <c r="AS157" s="371"/>
      <c r="AT157" s="371"/>
      <c r="AU157" s="372" t="s">
        <v>105</v>
      </c>
      <c r="AV157" s="373"/>
      <c r="AW157" s="372"/>
      <c r="AX157" s="374"/>
      <c r="AY157" s="434" t="str">
        <f t="shared" si="63"/>
        <v/>
      </c>
      <c r="AZ157" s="372" t="s">
        <v>105</v>
      </c>
      <c r="BA157" s="372" t="s">
        <v>105</v>
      </c>
      <c r="BB157" s="372" t="s">
        <v>105</v>
      </c>
      <c r="BC157" s="372"/>
      <c r="BD157" s="372"/>
      <c r="BE157" s="372"/>
      <c r="BF157" s="372"/>
      <c r="BG157" s="376"/>
      <c r="BH157" s="377"/>
      <c r="BI157" s="372"/>
      <c r="BJ157" s="372"/>
      <c r="BK157" s="372"/>
      <c r="BL157" s="372"/>
      <c r="BM157" s="372"/>
      <c r="BN157" s="372"/>
      <c r="BO157" s="372"/>
      <c r="BP157" s="372"/>
      <c r="BQ157" s="372"/>
      <c r="BR157" s="372"/>
      <c r="BS157" s="372"/>
      <c r="BT157" s="372"/>
      <c r="BU157" s="372"/>
      <c r="BV157" s="372"/>
      <c r="BW157" s="372"/>
      <c r="BX157" s="372"/>
      <c r="BY157" s="372"/>
      <c r="BZ157" s="378"/>
      <c r="CA157" s="401"/>
      <c r="CB157" s="402"/>
      <c r="CC157" s="402">
        <v>145</v>
      </c>
      <c r="CD157" s="337" t="str">
        <f t="shared" si="74"/>
        <v/>
      </c>
      <c r="CE157" s="337" t="str">
        <f t="shared" si="76"/>
        <v>立得点表!3:12</v>
      </c>
      <c r="CF157" s="338" t="str">
        <f t="shared" si="77"/>
        <v>立得点表!16:25</v>
      </c>
      <c r="CG157" s="337" t="str">
        <f t="shared" si="78"/>
        <v>立3段得点表!3:13</v>
      </c>
      <c r="CH157" s="338" t="str">
        <f t="shared" si="79"/>
        <v>立3段得点表!16:25</v>
      </c>
      <c r="CI157" s="337" t="str">
        <f t="shared" si="80"/>
        <v>ボール得点表!3:13</v>
      </c>
      <c r="CJ157" s="338" t="str">
        <f t="shared" si="81"/>
        <v>ボール得点表!16:25</v>
      </c>
      <c r="CK157" s="337" t="str">
        <f t="shared" si="82"/>
        <v>50m得点表!3:13</v>
      </c>
      <c r="CL157" s="338" t="str">
        <f t="shared" si="83"/>
        <v>50m得点表!16:25</v>
      </c>
      <c r="CM157" s="337" t="str">
        <f t="shared" si="84"/>
        <v>往得点表!3:13</v>
      </c>
      <c r="CN157" s="338" t="str">
        <f t="shared" si="85"/>
        <v>往得点表!16:25</v>
      </c>
      <c r="CO157" s="337" t="str">
        <f t="shared" si="86"/>
        <v>腕得点表!3:13</v>
      </c>
      <c r="CP157" s="338" t="str">
        <f t="shared" si="87"/>
        <v>腕得点表!16:25</v>
      </c>
      <c r="CQ157" s="337" t="str">
        <f t="shared" si="88"/>
        <v>腕膝得点表!3:4</v>
      </c>
      <c r="CR157" s="338" t="str">
        <f t="shared" si="89"/>
        <v>腕膝得点表!8:9</v>
      </c>
      <c r="CS157" s="337" t="str">
        <f t="shared" si="90"/>
        <v>20mシャトルラン得点表!3:13</v>
      </c>
      <c r="CT157" s="338" t="str">
        <f t="shared" si="91"/>
        <v>20mシャトルラン得点表!16:25</v>
      </c>
      <c r="CU157" s="402" t="b">
        <f t="shared" si="75"/>
        <v>0</v>
      </c>
    </row>
    <row r="158" spans="1:99">
      <c r="A158" s="339">
        <v>144</v>
      </c>
      <c r="B158" s="446"/>
      <c r="C158" s="353"/>
      <c r="D158" s="356"/>
      <c r="E158" s="355"/>
      <c r="F158" s="356"/>
      <c r="G158" s="435" t="str">
        <f>IF(E158="","",DATEDIF(E158,#REF!,"y"))</f>
        <v/>
      </c>
      <c r="H158" s="356"/>
      <c r="I158" s="356"/>
      <c r="J158" s="379"/>
      <c r="K158" s="436" t="str">
        <f t="shared" ca="1" si="64"/>
        <v/>
      </c>
      <c r="L158" s="316"/>
      <c r="M158" s="318"/>
      <c r="N158" s="318"/>
      <c r="O158" s="318"/>
      <c r="P158" s="363"/>
      <c r="Q158" s="432" t="str">
        <f t="shared" ca="1" si="65"/>
        <v/>
      </c>
      <c r="R158" s="360"/>
      <c r="S158" s="361"/>
      <c r="T158" s="361"/>
      <c r="U158" s="361"/>
      <c r="V158" s="365"/>
      <c r="W158" s="358"/>
      <c r="X158" s="379" t="str">
        <f t="shared" ca="1" si="66"/>
        <v/>
      </c>
      <c r="Y158" s="323"/>
      <c r="Z158" s="360"/>
      <c r="AA158" s="361"/>
      <c r="AB158" s="361"/>
      <c r="AC158" s="361"/>
      <c r="AD158" s="362"/>
      <c r="AE158" s="363"/>
      <c r="AF158" s="432" t="str">
        <f t="shared" ca="1" si="67"/>
        <v/>
      </c>
      <c r="AG158" s="363"/>
      <c r="AH158" s="432" t="str">
        <f t="shared" ca="1" si="68"/>
        <v/>
      </c>
      <c r="AI158" s="358"/>
      <c r="AJ158" s="379" t="str">
        <f t="shared" ca="1" si="69"/>
        <v/>
      </c>
      <c r="AK158" s="363"/>
      <c r="AL158" s="432" t="str">
        <f t="shared" ca="1" si="70"/>
        <v/>
      </c>
      <c r="AM158" s="363"/>
      <c r="AN158" s="432" t="str">
        <f t="shared" ca="1" si="71"/>
        <v/>
      </c>
      <c r="AO158" s="433" t="str">
        <f t="shared" si="72"/>
        <v/>
      </c>
      <c r="AP158" s="433" t="str">
        <f t="shared" si="73"/>
        <v/>
      </c>
      <c r="AQ158" s="433" t="str">
        <f>IF(AO158=7,VLOOKUP(AP158,設定!$A$2:$B$6,2,1),"---")</f>
        <v>---</v>
      </c>
      <c r="AR158" s="370"/>
      <c r="AS158" s="371"/>
      <c r="AT158" s="371"/>
      <c r="AU158" s="372" t="s">
        <v>105</v>
      </c>
      <c r="AV158" s="373"/>
      <c r="AW158" s="372"/>
      <c r="AX158" s="374"/>
      <c r="AY158" s="434" t="str">
        <f t="shared" si="63"/>
        <v/>
      </c>
      <c r="AZ158" s="372" t="s">
        <v>105</v>
      </c>
      <c r="BA158" s="372" t="s">
        <v>105</v>
      </c>
      <c r="BB158" s="372" t="s">
        <v>105</v>
      </c>
      <c r="BC158" s="372"/>
      <c r="BD158" s="372"/>
      <c r="BE158" s="372"/>
      <c r="BF158" s="372"/>
      <c r="BG158" s="376"/>
      <c r="BH158" s="377"/>
      <c r="BI158" s="372"/>
      <c r="BJ158" s="372"/>
      <c r="BK158" s="372"/>
      <c r="BL158" s="372"/>
      <c r="BM158" s="372"/>
      <c r="BN158" s="372"/>
      <c r="BO158" s="372"/>
      <c r="BP158" s="372"/>
      <c r="BQ158" s="372"/>
      <c r="BR158" s="372"/>
      <c r="BS158" s="372"/>
      <c r="BT158" s="372"/>
      <c r="BU158" s="372"/>
      <c r="BV158" s="372"/>
      <c r="BW158" s="372"/>
      <c r="BX158" s="372"/>
      <c r="BY158" s="372"/>
      <c r="BZ158" s="378"/>
      <c r="CA158" s="401"/>
      <c r="CB158" s="402"/>
      <c r="CC158" s="402">
        <v>146</v>
      </c>
      <c r="CD158" s="337" t="str">
        <f t="shared" si="74"/>
        <v/>
      </c>
      <c r="CE158" s="337" t="str">
        <f t="shared" si="76"/>
        <v>立得点表!3:12</v>
      </c>
      <c r="CF158" s="338" t="str">
        <f t="shared" si="77"/>
        <v>立得点表!16:25</v>
      </c>
      <c r="CG158" s="337" t="str">
        <f t="shared" si="78"/>
        <v>立3段得点表!3:13</v>
      </c>
      <c r="CH158" s="338" t="str">
        <f t="shared" si="79"/>
        <v>立3段得点表!16:25</v>
      </c>
      <c r="CI158" s="337" t="str">
        <f t="shared" si="80"/>
        <v>ボール得点表!3:13</v>
      </c>
      <c r="CJ158" s="338" t="str">
        <f t="shared" si="81"/>
        <v>ボール得点表!16:25</v>
      </c>
      <c r="CK158" s="337" t="str">
        <f t="shared" si="82"/>
        <v>50m得点表!3:13</v>
      </c>
      <c r="CL158" s="338" t="str">
        <f t="shared" si="83"/>
        <v>50m得点表!16:25</v>
      </c>
      <c r="CM158" s="337" t="str">
        <f t="shared" si="84"/>
        <v>往得点表!3:13</v>
      </c>
      <c r="CN158" s="338" t="str">
        <f t="shared" si="85"/>
        <v>往得点表!16:25</v>
      </c>
      <c r="CO158" s="337" t="str">
        <f t="shared" si="86"/>
        <v>腕得点表!3:13</v>
      </c>
      <c r="CP158" s="338" t="str">
        <f t="shared" si="87"/>
        <v>腕得点表!16:25</v>
      </c>
      <c r="CQ158" s="337" t="str">
        <f t="shared" si="88"/>
        <v>腕膝得点表!3:4</v>
      </c>
      <c r="CR158" s="338" t="str">
        <f t="shared" si="89"/>
        <v>腕膝得点表!8:9</v>
      </c>
      <c r="CS158" s="337" t="str">
        <f t="shared" si="90"/>
        <v>20mシャトルラン得点表!3:13</v>
      </c>
      <c r="CT158" s="338" t="str">
        <f t="shared" si="91"/>
        <v>20mシャトルラン得点表!16:25</v>
      </c>
      <c r="CU158" s="402" t="b">
        <f t="shared" si="75"/>
        <v>0</v>
      </c>
    </row>
    <row r="159" spans="1:99">
      <c r="A159" s="339">
        <v>145</v>
      </c>
      <c r="B159" s="446"/>
      <c r="C159" s="353"/>
      <c r="D159" s="356"/>
      <c r="E159" s="355"/>
      <c r="F159" s="356"/>
      <c r="G159" s="435" t="str">
        <f>IF(E159="","",DATEDIF(E159,#REF!,"y"))</f>
        <v/>
      </c>
      <c r="H159" s="356"/>
      <c r="I159" s="356"/>
      <c r="J159" s="379"/>
      <c r="K159" s="436" t="str">
        <f t="shared" ca="1" si="64"/>
        <v/>
      </c>
      <c r="L159" s="316"/>
      <c r="M159" s="318"/>
      <c r="N159" s="318"/>
      <c r="O159" s="318"/>
      <c r="P159" s="363"/>
      <c r="Q159" s="432" t="str">
        <f t="shared" ca="1" si="65"/>
        <v/>
      </c>
      <c r="R159" s="360"/>
      <c r="S159" s="361"/>
      <c r="T159" s="361"/>
      <c r="U159" s="361"/>
      <c r="V159" s="365"/>
      <c r="W159" s="358"/>
      <c r="X159" s="379" t="str">
        <f t="shared" ca="1" si="66"/>
        <v/>
      </c>
      <c r="Y159" s="323"/>
      <c r="Z159" s="360"/>
      <c r="AA159" s="361"/>
      <c r="AB159" s="361"/>
      <c r="AC159" s="361"/>
      <c r="AD159" s="362"/>
      <c r="AE159" s="363"/>
      <c r="AF159" s="432" t="str">
        <f t="shared" ca="1" si="67"/>
        <v/>
      </c>
      <c r="AG159" s="363"/>
      <c r="AH159" s="432" t="str">
        <f t="shared" ca="1" si="68"/>
        <v/>
      </c>
      <c r="AI159" s="358"/>
      <c r="AJ159" s="379" t="str">
        <f t="shared" ca="1" si="69"/>
        <v/>
      </c>
      <c r="AK159" s="363"/>
      <c r="AL159" s="432" t="str">
        <f t="shared" ca="1" si="70"/>
        <v/>
      </c>
      <c r="AM159" s="363"/>
      <c r="AN159" s="432" t="str">
        <f t="shared" ca="1" si="71"/>
        <v/>
      </c>
      <c r="AO159" s="433" t="str">
        <f t="shared" si="72"/>
        <v/>
      </c>
      <c r="AP159" s="433" t="str">
        <f t="shared" si="73"/>
        <v/>
      </c>
      <c r="AQ159" s="433" t="str">
        <f>IF(AO159=7,VLOOKUP(AP159,設定!$A$2:$B$6,2,1),"---")</f>
        <v>---</v>
      </c>
      <c r="AR159" s="370"/>
      <c r="AS159" s="371"/>
      <c r="AT159" s="371"/>
      <c r="AU159" s="372" t="s">
        <v>105</v>
      </c>
      <c r="AV159" s="373"/>
      <c r="AW159" s="372"/>
      <c r="AX159" s="374"/>
      <c r="AY159" s="434" t="str">
        <f t="shared" si="63"/>
        <v/>
      </c>
      <c r="AZ159" s="372" t="s">
        <v>105</v>
      </c>
      <c r="BA159" s="372" t="s">
        <v>105</v>
      </c>
      <c r="BB159" s="372" t="s">
        <v>105</v>
      </c>
      <c r="BC159" s="372"/>
      <c r="BD159" s="372"/>
      <c r="BE159" s="372"/>
      <c r="BF159" s="372"/>
      <c r="BG159" s="376"/>
      <c r="BH159" s="377"/>
      <c r="BI159" s="372"/>
      <c r="BJ159" s="372"/>
      <c r="BK159" s="372"/>
      <c r="BL159" s="372"/>
      <c r="BM159" s="372"/>
      <c r="BN159" s="372"/>
      <c r="BO159" s="372"/>
      <c r="BP159" s="372"/>
      <c r="BQ159" s="372"/>
      <c r="BR159" s="372"/>
      <c r="BS159" s="372"/>
      <c r="BT159" s="372"/>
      <c r="BU159" s="372"/>
      <c r="BV159" s="372"/>
      <c r="BW159" s="372"/>
      <c r="BX159" s="372"/>
      <c r="BY159" s="372"/>
      <c r="BZ159" s="378"/>
      <c r="CA159" s="401"/>
      <c r="CB159" s="402"/>
      <c r="CC159" s="402">
        <v>147</v>
      </c>
      <c r="CD159" s="337" t="str">
        <f t="shared" si="74"/>
        <v/>
      </c>
      <c r="CE159" s="337" t="str">
        <f t="shared" si="76"/>
        <v>立得点表!3:12</v>
      </c>
      <c r="CF159" s="338" t="str">
        <f t="shared" si="77"/>
        <v>立得点表!16:25</v>
      </c>
      <c r="CG159" s="337" t="str">
        <f t="shared" si="78"/>
        <v>立3段得点表!3:13</v>
      </c>
      <c r="CH159" s="338" t="str">
        <f t="shared" si="79"/>
        <v>立3段得点表!16:25</v>
      </c>
      <c r="CI159" s="337" t="str">
        <f t="shared" si="80"/>
        <v>ボール得点表!3:13</v>
      </c>
      <c r="CJ159" s="338" t="str">
        <f t="shared" si="81"/>
        <v>ボール得点表!16:25</v>
      </c>
      <c r="CK159" s="337" t="str">
        <f t="shared" si="82"/>
        <v>50m得点表!3:13</v>
      </c>
      <c r="CL159" s="338" t="str">
        <f t="shared" si="83"/>
        <v>50m得点表!16:25</v>
      </c>
      <c r="CM159" s="337" t="str">
        <f t="shared" si="84"/>
        <v>往得点表!3:13</v>
      </c>
      <c r="CN159" s="338" t="str">
        <f t="shared" si="85"/>
        <v>往得点表!16:25</v>
      </c>
      <c r="CO159" s="337" t="str">
        <f t="shared" si="86"/>
        <v>腕得点表!3:13</v>
      </c>
      <c r="CP159" s="338" t="str">
        <f t="shared" si="87"/>
        <v>腕得点表!16:25</v>
      </c>
      <c r="CQ159" s="337" t="str">
        <f t="shared" si="88"/>
        <v>腕膝得点表!3:4</v>
      </c>
      <c r="CR159" s="338" t="str">
        <f t="shared" si="89"/>
        <v>腕膝得点表!8:9</v>
      </c>
      <c r="CS159" s="337" t="str">
        <f t="shared" si="90"/>
        <v>20mシャトルラン得点表!3:13</v>
      </c>
      <c r="CT159" s="338" t="str">
        <f t="shared" si="91"/>
        <v>20mシャトルラン得点表!16:25</v>
      </c>
      <c r="CU159" s="402" t="b">
        <f t="shared" si="75"/>
        <v>0</v>
      </c>
    </row>
    <row r="160" spans="1:99">
      <c r="A160" s="339">
        <v>146</v>
      </c>
      <c r="B160" s="446"/>
      <c r="C160" s="353"/>
      <c r="D160" s="356"/>
      <c r="E160" s="355"/>
      <c r="F160" s="356"/>
      <c r="G160" s="435" t="str">
        <f>IF(E160="","",DATEDIF(E160,#REF!,"y"))</f>
        <v/>
      </c>
      <c r="H160" s="356"/>
      <c r="I160" s="356"/>
      <c r="J160" s="379"/>
      <c r="K160" s="436" t="str">
        <f t="shared" ca="1" si="64"/>
        <v/>
      </c>
      <c r="L160" s="316"/>
      <c r="M160" s="318"/>
      <c r="N160" s="318"/>
      <c r="O160" s="318"/>
      <c r="P160" s="363"/>
      <c r="Q160" s="432" t="str">
        <f t="shared" ca="1" si="65"/>
        <v/>
      </c>
      <c r="R160" s="360"/>
      <c r="S160" s="361"/>
      <c r="T160" s="361"/>
      <c r="U160" s="361"/>
      <c r="V160" s="365"/>
      <c r="W160" s="358"/>
      <c r="X160" s="379" t="str">
        <f t="shared" ca="1" si="66"/>
        <v/>
      </c>
      <c r="Y160" s="323"/>
      <c r="Z160" s="360"/>
      <c r="AA160" s="361"/>
      <c r="AB160" s="361"/>
      <c r="AC160" s="361"/>
      <c r="AD160" s="362"/>
      <c r="AE160" s="363"/>
      <c r="AF160" s="432" t="str">
        <f t="shared" ca="1" si="67"/>
        <v/>
      </c>
      <c r="AG160" s="363"/>
      <c r="AH160" s="432" t="str">
        <f t="shared" ca="1" si="68"/>
        <v/>
      </c>
      <c r="AI160" s="358"/>
      <c r="AJ160" s="379" t="str">
        <f t="shared" ca="1" si="69"/>
        <v/>
      </c>
      <c r="AK160" s="363"/>
      <c r="AL160" s="432" t="str">
        <f t="shared" ca="1" si="70"/>
        <v/>
      </c>
      <c r="AM160" s="363"/>
      <c r="AN160" s="432" t="str">
        <f t="shared" ca="1" si="71"/>
        <v/>
      </c>
      <c r="AO160" s="433" t="str">
        <f t="shared" si="72"/>
        <v/>
      </c>
      <c r="AP160" s="433" t="str">
        <f t="shared" si="73"/>
        <v/>
      </c>
      <c r="AQ160" s="433" t="str">
        <f>IF(AO160=7,VLOOKUP(AP160,設定!$A$2:$B$6,2,1),"---")</f>
        <v>---</v>
      </c>
      <c r="AR160" s="370"/>
      <c r="AS160" s="371"/>
      <c r="AT160" s="371"/>
      <c r="AU160" s="372" t="s">
        <v>105</v>
      </c>
      <c r="AV160" s="373"/>
      <c r="AW160" s="372"/>
      <c r="AX160" s="374"/>
      <c r="AY160" s="434" t="str">
        <f t="shared" si="63"/>
        <v/>
      </c>
      <c r="AZ160" s="372" t="s">
        <v>105</v>
      </c>
      <c r="BA160" s="372" t="s">
        <v>105</v>
      </c>
      <c r="BB160" s="372" t="s">
        <v>105</v>
      </c>
      <c r="BC160" s="372"/>
      <c r="BD160" s="372"/>
      <c r="BE160" s="372"/>
      <c r="BF160" s="372"/>
      <c r="BG160" s="376"/>
      <c r="BH160" s="377"/>
      <c r="BI160" s="372"/>
      <c r="BJ160" s="372"/>
      <c r="BK160" s="372"/>
      <c r="BL160" s="372"/>
      <c r="BM160" s="372"/>
      <c r="BN160" s="372"/>
      <c r="BO160" s="372"/>
      <c r="BP160" s="372"/>
      <c r="BQ160" s="372"/>
      <c r="BR160" s="372"/>
      <c r="BS160" s="372"/>
      <c r="BT160" s="372"/>
      <c r="BU160" s="372"/>
      <c r="BV160" s="372"/>
      <c r="BW160" s="372"/>
      <c r="BX160" s="372"/>
      <c r="BY160" s="372"/>
      <c r="BZ160" s="378"/>
      <c r="CA160" s="401"/>
      <c r="CB160" s="402"/>
      <c r="CC160" s="402">
        <v>148</v>
      </c>
      <c r="CD160" s="337" t="str">
        <f t="shared" si="74"/>
        <v/>
      </c>
      <c r="CE160" s="337" t="str">
        <f t="shared" si="76"/>
        <v>立得点表!3:12</v>
      </c>
      <c r="CF160" s="338" t="str">
        <f t="shared" si="77"/>
        <v>立得点表!16:25</v>
      </c>
      <c r="CG160" s="337" t="str">
        <f t="shared" si="78"/>
        <v>立3段得点表!3:13</v>
      </c>
      <c r="CH160" s="338" t="str">
        <f t="shared" si="79"/>
        <v>立3段得点表!16:25</v>
      </c>
      <c r="CI160" s="337" t="str">
        <f t="shared" si="80"/>
        <v>ボール得点表!3:13</v>
      </c>
      <c r="CJ160" s="338" t="str">
        <f t="shared" si="81"/>
        <v>ボール得点表!16:25</v>
      </c>
      <c r="CK160" s="337" t="str">
        <f t="shared" si="82"/>
        <v>50m得点表!3:13</v>
      </c>
      <c r="CL160" s="338" t="str">
        <f t="shared" si="83"/>
        <v>50m得点表!16:25</v>
      </c>
      <c r="CM160" s="337" t="str">
        <f t="shared" si="84"/>
        <v>往得点表!3:13</v>
      </c>
      <c r="CN160" s="338" t="str">
        <f t="shared" si="85"/>
        <v>往得点表!16:25</v>
      </c>
      <c r="CO160" s="337" t="str">
        <f t="shared" si="86"/>
        <v>腕得点表!3:13</v>
      </c>
      <c r="CP160" s="338" t="str">
        <f t="shared" si="87"/>
        <v>腕得点表!16:25</v>
      </c>
      <c r="CQ160" s="337" t="str">
        <f t="shared" si="88"/>
        <v>腕膝得点表!3:4</v>
      </c>
      <c r="CR160" s="338" t="str">
        <f t="shared" si="89"/>
        <v>腕膝得点表!8:9</v>
      </c>
      <c r="CS160" s="337" t="str">
        <f t="shared" si="90"/>
        <v>20mシャトルラン得点表!3:13</v>
      </c>
      <c r="CT160" s="338" t="str">
        <f t="shared" si="91"/>
        <v>20mシャトルラン得点表!16:25</v>
      </c>
      <c r="CU160" s="402" t="b">
        <f t="shared" si="75"/>
        <v>0</v>
      </c>
    </row>
    <row r="161" spans="1:99">
      <c r="A161" s="339">
        <v>147</v>
      </c>
      <c r="B161" s="446"/>
      <c r="C161" s="353"/>
      <c r="D161" s="356"/>
      <c r="E161" s="355"/>
      <c r="F161" s="356"/>
      <c r="G161" s="435" t="str">
        <f>IF(E161="","",DATEDIF(E161,#REF!,"y"))</f>
        <v/>
      </c>
      <c r="H161" s="356"/>
      <c r="I161" s="356"/>
      <c r="J161" s="379"/>
      <c r="K161" s="436" t="str">
        <f t="shared" ca="1" si="64"/>
        <v/>
      </c>
      <c r="L161" s="316"/>
      <c r="M161" s="318"/>
      <c r="N161" s="318"/>
      <c r="O161" s="318"/>
      <c r="P161" s="363"/>
      <c r="Q161" s="432" t="str">
        <f t="shared" ca="1" si="65"/>
        <v/>
      </c>
      <c r="R161" s="360"/>
      <c r="S161" s="361"/>
      <c r="T161" s="361"/>
      <c r="U161" s="361"/>
      <c r="V161" s="365"/>
      <c r="W161" s="358"/>
      <c r="X161" s="379" t="str">
        <f t="shared" ca="1" si="66"/>
        <v/>
      </c>
      <c r="Y161" s="323"/>
      <c r="Z161" s="360"/>
      <c r="AA161" s="361"/>
      <c r="AB161" s="361"/>
      <c r="AC161" s="361"/>
      <c r="AD161" s="362"/>
      <c r="AE161" s="363"/>
      <c r="AF161" s="432" t="str">
        <f t="shared" ca="1" si="67"/>
        <v/>
      </c>
      <c r="AG161" s="363"/>
      <c r="AH161" s="432" t="str">
        <f t="shared" ca="1" si="68"/>
        <v/>
      </c>
      <c r="AI161" s="358"/>
      <c r="AJ161" s="379" t="str">
        <f t="shared" ca="1" si="69"/>
        <v/>
      </c>
      <c r="AK161" s="363"/>
      <c r="AL161" s="432" t="str">
        <f t="shared" ca="1" si="70"/>
        <v/>
      </c>
      <c r="AM161" s="363"/>
      <c r="AN161" s="432" t="str">
        <f t="shared" ca="1" si="71"/>
        <v/>
      </c>
      <c r="AO161" s="433" t="str">
        <f t="shared" si="72"/>
        <v/>
      </c>
      <c r="AP161" s="433" t="str">
        <f t="shared" si="73"/>
        <v/>
      </c>
      <c r="AQ161" s="433" t="str">
        <f>IF(AO161=7,VLOOKUP(AP161,設定!$A$2:$B$6,2,1),"---")</f>
        <v>---</v>
      </c>
      <c r="AR161" s="370"/>
      <c r="AS161" s="371"/>
      <c r="AT161" s="371"/>
      <c r="AU161" s="372" t="s">
        <v>105</v>
      </c>
      <c r="AV161" s="373"/>
      <c r="AW161" s="372"/>
      <c r="AX161" s="374"/>
      <c r="AY161" s="434" t="str">
        <f t="shared" si="63"/>
        <v/>
      </c>
      <c r="AZ161" s="372" t="s">
        <v>105</v>
      </c>
      <c r="BA161" s="372" t="s">
        <v>105</v>
      </c>
      <c r="BB161" s="372" t="s">
        <v>105</v>
      </c>
      <c r="BC161" s="372"/>
      <c r="BD161" s="372"/>
      <c r="BE161" s="372"/>
      <c r="BF161" s="372"/>
      <c r="BG161" s="376"/>
      <c r="BH161" s="377"/>
      <c r="BI161" s="372"/>
      <c r="BJ161" s="372"/>
      <c r="BK161" s="372"/>
      <c r="BL161" s="372"/>
      <c r="BM161" s="372"/>
      <c r="BN161" s="372"/>
      <c r="BO161" s="372"/>
      <c r="BP161" s="372"/>
      <c r="BQ161" s="372"/>
      <c r="BR161" s="372"/>
      <c r="BS161" s="372"/>
      <c r="BT161" s="372"/>
      <c r="BU161" s="372"/>
      <c r="BV161" s="372"/>
      <c r="BW161" s="372"/>
      <c r="BX161" s="372"/>
      <c r="BY161" s="372"/>
      <c r="BZ161" s="378"/>
      <c r="CA161" s="401"/>
      <c r="CB161" s="402"/>
      <c r="CC161" s="402">
        <v>149</v>
      </c>
      <c r="CD161" s="337" t="str">
        <f t="shared" si="74"/>
        <v/>
      </c>
      <c r="CE161" s="337" t="str">
        <f t="shared" si="76"/>
        <v>立得点表!3:12</v>
      </c>
      <c r="CF161" s="338" t="str">
        <f t="shared" si="77"/>
        <v>立得点表!16:25</v>
      </c>
      <c r="CG161" s="337" t="str">
        <f t="shared" si="78"/>
        <v>立3段得点表!3:13</v>
      </c>
      <c r="CH161" s="338" t="str">
        <f t="shared" si="79"/>
        <v>立3段得点表!16:25</v>
      </c>
      <c r="CI161" s="337" t="str">
        <f t="shared" si="80"/>
        <v>ボール得点表!3:13</v>
      </c>
      <c r="CJ161" s="338" t="str">
        <f t="shared" si="81"/>
        <v>ボール得点表!16:25</v>
      </c>
      <c r="CK161" s="337" t="str">
        <f t="shared" si="82"/>
        <v>50m得点表!3:13</v>
      </c>
      <c r="CL161" s="338" t="str">
        <f t="shared" si="83"/>
        <v>50m得点表!16:25</v>
      </c>
      <c r="CM161" s="337" t="str">
        <f t="shared" si="84"/>
        <v>往得点表!3:13</v>
      </c>
      <c r="CN161" s="338" t="str">
        <f t="shared" si="85"/>
        <v>往得点表!16:25</v>
      </c>
      <c r="CO161" s="337" t="str">
        <f t="shared" si="86"/>
        <v>腕得点表!3:13</v>
      </c>
      <c r="CP161" s="338" t="str">
        <f t="shared" si="87"/>
        <v>腕得点表!16:25</v>
      </c>
      <c r="CQ161" s="337" t="str">
        <f t="shared" si="88"/>
        <v>腕膝得点表!3:4</v>
      </c>
      <c r="CR161" s="338" t="str">
        <f t="shared" si="89"/>
        <v>腕膝得点表!8:9</v>
      </c>
      <c r="CS161" s="337" t="str">
        <f t="shared" si="90"/>
        <v>20mシャトルラン得点表!3:13</v>
      </c>
      <c r="CT161" s="338" t="str">
        <f t="shared" si="91"/>
        <v>20mシャトルラン得点表!16:25</v>
      </c>
      <c r="CU161" s="402" t="b">
        <f t="shared" si="75"/>
        <v>0</v>
      </c>
    </row>
    <row r="162" spans="1:99">
      <c r="A162" s="339">
        <v>148</v>
      </c>
      <c r="B162" s="446"/>
      <c r="C162" s="353"/>
      <c r="D162" s="356"/>
      <c r="E162" s="355"/>
      <c r="F162" s="356"/>
      <c r="G162" s="435" t="str">
        <f>IF(E162="","",DATEDIF(E162,#REF!,"y"))</f>
        <v/>
      </c>
      <c r="H162" s="356"/>
      <c r="I162" s="356"/>
      <c r="J162" s="379"/>
      <c r="K162" s="436" t="str">
        <f t="shared" ca="1" si="64"/>
        <v/>
      </c>
      <c r="L162" s="316"/>
      <c r="M162" s="318"/>
      <c r="N162" s="318"/>
      <c r="O162" s="318"/>
      <c r="P162" s="363"/>
      <c r="Q162" s="432" t="str">
        <f t="shared" ca="1" si="65"/>
        <v/>
      </c>
      <c r="R162" s="360"/>
      <c r="S162" s="361"/>
      <c r="T162" s="361"/>
      <c r="U162" s="361"/>
      <c r="V162" s="365"/>
      <c r="W162" s="358"/>
      <c r="X162" s="379" t="str">
        <f t="shared" ca="1" si="66"/>
        <v/>
      </c>
      <c r="Y162" s="323"/>
      <c r="Z162" s="360"/>
      <c r="AA162" s="361"/>
      <c r="AB162" s="361"/>
      <c r="AC162" s="361"/>
      <c r="AD162" s="362"/>
      <c r="AE162" s="363"/>
      <c r="AF162" s="432" t="str">
        <f t="shared" ca="1" si="67"/>
        <v/>
      </c>
      <c r="AG162" s="363"/>
      <c r="AH162" s="432" t="str">
        <f t="shared" ca="1" si="68"/>
        <v/>
      </c>
      <c r="AI162" s="358"/>
      <c r="AJ162" s="379" t="str">
        <f t="shared" ca="1" si="69"/>
        <v/>
      </c>
      <c r="AK162" s="363"/>
      <c r="AL162" s="432" t="str">
        <f t="shared" ca="1" si="70"/>
        <v/>
      </c>
      <c r="AM162" s="363"/>
      <c r="AN162" s="432" t="str">
        <f t="shared" ca="1" si="71"/>
        <v/>
      </c>
      <c r="AO162" s="433" t="str">
        <f t="shared" si="72"/>
        <v/>
      </c>
      <c r="AP162" s="433" t="str">
        <f t="shared" si="73"/>
        <v/>
      </c>
      <c r="AQ162" s="433" t="str">
        <f>IF(AO162=7,VLOOKUP(AP162,設定!$A$2:$B$6,2,1),"---")</f>
        <v>---</v>
      </c>
      <c r="AR162" s="370"/>
      <c r="AS162" s="371"/>
      <c r="AT162" s="371"/>
      <c r="AU162" s="372" t="s">
        <v>105</v>
      </c>
      <c r="AV162" s="373"/>
      <c r="AW162" s="372"/>
      <c r="AX162" s="374"/>
      <c r="AY162" s="434" t="str">
        <f t="shared" si="63"/>
        <v/>
      </c>
      <c r="AZ162" s="372" t="s">
        <v>105</v>
      </c>
      <c r="BA162" s="372" t="s">
        <v>105</v>
      </c>
      <c r="BB162" s="372" t="s">
        <v>105</v>
      </c>
      <c r="BC162" s="372"/>
      <c r="BD162" s="372"/>
      <c r="BE162" s="372"/>
      <c r="BF162" s="372"/>
      <c r="BG162" s="376"/>
      <c r="BH162" s="377"/>
      <c r="BI162" s="372"/>
      <c r="BJ162" s="372"/>
      <c r="BK162" s="372"/>
      <c r="BL162" s="372"/>
      <c r="BM162" s="372"/>
      <c r="BN162" s="372"/>
      <c r="BO162" s="372"/>
      <c r="BP162" s="372"/>
      <c r="BQ162" s="372"/>
      <c r="BR162" s="372"/>
      <c r="BS162" s="372"/>
      <c r="BT162" s="372"/>
      <c r="BU162" s="372"/>
      <c r="BV162" s="372"/>
      <c r="BW162" s="372"/>
      <c r="BX162" s="372"/>
      <c r="BY162" s="372"/>
      <c r="BZ162" s="378"/>
      <c r="CA162" s="401"/>
      <c r="CB162" s="402"/>
      <c r="CC162" s="402">
        <v>150</v>
      </c>
      <c r="CD162" s="337" t="str">
        <f t="shared" si="74"/>
        <v/>
      </c>
      <c r="CE162" s="337" t="str">
        <f t="shared" si="76"/>
        <v>立得点表!3:12</v>
      </c>
      <c r="CF162" s="338" t="str">
        <f t="shared" si="77"/>
        <v>立得点表!16:25</v>
      </c>
      <c r="CG162" s="337" t="str">
        <f t="shared" si="78"/>
        <v>立3段得点表!3:13</v>
      </c>
      <c r="CH162" s="338" t="str">
        <f t="shared" si="79"/>
        <v>立3段得点表!16:25</v>
      </c>
      <c r="CI162" s="337" t="str">
        <f t="shared" si="80"/>
        <v>ボール得点表!3:13</v>
      </c>
      <c r="CJ162" s="338" t="str">
        <f t="shared" si="81"/>
        <v>ボール得点表!16:25</v>
      </c>
      <c r="CK162" s="337" t="str">
        <f t="shared" si="82"/>
        <v>50m得点表!3:13</v>
      </c>
      <c r="CL162" s="338" t="str">
        <f t="shared" si="83"/>
        <v>50m得点表!16:25</v>
      </c>
      <c r="CM162" s="337" t="str">
        <f t="shared" si="84"/>
        <v>往得点表!3:13</v>
      </c>
      <c r="CN162" s="338" t="str">
        <f t="shared" si="85"/>
        <v>往得点表!16:25</v>
      </c>
      <c r="CO162" s="337" t="str">
        <f t="shared" si="86"/>
        <v>腕得点表!3:13</v>
      </c>
      <c r="CP162" s="338" t="str">
        <f t="shared" si="87"/>
        <v>腕得点表!16:25</v>
      </c>
      <c r="CQ162" s="337" t="str">
        <f t="shared" si="88"/>
        <v>腕膝得点表!3:4</v>
      </c>
      <c r="CR162" s="338" t="str">
        <f t="shared" si="89"/>
        <v>腕膝得点表!8:9</v>
      </c>
      <c r="CS162" s="337" t="str">
        <f t="shared" si="90"/>
        <v>20mシャトルラン得点表!3:13</v>
      </c>
      <c r="CT162" s="338" t="str">
        <f t="shared" si="91"/>
        <v>20mシャトルラン得点表!16:25</v>
      </c>
      <c r="CU162" s="402" t="b">
        <f t="shared" si="75"/>
        <v>0</v>
      </c>
    </row>
    <row r="163" spans="1:99">
      <c r="A163" s="339">
        <v>149</v>
      </c>
      <c r="B163" s="446"/>
      <c r="C163" s="353"/>
      <c r="D163" s="356"/>
      <c r="E163" s="355"/>
      <c r="F163" s="356"/>
      <c r="G163" s="435" t="str">
        <f>IF(E163="","",DATEDIF(E163,#REF!,"y"))</f>
        <v/>
      </c>
      <c r="H163" s="356"/>
      <c r="I163" s="356"/>
      <c r="J163" s="379"/>
      <c r="K163" s="436" t="str">
        <f t="shared" ca="1" si="64"/>
        <v/>
      </c>
      <c r="L163" s="316"/>
      <c r="M163" s="318"/>
      <c r="N163" s="318"/>
      <c r="O163" s="318"/>
      <c r="P163" s="363"/>
      <c r="Q163" s="432" t="str">
        <f t="shared" ca="1" si="65"/>
        <v/>
      </c>
      <c r="R163" s="360"/>
      <c r="S163" s="361"/>
      <c r="T163" s="361"/>
      <c r="U163" s="361"/>
      <c r="V163" s="365"/>
      <c r="W163" s="358"/>
      <c r="X163" s="379" t="str">
        <f t="shared" ca="1" si="66"/>
        <v/>
      </c>
      <c r="Y163" s="323"/>
      <c r="Z163" s="360"/>
      <c r="AA163" s="361"/>
      <c r="AB163" s="361"/>
      <c r="AC163" s="361"/>
      <c r="AD163" s="362"/>
      <c r="AE163" s="363"/>
      <c r="AF163" s="432" t="str">
        <f t="shared" ca="1" si="67"/>
        <v/>
      </c>
      <c r="AG163" s="363"/>
      <c r="AH163" s="432" t="str">
        <f t="shared" ca="1" si="68"/>
        <v/>
      </c>
      <c r="AI163" s="358"/>
      <c r="AJ163" s="379" t="str">
        <f t="shared" ca="1" si="69"/>
        <v/>
      </c>
      <c r="AK163" s="363"/>
      <c r="AL163" s="432" t="str">
        <f t="shared" ca="1" si="70"/>
        <v/>
      </c>
      <c r="AM163" s="363"/>
      <c r="AN163" s="432" t="str">
        <f t="shared" ca="1" si="71"/>
        <v/>
      </c>
      <c r="AO163" s="433" t="str">
        <f t="shared" si="72"/>
        <v/>
      </c>
      <c r="AP163" s="433" t="str">
        <f t="shared" si="73"/>
        <v/>
      </c>
      <c r="AQ163" s="433" t="str">
        <f>IF(AO163=7,VLOOKUP(AP163,設定!$A$2:$B$6,2,1),"---")</f>
        <v>---</v>
      </c>
      <c r="AR163" s="370"/>
      <c r="AS163" s="371"/>
      <c r="AT163" s="371"/>
      <c r="AU163" s="372" t="s">
        <v>105</v>
      </c>
      <c r="AV163" s="373"/>
      <c r="AW163" s="372"/>
      <c r="AX163" s="374"/>
      <c r="AY163" s="434" t="str">
        <f t="shared" si="63"/>
        <v/>
      </c>
      <c r="AZ163" s="372" t="s">
        <v>105</v>
      </c>
      <c r="BA163" s="372" t="s">
        <v>105</v>
      </c>
      <c r="BB163" s="372" t="s">
        <v>105</v>
      </c>
      <c r="BC163" s="372"/>
      <c r="BD163" s="372"/>
      <c r="BE163" s="372"/>
      <c r="BF163" s="372"/>
      <c r="BG163" s="376"/>
      <c r="BH163" s="377"/>
      <c r="BI163" s="372"/>
      <c r="BJ163" s="372"/>
      <c r="BK163" s="372"/>
      <c r="BL163" s="372"/>
      <c r="BM163" s="372"/>
      <c r="BN163" s="372"/>
      <c r="BO163" s="372"/>
      <c r="BP163" s="372"/>
      <c r="BQ163" s="372"/>
      <c r="BR163" s="372"/>
      <c r="BS163" s="372"/>
      <c r="BT163" s="372"/>
      <c r="BU163" s="372"/>
      <c r="BV163" s="372"/>
      <c r="BW163" s="372"/>
      <c r="BX163" s="372"/>
      <c r="BY163" s="372"/>
      <c r="BZ163" s="378"/>
      <c r="CA163" s="401"/>
      <c r="CB163" s="402"/>
      <c r="CC163" s="402">
        <v>151</v>
      </c>
      <c r="CD163" s="337" t="str">
        <f t="shared" si="74"/>
        <v/>
      </c>
      <c r="CE163" s="337" t="str">
        <f t="shared" si="76"/>
        <v>立得点表!3:12</v>
      </c>
      <c r="CF163" s="338" t="str">
        <f t="shared" si="77"/>
        <v>立得点表!16:25</v>
      </c>
      <c r="CG163" s="337" t="str">
        <f t="shared" si="78"/>
        <v>立3段得点表!3:13</v>
      </c>
      <c r="CH163" s="338" t="str">
        <f t="shared" si="79"/>
        <v>立3段得点表!16:25</v>
      </c>
      <c r="CI163" s="337" t="str">
        <f t="shared" si="80"/>
        <v>ボール得点表!3:13</v>
      </c>
      <c r="CJ163" s="338" t="str">
        <f t="shared" si="81"/>
        <v>ボール得点表!16:25</v>
      </c>
      <c r="CK163" s="337" t="str">
        <f t="shared" si="82"/>
        <v>50m得点表!3:13</v>
      </c>
      <c r="CL163" s="338" t="str">
        <f t="shared" si="83"/>
        <v>50m得点表!16:25</v>
      </c>
      <c r="CM163" s="337" t="str">
        <f t="shared" si="84"/>
        <v>往得点表!3:13</v>
      </c>
      <c r="CN163" s="338" t="str">
        <f t="shared" si="85"/>
        <v>往得点表!16:25</v>
      </c>
      <c r="CO163" s="337" t="str">
        <f t="shared" si="86"/>
        <v>腕得点表!3:13</v>
      </c>
      <c r="CP163" s="338" t="str">
        <f t="shared" si="87"/>
        <v>腕得点表!16:25</v>
      </c>
      <c r="CQ163" s="337" t="str">
        <f t="shared" si="88"/>
        <v>腕膝得点表!3:4</v>
      </c>
      <c r="CR163" s="338" t="str">
        <f t="shared" si="89"/>
        <v>腕膝得点表!8:9</v>
      </c>
      <c r="CS163" s="337" t="str">
        <f t="shared" si="90"/>
        <v>20mシャトルラン得点表!3:13</v>
      </c>
      <c r="CT163" s="338" t="str">
        <f t="shared" si="91"/>
        <v>20mシャトルラン得点表!16:25</v>
      </c>
      <c r="CU163" s="402" t="b">
        <f t="shared" si="75"/>
        <v>0</v>
      </c>
    </row>
    <row r="164" spans="1:99">
      <c r="A164" s="339">
        <v>150</v>
      </c>
      <c r="B164" s="446"/>
      <c r="C164" s="353"/>
      <c r="D164" s="356"/>
      <c r="E164" s="355"/>
      <c r="F164" s="356"/>
      <c r="G164" s="435" t="str">
        <f>IF(E164="","",DATEDIF(E164,#REF!,"y"))</f>
        <v/>
      </c>
      <c r="H164" s="356"/>
      <c r="I164" s="356"/>
      <c r="J164" s="379"/>
      <c r="K164" s="436" t="str">
        <f t="shared" ca="1" si="64"/>
        <v/>
      </c>
      <c r="L164" s="316"/>
      <c r="M164" s="318"/>
      <c r="N164" s="318"/>
      <c r="O164" s="318"/>
      <c r="P164" s="363"/>
      <c r="Q164" s="432" t="str">
        <f t="shared" ca="1" si="65"/>
        <v/>
      </c>
      <c r="R164" s="360"/>
      <c r="S164" s="361"/>
      <c r="T164" s="361"/>
      <c r="U164" s="361"/>
      <c r="V164" s="365"/>
      <c r="W164" s="358"/>
      <c r="X164" s="379" t="str">
        <f t="shared" ca="1" si="66"/>
        <v/>
      </c>
      <c r="Y164" s="323"/>
      <c r="Z164" s="360"/>
      <c r="AA164" s="361"/>
      <c r="AB164" s="361"/>
      <c r="AC164" s="361"/>
      <c r="AD164" s="362"/>
      <c r="AE164" s="363"/>
      <c r="AF164" s="432" t="str">
        <f t="shared" ca="1" si="67"/>
        <v/>
      </c>
      <c r="AG164" s="363"/>
      <c r="AH164" s="432" t="str">
        <f t="shared" ca="1" si="68"/>
        <v/>
      </c>
      <c r="AI164" s="358"/>
      <c r="AJ164" s="379" t="str">
        <f t="shared" ca="1" si="69"/>
        <v/>
      </c>
      <c r="AK164" s="363"/>
      <c r="AL164" s="432" t="str">
        <f t="shared" ca="1" si="70"/>
        <v/>
      </c>
      <c r="AM164" s="363"/>
      <c r="AN164" s="432" t="str">
        <f t="shared" ca="1" si="71"/>
        <v/>
      </c>
      <c r="AO164" s="433" t="str">
        <f t="shared" si="72"/>
        <v/>
      </c>
      <c r="AP164" s="433" t="str">
        <f t="shared" si="73"/>
        <v/>
      </c>
      <c r="AQ164" s="433" t="str">
        <f>IF(AO164=7,VLOOKUP(AP164,設定!$A$2:$B$6,2,1),"---")</f>
        <v>---</v>
      </c>
      <c r="AR164" s="370"/>
      <c r="AS164" s="371"/>
      <c r="AT164" s="371"/>
      <c r="AU164" s="372" t="s">
        <v>105</v>
      </c>
      <c r="AV164" s="373"/>
      <c r="AW164" s="372"/>
      <c r="AX164" s="374"/>
      <c r="AY164" s="434" t="str">
        <f t="shared" si="63"/>
        <v/>
      </c>
      <c r="AZ164" s="372" t="s">
        <v>105</v>
      </c>
      <c r="BA164" s="372" t="s">
        <v>105</v>
      </c>
      <c r="BB164" s="372" t="s">
        <v>105</v>
      </c>
      <c r="BC164" s="372"/>
      <c r="BD164" s="372"/>
      <c r="BE164" s="372"/>
      <c r="BF164" s="372"/>
      <c r="BG164" s="376"/>
      <c r="BH164" s="377"/>
      <c r="BI164" s="372"/>
      <c r="BJ164" s="372"/>
      <c r="BK164" s="372"/>
      <c r="BL164" s="372"/>
      <c r="BM164" s="372"/>
      <c r="BN164" s="372"/>
      <c r="BO164" s="372"/>
      <c r="BP164" s="372"/>
      <c r="BQ164" s="372"/>
      <c r="BR164" s="372"/>
      <c r="BS164" s="372"/>
      <c r="BT164" s="372"/>
      <c r="BU164" s="372"/>
      <c r="BV164" s="372"/>
      <c r="BW164" s="372"/>
      <c r="BX164" s="372"/>
      <c r="BY164" s="372"/>
      <c r="BZ164" s="378"/>
      <c r="CA164" s="401"/>
      <c r="CB164" s="402"/>
      <c r="CC164" s="402">
        <v>152</v>
      </c>
      <c r="CD164" s="337" t="str">
        <f t="shared" si="74"/>
        <v/>
      </c>
      <c r="CE164" s="337" t="str">
        <f t="shared" si="76"/>
        <v>立得点表!3:12</v>
      </c>
      <c r="CF164" s="338" t="str">
        <f t="shared" si="77"/>
        <v>立得点表!16:25</v>
      </c>
      <c r="CG164" s="337" t="str">
        <f t="shared" si="78"/>
        <v>立3段得点表!3:13</v>
      </c>
      <c r="CH164" s="338" t="str">
        <f t="shared" si="79"/>
        <v>立3段得点表!16:25</v>
      </c>
      <c r="CI164" s="337" t="str">
        <f t="shared" si="80"/>
        <v>ボール得点表!3:13</v>
      </c>
      <c r="CJ164" s="338" t="str">
        <f t="shared" si="81"/>
        <v>ボール得点表!16:25</v>
      </c>
      <c r="CK164" s="337" t="str">
        <f t="shared" si="82"/>
        <v>50m得点表!3:13</v>
      </c>
      <c r="CL164" s="338" t="str">
        <f t="shared" si="83"/>
        <v>50m得点表!16:25</v>
      </c>
      <c r="CM164" s="337" t="str">
        <f t="shared" si="84"/>
        <v>往得点表!3:13</v>
      </c>
      <c r="CN164" s="338" t="str">
        <f t="shared" si="85"/>
        <v>往得点表!16:25</v>
      </c>
      <c r="CO164" s="337" t="str">
        <f t="shared" si="86"/>
        <v>腕得点表!3:13</v>
      </c>
      <c r="CP164" s="338" t="str">
        <f t="shared" si="87"/>
        <v>腕得点表!16:25</v>
      </c>
      <c r="CQ164" s="337" t="str">
        <f t="shared" si="88"/>
        <v>腕膝得点表!3:4</v>
      </c>
      <c r="CR164" s="338" t="str">
        <f t="shared" si="89"/>
        <v>腕膝得点表!8:9</v>
      </c>
      <c r="CS164" s="337" t="str">
        <f t="shared" si="90"/>
        <v>20mシャトルラン得点表!3:13</v>
      </c>
      <c r="CT164" s="338" t="str">
        <f t="shared" si="91"/>
        <v>20mシャトルラン得点表!16:25</v>
      </c>
      <c r="CU164" s="402" t="b">
        <f t="shared" si="75"/>
        <v>0</v>
      </c>
    </row>
    <row r="165" spans="1:99">
      <c r="A165" s="339">
        <v>151</v>
      </c>
      <c r="B165" s="446"/>
      <c r="C165" s="353"/>
      <c r="D165" s="356"/>
      <c r="E165" s="355"/>
      <c r="F165" s="356"/>
      <c r="G165" s="435" t="str">
        <f>IF(E165="","",DATEDIF(E165,#REF!,"y"))</f>
        <v/>
      </c>
      <c r="H165" s="356"/>
      <c r="I165" s="356"/>
      <c r="J165" s="379"/>
      <c r="K165" s="436" t="str">
        <f t="shared" ca="1" si="64"/>
        <v/>
      </c>
      <c r="L165" s="316"/>
      <c r="M165" s="318"/>
      <c r="N165" s="318"/>
      <c r="O165" s="318"/>
      <c r="P165" s="363"/>
      <c r="Q165" s="432" t="str">
        <f t="shared" ca="1" si="65"/>
        <v/>
      </c>
      <c r="R165" s="360"/>
      <c r="S165" s="361"/>
      <c r="T165" s="361"/>
      <c r="U165" s="361"/>
      <c r="V165" s="365"/>
      <c r="W165" s="358"/>
      <c r="X165" s="379" t="str">
        <f t="shared" ca="1" si="66"/>
        <v/>
      </c>
      <c r="Y165" s="323"/>
      <c r="Z165" s="360"/>
      <c r="AA165" s="361"/>
      <c r="AB165" s="361"/>
      <c r="AC165" s="361"/>
      <c r="AD165" s="362"/>
      <c r="AE165" s="363"/>
      <c r="AF165" s="432" t="str">
        <f t="shared" ca="1" si="67"/>
        <v/>
      </c>
      <c r="AG165" s="363"/>
      <c r="AH165" s="432" t="str">
        <f t="shared" ca="1" si="68"/>
        <v/>
      </c>
      <c r="AI165" s="358"/>
      <c r="AJ165" s="379" t="str">
        <f t="shared" ca="1" si="69"/>
        <v/>
      </c>
      <c r="AK165" s="363"/>
      <c r="AL165" s="432" t="str">
        <f t="shared" ca="1" si="70"/>
        <v/>
      </c>
      <c r="AM165" s="363"/>
      <c r="AN165" s="432" t="str">
        <f t="shared" ca="1" si="71"/>
        <v/>
      </c>
      <c r="AO165" s="433" t="str">
        <f t="shared" si="72"/>
        <v/>
      </c>
      <c r="AP165" s="433" t="str">
        <f t="shared" si="73"/>
        <v/>
      </c>
      <c r="AQ165" s="433" t="str">
        <f>IF(AO165=7,VLOOKUP(AP165,設定!$A$2:$B$6,2,1),"---")</f>
        <v>---</v>
      </c>
      <c r="AR165" s="370"/>
      <c r="AS165" s="371"/>
      <c r="AT165" s="371"/>
      <c r="AU165" s="372" t="s">
        <v>105</v>
      </c>
      <c r="AV165" s="373"/>
      <c r="AW165" s="372"/>
      <c r="AX165" s="374"/>
      <c r="AY165" s="434" t="str">
        <f t="shared" si="63"/>
        <v/>
      </c>
      <c r="AZ165" s="372" t="s">
        <v>105</v>
      </c>
      <c r="BA165" s="372" t="s">
        <v>105</v>
      </c>
      <c r="BB165" s="372" t="s">
        <v>105</v>
      </c>
      <c r="BC165" s="372"/>
      <c r="BD165" s="372"/>
      <c r="BE165" s="372"/>
      <c r="BF165" s="372"/>
      <c r="BG165" s="376"/>
      <c r="BH165" s="377"/>
      <c r="BI165" s="372"/>
      <c r="BJ165" s="372"/>
      <c r="BK165" s="372"/>
      <c r="BL165" s="372"/>
      <c r="BM165" s="372"/>
      <c r="BN165" s="372"/>
      <c r="BO165" s="372"/>
      <c r="BP165" s="372"/>
      <c r="BQ165" s="372"/>
      <c r="BR165" s="372"/>
      <c r="BS165" s="372"/>
      <c r="BT165" s="372"/>
      <c r="BU165" s="372"/>
      <c r="BV165" s="372"/>
      <c r="BW165" s="372"/>
      <c r="BX165" s="372"/>
      <c r="BY165" s="372"/>
      <c r="BZ165" s="378"/>
      <c r="CA165" s="401"/>
      <c r="CB165" s="402"/>
      <c r="CC165" s="402">
        <v>153</v>
      </c>
      <c r="CD165" s="337" t="str">
        <f t="shared" si="74"/>
        <v/>
      </c>
      <c r="CE165" s="337" t="str">
        <f t="shared" si="76"/>
        <v>立得点表!3:12</v>
      </c>
      <c r="CF165" s="338" t="str">
        <f t="shared" si="77"/>
        <v>立得点表!16:25</v>
      </c>
      <c r="CG165" s="337" t="str">
        <f t="shared" si="78"/>
        <v>立3段得点表!3:13</v>
      </c>
      <c r="CH165" s="338" t="str">
        <f t="shared" si="79"/>
        <v>立3段得点表!16:25</v>
      </c>
      <c r="CI165" s="337" t="str">
        <f t="shared" si="80"/>
        <v>ボール得点表!3:13</v>
      </c>
      <c r="CJ165" s="338" t="str">
        <f t="shared" si="81"/>
        <v>ボール得点表!16:25</v>
      </c>
      <c r="CK165" s="337" t="str">
        <f t="shared" si="82"/>
        <v>50m得点表!3:13</v>
      </c>
      <c r="CL165" s="338" t="str">
        <f t="shared" si="83"/>
        <v>50m得点表!16:25</v>
      </c>
      <c r="CM165" s="337" t="str">
        <f t="shared" si="84"/>
        <v>往得点表!3:13</v>
      </c>
      <c r="CN165" s="338" t="str">
        <f t="shared" si="85"/>
        <v>往得点表!16:25</v>
      </c>
      <c r="CO165" s="337" t="str">
        <f t="shared" si="86"/>
        <v>腕得点表!3:13</v>
      </c>
      <c r="CP165" s="338" t="str">
        <f t="shared" si="87"/>
        <v>腕得点表!16:25</v>
      </c>
      <c r="CQ165" s="337" t="str">
        <f t="shared" si="88"/>
        <v>腕膝得点表!3:4</v>
      </c>
      <c r="CR165" s="338" t="str">
        <f t="shared" si="89"/>
        <v>腕膝得点表!8:9</v>
      </c>
      <c r="CS165" s="337" t="str">
        <f t="shared" si="90"/>
        <v>20mシャトルラン得点表!3:13</v>
      </c>
      <c r="CT165" s="338" t="str">
        <f t="shared" si="91"/>
        <v>20mシャトルラン得点表!16:25</v>
      </c>
      <c r="CU165" s="402" t="b">
        <f t="shared" si="75"/>
        <v>0</v>
      </c>
    </row>
    <row r="166" spans="1:99">
      <c r="A166" s="339">
        <v>152</v>
      </c>
      <c r="B166" s="446"/>
      <c r="C166" s="353"/>
      <c r="D166" s="356"/>
      <c r="E166" s="355"/>
      <c r="F166" s="356"/>
      <c r="G166" s="435" t="str">
        <f>IF(E166="","",DATEDIF(E166,#REF!,"y"))</f>
        <v/>
      </c>
      <c r="H166" s="356"/>
      <c r="I166" s="356"/>
      <c r="J166" s="379"/>
      <c r="K166" s="436" t="str">
        <f t="shared" ca="1" si="64"/>
        <v/>
      </c>
      <c r="L166" s="316"/>
      <c r="M166" s="318"/>
      <c r="N166" s="318"/>
      <c r="O166" s="318"/>
      <c r="P166" s="363"/>
      <c r="Q166" s="432" t="str">
        <f t="shared" ca="1" si="65"/>
        <v/>
      </c>
      <c r="R166" s="360"/>
      <c r="S166" s="361"/>
      <c r="T166" s="361"/>
      <c r="U166" s="361"/>
      <c r="V166" s="365"/>
      <c r="W166" s="358"/>
      <c r="X166" s="379" t="str">
        <f t="shared" ca="1" si="66"/>
        <v/>
      </c>
      <c r="Y166" s="323"/>
      <c r="Z166" s="360"/>
      <c r="AA166" s="361"/>
      <c r="AB166" s="361"/>
      <c r="AC166" s="361"/>
      <c r="AD166" s="362"/>
      <c r="AE166" s="363"/>
      <c r="AF166" s="432" t="str">
        <f t="shared" ca="1" si="67"/>
        <v/>
      </c>
      <c r="AG166" s="363"/>
      <c r="AH166" s="432" t="str">
        <f t="shared" ca="1" si="68"/>
        <v/>
      </c>
      <c r="AI166" s="358"/>
      <c r="AJ166" s="379" t="str">
        <f t="shared" ca="1" si="69"/>
        <v/>
      </c>
      <c r="AK166" s="363"/>
      <c r="AL166" s="432" t="str">
        <f t="shared" ca="1" si="70"/>
        <v/>
      </c>
      <c r="AM166" s="363"/>
      <c r="AN166" s="432" t="str">
        <f t="shared" ca="1" si="71"/>
        <v/>
      </c>
      <c r="AO166" s="433" t="str">
        <f t="shared" si="72"/>
        <v/>
      </c>
      <c r="AP166" s="433" t="str">
        <f t="shared" si="73"/>
        <v/>
      </c>
      <c r="AQ166" s="433" t="str">
        <f>IF(AO166=7,VLOOKUP(AP166,設定!$A$2:$B$6,2,1),"---")</f>
        <v>---</v>
      </c>
      <c r="AR166" s="370"/>
      <c r="AS166" s="371"/>
      <c r="AT166" s="371"/>
      <c r="AU166" s="372" t="s">
        <v>105</v>
      </c>
      <c r="AV166" s="373"/>
      <c r="AW166" s="372"/>
      <c r="AX166" s="374"/>
      <c r="AY166" s="434" t="str">
        <f t="shared" si="63"/>
        <v/>
      </c>
      <c r="AZ166" s="372" t="s">
        <v>105</v>
      </c>
      <c r="BA166" s="372" t="s">
        <v>105</v>
      </c>
      <c r="BB166" s="372" t="s">
        <v>105</v>
      </c>
      <c r="BC166" s="372"/>
      <c r="BD166" s="372"/>
      <c r="BE166" s="372"/>
      <c r="BF166" s="372"/>
      <c r="BG166" s="376"/>
      <c r="BH166" s="377"/>
      <c r="BI166" s="372"/>
      <c r="BJ166" s="372"/>
      <c r="BK166" s="372"/>
      <c r="BL166" s="372"/>
      <c r="BM166" s="372"/>
      <c r="BN166" s="372"/>
      <c r="BO166" s="372"/>
      <c r="BP166" s="372"/>
      <c r="BQ166" s="372"/>
      <c r="BR166" s="372"/>
      <c r="BS166" s="372"/>
      <c r="BT166" s="372"/>
      <c r="BU166" s="372"/>
      <c r="BV166" s="372"/>
      <c r="BW166" s="372"/>
      <c r="BX166" s="372"/>
      <c r="BY166" s="372"/>
      <c r="BZ166" s="378"/>
      <c r="CA166" s="401"/>
      <c r="CB166" s="402"/>
      <c r="CC166" s="402">
        <v>154</v>
      </c>
      <c r="CD166" s="337" t="str">
        <f t="shared" si="74"/>
        <v/>
      </c>
      <c r="CE166" s="337" t="str">
        <f t="shared" si="76"/>
        <v>立得点表!3:12</v>
      </c>
      <c r="CF166" s="338" t="str">
        <f t="shared" si="77"/>
        <v>立得点表!16:25</v>
      </c>
      <c r="CG166" s="337" t="str">
        <f t="shared" si="78"/>
        <v>立3段得点表!3:13</v>
      </c>
      <c r="CH166" s="338" t="str">
        <f t="shared" si="79"/>
        <v>立3段得点表!16:25</v>
      </c>
      <c r="CI166" s="337" t="str">
        <f t="shared" si="80"/>
        <v>ボール得点表!3:13</v>
      </c>
      <c r="CJ166" s="338" t="str">
        <f t="shared" si="81"/>
        <v>ボール得点表!16:25</v>
      </c>
      <c r="CK166" s="337" t="str">
        <f t="shared" si="82"/>
        <v>50m得点表!3:13</v>
      </c>
      <c r="CL166" s="338" t="str">
        <f t="shared" si="83"/>
        <v>50m得点表!16:25</v>
      </c>
      <c r="CM166" s="337" t="str">
        <f t="shared" si="84"/>
        <v>往得点表!3:13</v>
      </c>
      <c r="CN166" s="338" t="str">
        <f t="shared" si="85"/>
        <v>往得点表!16:25</v>
      </c>
      <c r="CO166" s="337" t="str">
        <f t="shared" si="86"/>
        <v>腕得点表!3:13</v>
      </c>
      <c r="CP166" s="338" t="str">
        <f t="shared" si="87"/>
        <v>腕得点表!16:25</v>
      </c>
      <c r="CQ166" s="337" t="str">
        <f t="shared" si="88"/>
        <v>腕膝得点表!3:4</v>
      </c>
      <c r="CR166" s="338" t="str">
        <f t="shared" si="89"/>
        <v>腕膝得点表!8:9</v>
      </c>
      <c r="CS166" s="337" t="str">
        <f t="shared" si="90"/>
        <v>20mシャトルラン得点表!3:13</v>
      </c>
      <c r="CT166" s="338" t="str">
        <f t="shared" si="91"/>
        <v>20mシャトルラン得点表!16:25</v>
      </c>
      <c r="CU166" s="402" t="b">
        <f t="shared" si="75"/>
        <v>0</v>
      </c>
    </row>
    <row r="167" spans="1:99">
      <c r="A167" s="339">
        <v>153</v>
      </c>
      <c r="B167" s="446"/>
      <c r="C167" s="353"/>
      <c r="D167" s="356"/>
      <c r="E167" s="355"/>
      <c r="F167" s="356"/>
      <c r="G167" s="435" t="str">
        <f>IF(E167="","",DATEDIF(E167,#REF!,"y"))</f>
        <v/>
      </c>
      <c r="H167" s="356"/>
      <c r="I167" s="356"/>
      <c r="J167" s="379"/>
      <c r="K167" s="436" t="str">
        <f t="shared" ca="1" si="64"/>
        <v/>
      </c>
      <c r="L167" s="316"/>
      <c r="M167" s="318"/>
      <c r="N167" s="318"/>
      <c r="O167" s="318"/>
      <c r="P167" s="363"/>
      <c r="Q167" s="432" t="str">
        <f t="shared" ca="1" si="65"/>
        <v/>
      </c>
      <c r="R167" s="360"/>
      <c r="S167" s="361"/>
      <c r="T167" s="361"/>
      <c r="U167" s="361"/>
      <c r="V167" s="365"/>
      <c r="W167" s="358"/>
      <c r="X167" s="379" t="str">
        <f t="shared" ca="1" si="66"/>
        <v/>
      </c>
      <c r="Y167" s="323"/>
      <c r="Z167" s="360"/>
      <c r="AA167" s="361"/>
      <c r="AB167" s="361"/>
      <c r="AC167" s="361"/>
      <c r="AD167" s="362"/>
      <c r="AE167" s="363"/>
      <c r="AF167" s="432" t="str">
        <f t="shared" ca="1" si="67"/>
        <v/>
      </c>
      <c r="AG167" s="363"/>
      <c r="AH167" s="432" t="str">
        <f t="shared" ca="1" si="68"/>
        <v/>
      </c>
      <c r="AI167" s="358"/>
      <c r="AJ167" s="379" t="str">
        <f t="shared" ca="1" si="69"/>
        <v/>
      </c>
      <c r="AK167" s="363"/>
      <c r="AL167" s="432" t="str">
        <f t="shared" ca="1" si="70"/>
        <v/>
      </c>
      <c r="AM167" s="363"/>
      <c r="AN167" s="432" t="str">
        <f t="shared" ca="1" si="71"/>
        <v/>
      </c>
      <c r="AO167" s="433" t="str">
        <f t="shared" si="72"/>
        <v/>
      </c>
      <c r="AP167" s="433" t="str">
        <f t="shared" si="73"/>
        <v/>
      </c>
      <c r="AQ167" s="433" t="str">
        <f>IF(AO167=7,VLOOKUP(AP167,設定!$A$2:$B$6,2,1),"---")</f>
        <v>---</v>
      </c>
      <c r="AR167" s="370"/>
      <c r="AS167" s="371"/>
      <c r="AT167" s="371"/>
      <c r="AU167" s="372" t="s">
        <v>105</v>
      </c>
      <c r="AV167" s="373"/>
      <c r="AW167" s="372"/>
      <c r="AX167" s="374"/>
      <c r="AY167" s="434" t="str">
        <f t="shared" si="63"/>
        <v/>
      </c>
      <c r="AZ167" s="372" t="s">
        <v>105</v>
      </c>
      <c r="BA167" s="372" t="s">
        <v>105</v>
      </c>
      <c r="BB167" s="372" t="s">
        <v>105</v>
      </c>
      <c r="BC167" s="372"/>
      <c r="BD167" s="372"/>
      <c r="BE167" s="372"/>
      <c r="BF167" s="372"/>
      <c r="BG167" s="376"/>
      <c r="BH167" s="377"/>
      <c r="BI167" s="372"/>
      <c r="BJ167" s="372"/>
      <c r="BK167" s="372"/>
      <c r="BL167" s="372"/>
      <c r="BM167" s="372"/>
      <c r="BN167" s="372"/>
      <c r="BO167" s="372"/>
      <c r="BP167" s="372"/>
      <c r="BQ167" s="372"/>
      <c r="BR167" s="372"/>
      <c r="BS167" s="372"/>
      <c r="BT167" s="372"/>
      <c r="BU167" s="372"/>
      <c r="BV167" s="372"/>
      <c r="BW167" s="372"/>
      <c r="BX167" s="372"/>
      <c r="BY167" s="372"/>
      <c r="BZ167" s="378"/>
      <c r="CA167" s="401"/>
      <c r="CB167" s="402"/>
      <c r="CC167" s="402">
        <v>155</v>
      </c>
      <c r="CD167" s="337" t="str">
        <f t="shared" si="74"/>
        <v/>
      </c>
      <c r="CE167" s="337" t="str">
        <f t="shared" si="76"/>
        <v>立得点表!3:12</v>
      </c>
      <c r="CF167" s="338" t="str">
        <f t="shared" si="77"/>
        <v>立得点表!16:25</v>
      </c>
      <c r="CG167" s="337" t="str">
        <f t="shared" si="78"/>
        <v>立3段得点表!3:13</v>
      </c>
      <c r="CH167" s="338" t="str">
        <f t="shared" si="79"/>
        <v>立3段得点表!16:25</v>
      </c>
      <c r="CI167" s="337" t="str">
        <f t="shared" si="80"/>
        <v>ボール得点表!3:13</v>
      </c>
      <c r="CJ167" s="338" t="str">
        <f t="shared" si="81"/>
        <v>ボール得点表!16:25</v>
      </c>
      <c r="CK167" s="337" t="str">
        <f t="shared" si="82"/>
        <v>50m得点表!3:13</v>
      </c>
      <c r="CL167" s="338" t="str">
        <f t="shared" si="83"/>
        <v>50m得点表!16:25</v>
      </c>
      <c r="CM167" s="337" t="str">
        <f t="shared" si="84"/>
        <v>往得点表!3:13</v>
      </c>
      <c r="CN167" s="338" t="str">
        <f t="shared" si="85"/>
        <v>往得点表!16:25</v>
      </c>
      <c r="CO167" s="337" t="str">
        <f t="shared" si="86"/>
        <v>腕得点表!3:13</v>
      </c>
      <c r="CP167" s="338" t="str">
        <f t="shared" si="87"/>
        <v>腕得点表!16:25</v>
      </c>
      <c r="CQ167" s="337" t="str">
        <f t="shared" si="88"/>
        <v>腕膝得点表!3:4</v>
      </c>
      <c r="CR167" s="338" t="str">
        <f t="shared" si="89"/>
        <v>腕膝得点表!8:9</v>
      </c>
      <c r="CS167" s="337" t="str">
        <f t="shared" si="90"/>
        <v>20mシャトルラン得点表!3:13</v>
      </c>
      <c r="CT167" s="338" t="str">
        <f t="shared" si="91"/>
        <v>20mシャトルラン得点表!16:25</v>
      </c>
      <c r="CU167" s="402" t="b">
        <f t="shared" si="75"/>
        <v>0</v>
      </c>
    </row>
    <row r="168" spans="1:99">
      <c r="A168" s="339">
        <v>154</v>
      </c>
      <c r="B168" s="446"/>
      <c r="C168" s="353"/>
      <c r="D168" s="356"/>
      <c r="E168" s="355"/>
      <c r="F168" s="356"/>
      <c r="G168" s="435" t="str">
        <f>IF(E168="","",DATEDIF(E168,#REF!,"y"))</f>
        <v/>
      </c>
      <c r="H168" s="356"/>
      <c r="I168" s="356"/>
      <c r="J168" s="379"/>
      <c r="K168" s="436" t="str">
        <f t="shared" ca="1" si="64"/>
        <v/>
      </c>
      <c r="L168" s="316"/>
      <c r="M168" s="318"/>
      <c r="N168" s="318"/>
      <c r="O168" s="318"/>
      <c r="P168" s="363"/>
      <c r="Q168" s="432" t="str">
        <f t="shared" ca="1" si="65"/>
        <v/>
      </c>
      <c r="R168" s="360"/>
      <c r="S168" s="361"/>
      <c r="T168" s="361"/>
      <c r="U168" s="361"/>
      <c r="V168" s="365"/>
      <c r="W168" s="358"/>
      <c r="X168" s="379" t="str">
        <f t="shared" ca="1" si="66"/>
        <v/>
      </c>
      <c r="Y168" s="323"/>
      <c r="Z168" s="360"/>
      <c r="AA168" s="361"/>
      <c r="AB168" s="361"/>
      <c r="AC168" s="361"/>
      <c r="AD168" s="362"/>
      <c r="AE168" s="363"/>
      <c r="AF168" s="432" t="str">
        <f t="shared" ca="1" si="67"/>
        <v/>
      </c>
      <c r="AG168" s="363"/>
      <c r="AH168" s="432" t="str">
        <f t="shared" ca="1" si="68"/>
        <v/>
      </c>
      <c r="AI168" s="358"/>
      <c r="AJ168" s="379" t="str">
        <f t="shared" ca="1" si="69"/>
        <v/>
      </c>
      <c r="AK168" s="363"/>
      <c r="AL168" s="432" t="str">
        <f t="shared" ca="1" si="70"/>
        <v/>
      </c>
      <c r="AM168" s="363"/>
      <c r="AN168" s="432" t="str">
        <f t="shared" ca="1" si="71"/>
        <v/>
      </c>
      <c r="AO168" s="433" t="str">
        <f t="shared" si="72"/>
        <v/>
      </c>
      <c r="AP168" s="433" t="str">
        <f t="shared" si="73"/>
        <v/>
      </c>
      <c r="AQ168" s="433" t="str">
        <f>IF(AO168=7,VLOOKUP(AP168,設定!$A$2:$B$6,2,1),"---")</f>
        <v>---</v>
      </c>
      <c r="AR168" s="370"/>
      <c r="AS168" s="371"/>
      <c r="AT168" s="371"/>
      <c r="AU168" s="372" t="s">
        <v>105</v>
      </c>
      <c r="AV168" s="373"/>
      <c r="AW168" s="372"/>
      <c r="AX168" s="374"/>
      <c r="AY168" s="434" t="str">
        <f t="shared" si="63"/>
        <v/>
      </c>
      <c r="AZ168" s="372" t="s">
        <v>105</v>
      </c>
      <c r="BA168" s="372" t="s">
        <v>105</v>
      </c>
      <c r="BB168" s="372" t="s">
        <v>105</v>
      </c>
      <c r="BC168" s="372"/>
      <c r="BD168" s="372"/>
      <c r="BE168" s="372"/>
      <c r="BF168" s="372"/>
      <c r="BG168" s="376"/>
      <c r="BH168" s="377"/>
      <c r="BI168" s="372"/>
      <c r="BJ168" s="372"/>
      <c r="BK168" s="372"/>
      <c r="BL168" s="372"/>
      <c r="BM168" s="372"/>
      <c r="BN168" s="372"/>
      <c r="BO168" s="372"/>
      <c r="BP168" s="372"/>
      <c r="BQ168" s="372"/>
      <c r="BR168" s="372"/>
      <c r="BS168" s="372"/>
      <c r="BT168" s="372"/>
      <c r="BU168" s="372"/>
      <c r="BV168" s="372"/>
      <c r="BW168" s="372"/>
      <c r="BX168" s="372"/>
      <c r="BY168" s="372"/>
      <c r="BZ168" s="378"/>
      <c r="CA168" s="401"/>
      <c r="CB168" s="402"/>
      <c r="CC168" s="402">
        <v>156</v>
      </c>
      <c r="CD168" s="337" t="str">
        <f t="shared" si="74"/>
        <v/>
      </c>
      <c r="CE168" s="337" t="str">
        <f t="shared" si="76"/>
        <v>立得点表!3:12</v>
      </c>
      <c r="CF168" s="338" t="str">
        <f t="shared" si="77"/>
        <v>立得点表!16:25</v>
      </c>
      <c r="CG168" s="337" t="str">
        <f t="shared" si="78"/>
        <v>立3段得点表!3:13</v>
      </c>
      <c r="CH168" s="338" t="str">
        <f t="shared" si="79"/>
        <v>立3段得点表!16:25</v>
      </c>
      <c r="CI168" s="337" t="str">
        <f t="shared" si="80"/>
        <v>ボール得点表!3:13</v>
      </c>
      <c r="CJ168" s="338" t="str">
        <f t="shared" si="81"/>
        <v>ボール得点表!16:25</v>
      </c>
      <c r="CK168" s="337" t="str">
        <f t="shared" si="82"/>
        <v>50m得点表!3:13</v>
      </c>
      <c r="CL168" s="338" t="str">
        <f t="shared" si="83"/>
        <v>50m得点表!16:25</v>
      </c>
      <c r="CM168" s="337" t="str">
        <f t="shared" si="84"/>
        <v>往得点表!3:13</v>
      </c>
      <c r="CN168" s="338" t="str">
        <f t="shared" si="85"/>
        <v>往得点表!16:25</v>
      </c>
      <c r="CO168" s="337" t="str">
        <f t="shared" si="86"/>
        <v>腕得点表!3:13</v>
      </c>
      <c r="CP168" s="338" t="str">
        <f t="shared" si="87"/>
        <v>腕得点表!16:25</v>
      </c>
      <c r="CQ168" s="337" t="str">
        <f t="shared" si="88"/>
        <v>腕膝得点表!3:4</v>
      </c>
      <c r="CR168" s="338" t="str">
        <f t="shared" si="89"/>
        <v>腕膝得点表!8:9</v>
      </c>
      <c r="CS168" s="337" t="str">
        <f t="shared" si="90"/>
        <v>20mシャトルラン得点表!3:13</v>
      </c>
      <c r="CT168" s="338" t="str">
        <f t="shared" si="91"/>
        <v>20mシャトルラン得点表!16:25</v>
      </c>
      <c r="CU168" s="402" t="b">
        <f t="shared" si="75"/>
        <v>0</v>
      </c>
    </row>
    <row r="169" spans="1:99">
      <c r="A169" s="339">
        <v>155</v>
      </c>
      <c r="B169" s="446"/>
      <c r="C169" s="353"/>
      <c r="D169" s="356"/>
      <c r="E169" s="355"/>
      <c r="F169" s="356"/>
      <c r="G169" s="435" t="str">
        <f>IF(E169="","",DATEDIF(E169,#REF!,"y"))</f>
        <v/>
      </c>
      <c r="H169" s="356"/>
      <c r="I169" s="356"/>
      <c r="J169" s="379"/>
      <c r="K169" s="436" t="str">
        <f t="shared" ca="1" si="64"/>
        <v/>
      </c>
      <c r="L169" s="316"/>
      <c r="M169" s="318"/>
      <c r="N169" s="318"/>
      <c r="O169" s="318"/>
      <c r="P169" s="363"/>
      <c r="Q169" s="432" t="str">
        <f t="shared" ca="1" si="65"/>
        <v/>
      </c>
      <c r="R169" s="360"/>
      <c r="S169" s="361"/>
      <c r="T169" s="361"/>
      <c r="U169" s="361"/>
      <c r="V169" s="365"/>
      <c r="W169" s="358"/>
      <c r="X169" s="379" t="str">
        <f t="shared" ca="1" si="66"/>
        <v/>
      </c>
      <c r="Y169" s="323"/>
      <c r="Z169" s="360"/>
      <c r="AA169" s="361"/>
      <c r="AB169" s="361"/>
      <c r="AC169" s="361"/>
      <c r="AD169" s="362"/>
      <c r="AE169" s="363"/>
      <c r="AF169" s="432" t="str">
        <f t="shared" ca="1" si="67"/>
        <v/>
      </c>
      <c r="AG169" s="363"/>
      <c r="AH169" s="432" t="str">
        <f t="shared" ca="1" si="68"/>
        <v/>
      </c>
      <c r="AI169" s="358"/>
      <c r="AJ169" s="379" t="str">
        <f t="shared" ca="1" si="69"/>
        <v/>
      </c>
      <c r="AK169" s="363"/>
      <c r="AL169" s="432" t="str">
        <f t="shared" ca="1" si="70"/>
        <v/>
      </c>
      <c r="AM169" s="363"/>
      <c r="AN169" s="432" t="str">
        <f t="shared" ca="1" si="71"/>
        <v/>
      </c>
      <c r="AO169" s="433" t="str">
        <f t="shared" si="72"/>
        <v/>
      </c>
      <c r="AP169" s="433" t="str">
        <f t="shared" si="73"/>
        <v/>
      </c>
      <c r="AQ169" s="433" t="str">
        <f>IF(AO169=7,VLOOKUP(AP169,設定!$A$2:$B$6,2,1),"---")</f>
        <v>---</v>
      </c>
      <c r="AR169" s="370"/>
      <c r="AS169" s="371"/>
      <c r="AT169" s="371"/>
      <c r="AU169" s="372" t="s">
        <v>105</v>
      </c>
      <c r="AV169" s="373"/>
      <c r="AW169" s="372"/>
      <c r="AX169" s="374"/>
      <c r="AY169" s="434" t="str">
        <f t="shared" si="63"/>
        <v/>
      </c>
      <c r="AZ169" s="372" t="s">
        <v>105</v>
      </c>
      <c r="BA169" s="372" t="s">
        <v>105</v>
      </c>
      <c r="BB169" s="372" t="s">
        <v>105</v>
      </c>
      <c r="BC169" s="372"/>
      <c r="BD169" s="372"/>
      <c r="BE169" s="372"/>
      <c r="BF169" s="372"/>
      <c r="BG169" s="376"/>
      <c r="BH169" s="377"/>
      <c r="BI169" s="372"/>
      <c r="BJ169" s="372"/>
      <c r="BK169" s="372"/>
      <c r="BL169" s="372"/>
      <c r="BM169" s="372"/>
      <c r="BN169" s="372"/>
      <c r="BO169" s="372"/>
      <c r="BP169" s="372"/>
      <c r="BQ169" s="372"/>
      <c r="BR169" s="372"/>
      <c r="BS169" s="372"/>
      <c r="BT169" s="372"/>
      <c r="BU169" s="372"/>
      <c r="BV169" s="372"/>
      <c r="BW169" s="372"/>
      <c r="BX169" s="372"/>
      <c r="BY169" s="372"/>
      <c r="BZ169" s="378"/>
      <c r="CA169" s="401"/>
      <c r="CB169" s="402"/>
      <c r="CC169" s="402">
        <v>157</v>
      </c>
      <c r="CD169" s="337" t="str">
        <f t="shared" si="74"/>
        <v/>
      </c>
      <c r="CE169" s="337" t="str">
        <f t="shared" si="76"/>
        <v>立得点表!3:12</v>
      </c>
      <c r="CF169" s="338" t="str">
        <f t="shared" si="77"/>
        <v>立得点表!16:25</v>
      </c>
      <c r="CG169" s="337" t="str">
        <f t="shared" si="78"/>
        <v>立3段得点表!3:13</v>
      </c>
      <c r="CH169" s="338" t="str">
        <f t="shared" si="79"/>
        <v>立3段得点表!16:25</v>
      </c>
      <c r="CI169" s="337" t="str">
        <f t="shared" si="80"/>
        <v>ボール得点表!3:13</v>
      </c>
      <c r="CJ169" s="338" t="str">
        <f t="shared" si="81"/>
        <v>ボール得点表!16:25</v>
      </c>
      <c r="CK169" s="337" t="str">
        <f t="shared" si="82"/>
        <v>50m得点表!3:13</v>
      </c>
      <c r="CL169" s="338" t="str">
        <f t="shared" si="83"/>
        <v>50m得点表!16:25</v>
      </c>
      <c r="CM169" s="337" t="str">
        <f t="shared" si="84"/>
        <v>往得点表!3:13</v>
      </c>
      <c r="CN169" s="338" t="str">
        <f t="shared" si="85"/>
        <v>往得点表!16:25</v>
      </c>
      <c r="CO169" s="337" t="str">
        <f t="shared" si="86"/>
        <v>腕得点表!3:13</v>
      </c>
      <c r="CP169" s="338" t="str">
        <f t="shared" si="87"/>
        <v>腕得点表!16:25</v>
      </c>
      <c r="CQ169" s="337" t="str">
        <f t="shared" si="88"/>
        <v>腕膝得点表!3:4</v>
      </c>
      <c r="CR169" s="338" t="str">
        <f t="shared" si="89"/>
        <v>腕膝得点表!8:9</v>
      </c>
      <c r="CS169" s="337" t="str">
        <f t="shared" si="90"/>
        <v>20mシャトルラン得点表!3:13</v>
      </c>
      <c r="CT169" s="338" t="str">
        <f t="shared" si="91"/>
        <v>20mシャトルラン得点表!16:25</v>
      </c>
      <c r="CU169" s="402" t="b">
        <f t="shared" si="75"/>
        <v>0</v>
      </c>
    </row>
    <row r="170" spans="1:99">
      <c r="A170" s="339">
        <v>156</v>
      </c>
      <c r="B170" s="446"/>
      <c r="C170" s="353"/>
      <c r="D170" s="356"/>
      <c r="E170" s="355"/>
      <c r="F170" s="356"/>
      <c r="G170" s="435" t="str">
        <f>IF(E170="","",DATEDIF(E170,#REF!,"y"))</f>
        <v/>
      </c>
      <c r="H170" s="356"/>
      <c r="I170" s="356"/>
      <c r="J170" s="379"/>
      <c r="K170" s="436" t="str">
        <f t="shared" ca="1" si="64"/>
        <v/>
      </c>
      <c r="L170" s="316"/>
      <c r="M170" s="318"/>
      <c r="N170" s="318"/>
      <c r="O170" s="318"/>
      <c r="P170" s="363"/>
      <c r="Q170" s="432" t="str">
        <f t="shared" ca="1" si="65"/>
        <v/>
      </c>
      <c r="R170" s="360"/>
      <c r="S170" s="361"/>
      <c r="T170" s="361"/>
      <c r="U170" s="361"/>
      <c r="V170" s="365"/>
      <c r="W170" s="358"/>
      <c r="X170" s="379" t="str">
        <f t="shared" ca="1" si="66"/>
        <v/>
      </c>
      <c r="Y170" s="323"/>
      <c r="Z170" s="360"/>
      <c r="AA170" s="361"/>
      <c r="AB170" s="361"/>
      <c r="AC170" s="361"/>
      <c r="AD170" s="362"/>
      <c r="AE170" s="363"/>
      <c r="AF170" s="432" t="str">
        <f t="shared" ca="1" si="67"/>
        <v/>
      </c>
      <c r="AG170" s="363"/>
      <c r="AH170" s="432" t="str">
        <f t="shared" ca="1" si="68"/>
        <v/>
      </c>
      <c r="AI170" s="358"/>
      <c r="AJ170" s="379" t="str">
        <f t="shared" ca="1" si="69"/>
        <v/>
      </c>
      <c r="AK170" s="363"/>
      <c r="AL170" s="432" t="str">
        <f t="shared" ca="1" si="70"/>
        <v/>
      </c>
      <c r="AM170" s="363"/>
      <c r="AN170" s="432" t="str">
        <f t="shared" ca="1" si="71"/>
        <v/>
      </c>
      <c r="AO170" s="433" t="str">
        <f t="shared" si="72"/>
        <v/>
      </c>
      <c r="AP170" s="433" t="str">
        <f t="shared" si="73"/>
        <v/>
      </c>
      <c r="AQ170" s="433" t="str">
        <f>IF(AO170=7,VLOOKUP(AP170,設定!$A$2:$B$6,2,1),"---")</f>
        <v>---</v>
      </c>
      <c r="AR170" s="370"/>
      <c r="AS170" s="371"/>
      <c r="AT170" s="371"/>
      <c r="AU170" s="372" t="s">
        <v>105</v>
      </c>
      <c r="AV170" s="373"/>
      <c r="AW170" s="372"/>
      <c r="AX170" s="374"/>
      <c r="AY170" s="434" t="str">
        <f t="shared" si="63"/>
        <v/>
      </c>
      <c r="AZ170" s="372" t="s">
        <v>105</v>
      </c>
      <c r="BA170" s="372" t="s">
        <v>105</v>
      </c>
      <c r="BB170" s="372" t="s">
        <v>105</v>
      </c>
      <c r="BC170" s="372"/>
      <c r="BD170" s="372"/>
      <c r="BE170" s="372"/>
      <c r="BF170" s="372"/>
      <c r="BG170" s="376"/>
      <c r="BH170" s="377"/>
      <c r="BI170" s="372"/>
      <c r="BJ170" s="372"/>
      <c r="BK170" s="372"/>
      <c r="BL170" s="372"/>
      <c r="BM170" s="372"/>
      <c r="BN170" s="372"/>
      <c r="BO170" s="372"/>
      <c r="BP170" s="372"/>
      <c r="BQ170" s="372"/>
      <c r="BR170" s="372"/>
      <c r="BS170" s="372"/>
      <c r="BT170" s="372"/>
      <c r="BU170" s="372"/>
      <c r="BV170" s="372"/>
      <c r="BW170" s="372"/>
      <c r="BX170" s="372"/>
      <c r="BY170" s="372"/>
      <c r="BZ170" s="378"/>
      <c r="CA170" s="401"/>
      <c r="CB170" s="402"/>
      <c r="CC170" s="402">
        <v>158</v>
      </c>
      <c r="CD170" s="337" t="str">
        <f t="shared" si="74"/>
        <v/>
      </c>
      <c r="CE170" s="337" t="str">
        <f t="shared" si="76"/>
        <v>立得点表!3:12</v>
      </c>
      <c r="CF170" s="338" t="str">
        <f t="shared" si="77"/>
        <v>立得点表!16:25</v>
      </c>
      <c r="CG170" s="337" t="str">
        <f t="shared" si="78"/>
        <v>立3段得点表!3:13</v>
      </c>
      <c r="CH170" s="338" t="str">
        <f t="shared" si="79"/>
        <v>立3段得点表!16:25</v>
      </c>
      <c r="CI170" s="337" t="str">
        <f t="shared" si="80"/>
        <v>ボール得点表!3:13</v>
      </c>
      <c r="CJ170" s="338" t="str">
        <f t="shared" si="81"/>
        <v>ボール得点表!16:25</v>
      </c>
      <c r="CK170" s="337" t="str">
        <f t="shared" si="82"/>
        <v>50m得点表!3:13</v>
      </c>
      <c r="CL170" s="338" t="str">
        <f t="shared" si="83"/>
        <v>50m得点表!16:25</v>
      </c>
      <c r="CM170" s="337" t="str">
        <f t="shared" si="84"/>
        <v>往得点表!3:13</v>
      </c>
      <c r="CN170" s="338" t="str">
        <f t="shared" si="85"/>
        <v>往得点表!16:25</v>
      </c>
      <c r="CO170" s="337" t="str">
        <f t="shared" si="86"/>
        <v>腕得点表!3:13</v>
      </c>
      <c r="CP170" s="338" t="str">
        <f t="shared" si="87"/>
        <v>腕得点表!16:25</v>
      </c>
      <c r="CQ170" s="337" t="str">
        <f t="shared" si="88"/>
        <v>腕膝得点表!3:4</v>
      </c>
      <c r="CR170" s="338" t="str">
        <f t="shared" si="89"/>
        <v>腕膝得点表!8:9</v>
      </c>
      <c r="CS170" s="337" t="str">
        <f t="shared" si="90"/>
        <v>20mシャトルラン得点表!3:13</v>
      </c>
      <c r="CT170" s="338" t="str">
        <f t="shared" si="91"/>
        <v>20mシャトルラン得点表!16:25</v>
      </c>
      <c r="CU170" s="402" t="b">
        <f t="shared" si="75"/>
        <v>0</v>
      </c>
    </row>
    <row r="171" spans="1:99">
      <c r="A171" s="339">
        <v>157</v>
      </c>
      <c r="B171" s="446"/>
      <c r="C171" s="353"/>
      <c r="D171" s="356"/>
      <c r="E171" s="355"/>
      <c r="F171" s="356"/>
      <c r="G171" s="435" t="str">
        <f>IF(E171="","",DATEDIF(E171,#REF!,"y"))</f>
        <v/>
      </c>
      <c r="H171" s="356"/>
      <c r="I171" s="356"/>
      <c r="J171" s="379"/>
      <c r="K171" s="436" t="str">
        <f t="shared" ca="1" si="64"/>
        <v/>
      </c>
      <c r="L171" s="316"/>
      <c r="M171" s="318"/>
      <c r="N171" s="318"/>
      <c r="O171" s="318"/>
      <c r="P171" s="363"/>
      <c r="Q171" s="432" t="str">
        <f t="shared" ca="1" si="65"/>
        <v/>
      </c>
      <c r="R171" s="360"/>
      <c r="S171" s="361"/>
      <c r="T171" s="361"/>
      <c r="U171" s="361"/>
      <c r="V171" s="365"/>
      <c r="W171" s="358"/>
      <c r="X171" s="379" t="str">
        <f t="shared" ca="1" si="66"/>
        <v/>
      </c>
      <c r="Y171" s="323"/>
      <c r="Z171" s="360"/>
      <c r="AA171" s="361"/>
      <c r="AB171" s="361"/>
      <c r="AC171" s="361"/>
      <c r="AD171" s="362"/>
      <c r="AE171" s="363"/>
      <c r="AF171" s="432" t="str">
        <f t="shared" ca="1" si="67"/>
        <v/>
      </c>
      <c r="AG171" s="363"/>
      <c r="AH171" s="432" t="str">
        <f t="shared" ca="1" si="68"/>
        <v/>
      </c>
      <c r="AI171" s="358"/>
      <c r="AJ171" s="379" t="str">
        <f t="shared" ca="1" si="69"/>
        <v/>
      </c>
      <c r="AK171" s="363"/>
      <c r="AL171" s="432" t="str">
        <f t="shared" ca="1" si="70"/>
        <v/>
      </c>
      <c r="AM171" s="363"/>
      <c r="AN171" s="432" t="str">
        <f t="shared" ca="1" si="71"/>
        <v/>
      </c>
      <c r="AO171" s="433" t="str">
        <f t="shared" si="72"/>
        <v/>
      </c>
      <c r="AP171" s="433" t="str">
        <f t="shared" si="73"/>
        <v/>
      </c>
      <c r="AQ171" s="433" t="str">
        <f>IF(AO171=7,VLOOKUP(AP171,設定!$A$2:$B$6,2,1),"---")</f>
        <v>---</v>
      </c>
      <c r="AR171" s="370"/>
      <c r="AS171" s="371"/>
      <c r="AT171" s="371"/>
      <c r="AU171" s="372" t="s">
        <v>105</v>
      </c>
      <c r="AV171" s="373"/>
      <c r="AW171" s="372"/>
      <c r="AX171" s="374"/>
      <c r="AY171" s="434" t="str">
        <f t="shared" si="63"/>
        <v/>
      </c>
      <c r="AZ171" s="372" t="s">
        <v>105</v>
      </c>
      <c r="BA171" s="372" t="s">
        <v>105</v>
      </c>
      <c r="BB171" s="372" t="s">
        <v>105</v>
      </c>
      <c r="BC171" s="372"/>
      <c r="BD171" s="372"/>
      <c r="BE171" s="372"/>
      <c r="BF171" s="372"/>
      <c r="BG171" s="376"/>
      <c r="BH171" s="377"/>
      <c r="BI171" s="372"/>
      <c r="BJ171" s="372"/>
      <c r="BK171" s="372"/>
      <c r="BL171" s="372"/>
      <c r="BM171" s="372"/>
      <c r="BN171" s="372"/>
      <c r="BO171" s="372"/>
      <c r="BP171" s="372"/>
      <c r="BQ171" s="372"/>
      <c r="BR171" s="372"/>
      <c r="BS171" s="372"/>
      <c r="BT171" s="372"/>
      <c r="BU171" s="372"/>
      <c r="BV171" s="372"/>
      <c r="BW171" s="372"/>
      <c r="BX171" s="372"/>
      <c r="BY171" s="372"/>
      <c r="BZ171" s="378"/>
      <c r="CA171" s="401"/>
      <c r="CB171" s="402"/>
      <c r="CC171" s="402">
        <v>159</v>
      </c>
      <c r="CD171" s="337" t="str">
        <f t="shared" si="74"/>
        <v/>
      </c>
      <c r="CE171" s="337" t="str">
        <f t="shared" si="76"/>
        <v>立得点表!3:12</v>
      </c>
      <c r="CF171" s="338" t="str">
        <f t="shared" si="77"/>
        <v>立得点表!16:25</v>
      </c>
      <c r="CG171" s="337" t="str">
        <f t="shared" si="78"/>
        <v>立3段得点表!3:13</v>
      </c>
      <c r="CH171" s="338" t="str">
        <f t="shared" si="79"/>
        <v>立3段得点表!16:25</v>
      </c>
      <c r="CI171" s="337" t="str">
        <f t="shared" si="80"/>
        <v>ボール得点表!3:13</v>
      </c>
      <c r="CJ171" s="338" t="str">
        <f t="shared" si="81"/>
        <v>ボール得点表!16:25</v>
      </c>
      <c r="CK171" s="337" t="str">
        <f t="shared" si="82"/>
        <v>50m得点表!3:13</v>
      </c>
      <c r="CL171" s="338" t="str">
        <f t="shared" si="83"/>
        <v>50m得点表!16:25</v>
      </c>
      <c r="CM171" s="337" t="str">
        <f t="shared" si="84"/>
        <v>往得点表!3:13</v>
      </c>
      <c r="CN171" s="338" t="str">
        <f t="shared" si="85"/>
        <v>往得点表!16:25</v>
      </c>
      <c r="CO171" s="337" t="str">
        <f t="shared" si="86"/>
        <v>腕得点表!3:13</v>
      </c>
      <c r="CP171" s="338" t="str">
        <f t="shared" si="87"/>
        <v>腕得点表!16:25</v>
      </c>
      <c r="CQ171" s="337" t="str">
        <f t="shared" si="88"/>
        <v>腕膝得点表!3:4</v>
      </c>
      <c r="CR171" s="338" t="str">
        <f t="shared" si="89"/>
        <v>腕膝得点表!8:9</v>
      </c>
      <c r="CS171" s="337" t="str">
        <f t="shared" si="90"/>
        <v>20mシャトルラン得点表!3:13</v>
      </c>
      <c r="CT171" s="338" t="str">
        <f t="shared" si="91"/>
        <v>20mシャトルラン得点表!16:25</v>
      </c>
      <c r="CU171" s="402" t="b">
        <f t="shared" si="75"/>
        <v>0</v>
      </c>
    </row>
    <row r="172" spans="1:99">
      <c r="A172" s="339">
        <v>158</v>
      </c>
      <c r="B172" s="446"/>
      <c r="C172" s="353"/>
      <c r="D172" s="356"/>
      <c r="E172" s="355"/>
      <c r="F172" s="356"/>
      <c r="G172" s="435" t="str">
        <f>IF(E172="","",DATEDIF(E172,#REF!,"y"))</f>
        <v/>
      </c>
      <c r="H172" s="356"/>
      <c r="I172" s="356"/>
      <c r="J172" s="379"/>
      <c r="K172" s="436" t="str">
        <f t="shared" ca="1" si="64"/>
        <v/>
      </c>
      <c r="L172" s="316"/>
      <c r="M172" s="318"/>
      <c r="N172" s="318"/>
      <c r="O172" s="318"/>
      <c r="P172" s="363"/>
      <c r="Q172" s="432" t="str">
        <f t="shared" ca="1" si="65"/>
        <v/>
      </c>
      <c r="R172" s="360"/>
      <c r="S172" s="361"/>
      <c r="T172" s="361"/>
      <c r="U172" s="361"/>
      <c r="V172" s="365"/>
      <c r="W172" s="358"/>
      <c r="X172" s="379" t="str">
        <f t="shared" ca="1" si="66"/>
        <v/>
      </c>
      <c r="Y172" s="323"/>
      <c r="Z172" s="360"/>
      <c r="AA172" s="361"/>
      <c r="AB172" s="361"/>
      <c r="AC172" s="361"/>
      <c r="AD172" s="362"/>
      <c r="AE172" s="363"/>
      <c r="AF172" s="432" t="str">
        <f t="shared" ca="1" si="67"/>
        <v/>
      </c>
      <c r="AG172" s="363"/>
      <c r="AH172" s="432" t="str">
        <f t="shared" ca="1" si="68"/>
        <v/>
      </c>
      <c r="AI172" s="358"/>
      <c r="AJ172" s="379" t="str">
        <f t="shared" ca="1" si="69"/>
        <v/>
      </c>
      <c r="AK172" s="363"/>
      <c r="AL172" s="432" t="str">
        <f t="shared" ca="1" si="70"/>
        <v/>
      </c>
      <c r="AM172" s="363"/>
      <c r="AN172" s="432" t="str">
        <f t="shared" ca="1" si="71"/>
        <v/>
      </c>
      <c r="AO172" s="433" t="str">
        <f t="shared" si="72"/>
        <v/>
      </c>
      <c r="AP172" s="433" t="str">
        <f t="shared" si="73"/>
        <v/>
      </c>
      <c r="AQ172" s="433" t="str">
        <f>IF(AO172=7,VLOOKUP(AP172,設定!$A$2:$B$6,2,1),"---")</f>
        <v>---</v>
      </c>
      <c r="AR172" s="370"/>
      <c r="AS172" s="371"/>
      <c r="AT172" s="371"/>
      <c r="AU172" s="372" t="s">
        <v>105</v>
      </c>
      <c r="AV172" s="373"/>
      <c r="AW172" s="372"/>
      <c r="AX172" s="374"/>
      <c r="AY172" s="434" t="str">
        <f t="shared" si="63"/>
        <v/>
      </c>
      <c r="AZ172" s="372" t="s">
        <v>105</v>
      </c>
      <c r="BA172" s="372" t="s">
        <v>105</v>
      </c>
      <c r="BB172" s="372" t="s">
        <v>105</v>
      </c>
      <c r="BC172" s="372"/>
      <c r="BD172" s="372"/>
      <c r="BE172" s="372"/>
      <c r="BF172" s="372"/>
      <c r="BG172" s="376"/>
      <c r="BH172" s="377"/>
      <c r="BI172" s="372"/>
      <c r="BJ172" s="372"/>
      <c r="BK172" s="372"/>
      <c r="BL172" s="372"/>
      <c r="BM172" s="372"/>
      <c r="BN172" s="372"/>
      <c r="BO172" s="372"/>
      <c r="BP172" s="372"/>
      <c r="BQ172" s="372"/>
      <c r="BR172" s="372"/>
      <c r="BS172" s="372"/>
      <c r="BT172" s="372"/>
      <c r="BU172" s="372"/>
      <c r="BV172" s="372"/>
      <c r="BW172" s="372"/>
      <c r="BX172" s="372"/>
      <c r="BY172" s="372"/>
      <c r="BZ172" s="378"/>
      <c r="CA172" s="401"/>
      <c r="CB172" s="402"/>
      <c r="CC172" s="402">
        <v>160</v>
      </c>
      <c r="CD172" s="337" t="str">
        <f t="shared" si="74"/>
        <v/>
      </c>
      <c r="CE172" s="337" t="str">
        <f t="shared" si="76"/>
        <v>立得点表!3:12</v>
      </c>
      <c r="CF172" s="338" t="str">
        <f t="shared" si="77"/>
        <v>立得点表!16:25</v>
      </c>
      <c r="CG172" s="337" t="str">
        <f t="shared" si="78"/>
        <v>立3段得点表!3:13</v>
      </c>
      <c r="CH172" s="338" t="str">
        <f t="shared" si="79"/>
        <v>立3段得点表!16:25</v>
      </c>
      <c r="CI172" s="337" t="str">
        <f t="shared" si="80"/>
        <v>ボール得点表!3:13</v>
      </c>
      <c r="CJ172" s="338" t="str">
        <f t="shared" si="81"/>
        <v>ボール得点表!16:25</v>
      </c>
      <c r="CK172" s="337" t="str">
        <f t="shared" si="82"/>
        <v>50m得点表!3:13</v>
      </c>
      <c r="CL172" s="338" t="str">
        <f t="shared" si="83"/>
        <v>50m得点表!16:25</v>
      </c>
      <c r="CM172" s="337" t="str">
        <f t="shared" si="84"/>
        <v>往得点表!3:13</v>
      </c>
      <c r="CN172" s="338" t="str">
        <f t="shared" si="85"/>
        <v>往得点表!16:25</v>
      </c>
      <c r="CO172" s="337" t="str">
        <f t="shared" si="86"/>
        <v>腕得点表!3:13</v>
      </c>
      <c r="CP172" s="338" t="str">
        <f t="shared" si="87"/>
        <v>腕得点表!16:25</v>
      </c>
      <c r="CQ172" s="337" t="str">
        <f t="shared" si="88"/>
        <v>腕膝得点表!3:4</v>
      </c>
      <c r="CR172" s="338" t="str">
        <f t="shared" si="89"/>
        <v>腕膝得点表!8:9</v>
      </c>
      <c r="CS172" s="337" t="str">
        <f t="shared" si="90"/>
        <v>20mシャトルラン得点表!3:13</v>
      </c>
      <c r="CT172" s="338" t="str">
        <f t="shared" si="91"/>
        <v>20mシャトルラン得点表!16:25</v>
      </c>
      <c r="CU172" s="402" t="b">
        <f t="shared" si="75"/>
        <v>0</v>
      </c>
    </row>
    <row r="173" spans="1:99">
      <c r="A173" s="339">
        <v>159</v>
      </c>
      <c r="B173" s="446"/>
      <c r="C173" s="353"/>
      <c r="D173" s="356"/>
      <c r="E173" s="355"/>
      <c r="F173" s="356"/>
      <c r="G173" s="435" t="str">
        <f>IF(E173="","",DATEDIF(E173,#REF!,"y"))</f>
        <v/>
      </c>
      <c r="H173" s="356"/>
      <c r="I173" s="356"/>
      <c r="J173" s="379"/>
      <c r="K173" s="436" t="str">
        <f t="shared" ca="1" si="64"/>
        <v/>
      </c>
      <c r="L173" s="316"/>
      <c r="M173" s="318"/>
      <c r="N173" s="318"/>
      <c r="O173" s="318"/>
      <c r="P173" s="363"/>
      <c r="Q173" s="432" t="str">
        <f t="shared" ca="1" si="65"/>
        <v/>
      </c>
      <c r="R173" s="360"/>
      <c r="S173" s="361"/>
      <c r="T173" s="361"/>
      <c r="U173" s="361"/>
      <c r="V173" s="365"/>
      <c r="W173" s="358"/>
      <c r="X173" s="379" t="str">
        <f t="shared" ca="1" si="66"/>
        <v/>
      </c>
      <c r="Y173" s="323"/>
      <c r="Z173" s="360"/>
      <c r="AA173" s="361"/>
      <c r="AB173" s="361"/>
      <c r="AC173" s="361"/>
      <c r="AD173" s="362"/>
      <c r="AE173" s="363"/>
      <c r="AF173" s="432" t="str">
        <f t="shared" ca="1" si="67"/>
        <v/>
      </c>
      <c r="AG173" s="363"/>
      <c r="AH173" s="432" t="str">
        <f t="shared" ca="1" si="68"/>
        <v/>
      </c>
      <c r="AI173" s="358"/>
      <c r="AJ173" s="379" t="str">
        <f t="shared" ca="1" si="69"/>
        <v/>
      </c>
      <c r="AK173" s="363"/>
      <c r="AL173" s="432" t="str">
        <f t="shared" ca="1" si="70"/>
        <v/>
      </c>
      <c r="AM173" s="363"/>
      <c r="AN173" s="432" t="str">
        <f t="shared" ca="1" si="71"/>
        <v/>
      </c>
      <c r="AO173" s="433" t="str">
        <f t="shared" si="72"/>
        <v/>
      </c>
      <c r="AP173" s="433" t="str">
        <f t="shared" si="73"/>
        <v/>
      </c>
      <c r="AQ173" s="433" t="str">
        <f>IF(AO173=7,VLOOKUP(AP173,設定!$A$2:$B$6,2,1),"---")</f>
        <v>---</v>
      </c>
      <c r="AR173" s="370"/>
      <c r="AS173" s="371"/>
      <c r="AT173" s="371"/>
      <c r="AU173" s="372" t="s">
        <v>105</v>
      </c>
      <c r="AV173" s="373"/>
      <c r="AW173" s="372"/>
      <c r="AX173" s="374"/>
      <c r="AY173" s="434" t="str">
        <f t="shared" si="63"/>
        <v/>
      </c>
      <c r="AZ173" s="372" t="s">
        <v>105</v>
      </c>
      <c r="BA173" s="372" t="s">
        <v>105</v>
      </c>
      <c r="BB173" s="372" t="s">
        <v>105</v>
      </c>
      <c r="BC173" s="372"/>
      <c r="BD173" s="372"/>
      <c r="BE173" s="372"/>
      <c r="BF173" s="372"/>
      <c r="BG173" s="376"/>
      <c r="BH173" s="377"/>
      <c r="BI173" s="372"/>
      <c r="BJ173" s="372"/>
      <c r="BK173" s="372"/>
      <c r="BL173" s="372"/>
      <c r="BM173" s="372"/>
      <c r="BN173" s="372"/>
      <c r="BO173" s="372"/>
      <c r="BP173" s="372"/>
      <c r="BQ173" s="372"/>
      <c r="BR173" s="372"/>
      <c r="BS173" s="372"/>
      <c r="BT173" s="372"/>
      <c r="BU173" s="372"/>
      <c r="BV173" s="372"/>
      <c r="BW173" s="372"/>
      <c r="BX173" s="372"/>
      <c r="BY173" s="372"/>
      <c r="BZ173" s="378"/>
      <c r="CA173" s="401"/>
      <c r="CB173" s="402"/>
      <c r="CC173" s="402">
        <v>161</v>
      </c>
      <c r="CD173" s="337" t="str">
        <f t="shared" si="74"/>
        <v/>
      </c>
      <c r="CE173" s="337" t="str">
        <f t="shared" si="76"/>
        <v>立得点表!3:12</v>
      </c>
      <c r="CF173" s="338" t="str">
        <f t="shared" si="77"/>
        <v>立得点表!16:25</v>
      </c>
      <c r="CG173" s="337" t="str">
        <f t="shared" si="78"/>
        <v>立3段得点表!3:13</v>
      </c>
      <c r="CH173" s="338" t="str">
        <f t="shared" si="79"/>
        <v>立3段得点表!16:25</v>
      </c>
      <c r="CI173" s="337" t="str">
        <f t="shared" si="80"/>
        <v>ボール得点表!3:13</v>
      </c>
      <c r="CJ173" s="338" t="str">
        <f t="shared" si="81"/>
        <v>ボール得点表!16:25</v>
      </c>
      <c r="CK173" s="337" t="str">
        <f t="shared" si="82"/>
        <v>50m得点表!3:13</v>
      </c>
      <c r="CL173" s="338" t="str">
        <f t="shared" si="83"/>
        <v>50m得点表!16:25</v>
      </c>
      <c r="CM173" s="337" t="str">
        <f t="shared" si="84"/>
        <v>往得点表!3:13</v>
      </c>
      <c r="CN173" s="338" t="str">
        <f t="shared" si="85"/>
        <v>往得点表!16:25</v>
      </c>
      <c r="CO173" s="337" t="str">
        <f t="shared" si="86"/>
        <v>腕得点表!3:13</v>
      </c>
      <c r="CP173" s="338" t="str">
        <f t="shared" si="87"/>
        <v>腕得点表!16:25</v>
      </c>
      <c r="CQ173" s="337" t="str">
        <f t="shared" si="88"/>
        <v>腕膝得点表!3:4</v>
      </c>
      <c r="CR173" s="338" t="str">
        <f t="shared" si="89"/>
        <v>腕膝得点表!8:9</v>
      </c>
      <c r="CS173" s="337" t="str">
        <f t="shared" si="90"/>
        <v>20mシャトルラン得点表!3:13</v>
      </c>
      <c r="CT173" s="338" t="str">
        <f t="shared" si="91"/>
        <v>20mシャトルラン得点表!16:25</v>
      </c>
      <c r="CU173" s="402" t="b">
        <f t="shared" si="75"/>
        <v>0</v>
      </c>
    </row>
    <row r="174" spans="1:99">
      <c r="A174" s="339">
        <v>160</v>
      </c>
      <c r="B174" s="446"/>
      <c r="C174" s="353"/>
      <c r="D174" s="356"/>
      <c r="E174" s="355"/>
      <c r="F174" s="356"/>
      <c r="G174" s="435" t="str">
        <f>IF(E174="","",DATEDIF(E174,#REF!,"y"))</f>
        <v/>
      </c>
      <c r="H174" s="356"/>
      <c r="I174" s="356"/>
      <c r="J174" s="379"/>
      <c r="K174" s="436" t="str">
        <f t="shared" ca="1" si="64"/>
        <v/>
      </c>
      <c r="L174" s="316"/>
      <c r="M174" s="318"/>
      <c r="N174" s="318"/>
      <c r="O174" s="318"/>
      <c r="P174" s="363"/>
      <c r="Q174" s="432" t="str">
        <f t="shared" ca="1" si="65"/>
        <v/>
      </c>
      <c r="R174" s="360"/>
      <c r="S174" s="361"/>
      <c r="T174" s="361"/>
      <c r="U174" s="361"/>
      <c r="V174" s="365"/>
      <c r="W174" s="358"/>
      <c r="X174" s="379" t="str">
        <f t="shared" ca="1" si="66"/>
        <v/>
      </c>
      <c r="Y174" s="323"/>
      <c r="Z174" s="360"/>
      <c r="AA174" s="361"/>
      <c r="AB174" s="361"/>
      <c r="AC174" s="361"/>
      <c r="AD174" s="362"/>
      <c r="AE174" s="363"/>
      <c r="AF174" s="432" t="str">
        <f t="shared" ca="1" si="67"/>
        <v/>
      </c>
      <c r="AG174" s="363"/>
      <c r="AH174" s="432" t="str">
        <f t="shared" ca="1" si="68"/>
        <v/>
      </c>
      <c r="AI174" s="358"/>
      <c r="AJ174" s="379" t="str">
        <f t="shared" ca="1" si="69"/>
        <v/>
      </c>
      <c r="AK174" s="363"/>
      <c r="AL174" s="432" t="str">
        <f t="shared" ca="1" si="70"/>
        <v/>
      </c>
      <c r="AM174" s="363"/>
      <c r="AN174" s="432" t="str">
        <f t="shared" ca="1" si="71"/>
        <v/>
      </c>
      <c r="AO174" s="433" t="str">
        <f t="shared" si="72"/>
        <v/>
      </c>
      <c r="AP174" s="433" t="str">
        <f t="shared" si="73"/>
        <v/>
      </c>
      <c r="AQ174" s="433" t="str">
        <f>IF(AO174=7,VLOOKUP(AP174,設定!$A$2:$B$6,2,1),"---")</f>
        <v>---</v>
      </c>
      <c r="AR174" s="370"/>
      <c r="AS174" s="371"/>
      <c r="AT174" s="371"/>
      <c r="AU174" s="372" t="s">
        <v>105</v>
      </c>
      <c r="AV174" s="373"/>
      <c r="AW174" s="372"/>
      <c r="AX174" s="374"/>
      <c r="AY174" s="434" t="str">
        <f t="shared" si="63"/>
        <v/>
      </c>
      <c r="AZ174" s="372" t="s">
        <v>105</v>
      </c>
      <c r="BA174" s="372" t="s">
        <v>105</v>
      </c>
      <c r="BB174" s="372" t="s">
        <v>105</v>
      </c>
      <c r="BC174" s="372"/>
      <c r="BD174" s="372"/>
      <c r="BE174" s="372"/>
      <c r="BF174" s="372"/>
      <c r="BG174" s="376"/>
      <c r="BH174" s="377"/>
      <c r="BI174" s="372"/>
      <c r="BJ174" s="372"/>
      <c r="BK174" s="372"/>
      <c r="BL174" s="372"/>
      <c r="BM174" s="372"/>
      <c r="BN174" s="372"/>
      <c r="BO174" s="372"/>
      <c r="BP174" s="372"/>
      <c r="BQ174" s="372"/>
      <c r="BR174" s="372"/>
      <c r="BS174" s="372"/>
      <c r="BT174" s="372"/>
      <c r="BU174" s="372"/>
      <c r="BV174" s="372"/>
      <c r="BW174" s="372"/>
      <c r="BX174" s="372"/>
      <c r="BY174" s="372"/>
      <c r="BZ174" s="378"/>
      <c r="CA174" s="401"/>
      <c r="CB174" s="402"/>
      <c r="CC174" s="402">
        <v>162</v>
      </c>
      <c r="CD174" s="337" t="str">
        <f t="shared" si="74"/>
        <v/>
      </c>
      <c r="CE174" s="337" t="str">
        <f t="shared" si="76"/>
        <v>立得点表!3:12</v>
      </c>
      <c r="CF174" s="338" t="str">
        <f t="shared" si="77"/>
        <v>立得点表!16:25</v>
      </c>
      <c r="CG174" s="337" t="str">
        <f t="shared" si="78"/>
        <v>立3段得点表!3:13</v>
      </c>
      <c r="CH174" s="338" t="str">
        <f t="shared" si="79"/>
        <v>立3段得点表!16:25</v>
      </c>
      <c r="CI174" s="337" t="str">
        <f t="shared" si="80"/>
        <v>ボール得点表!3:13</v>
      </c>
      <c r="CJ174" s="338" t="str">
        <f t="shared" si="81"/>
        <v>ボール得点表!16:25</v>
      </c>
      <c r="CK174" s="337" t="str">
        <f t="shared" si="82"/>
        <v>50m得点表!3:13</v>
      </c>
      <c r="CL174" s="338" t="str">
        <f t="shared" si="83"/>
        <v>50m得点表!16:25</v>
      </c>
      <c r="CM174" s="337" t="str">
        <f t="shared" si="84"/>
        <v>往得点表!3:13</v>
      </c>
      <c r="CN174" s="338" t="str">
        <f t="shared" si="85"/>
        <v>往得点表!16:25</v>
      </c>
      <c r="CO174" s="337" t="str">
        <f t="shared" si="86"/>
        <v>腕得点表!3:13</v>
      </c>
      <c r="CP174" s="338" t="str">
        <f t="shared" si="87"/>
        <v>腕得点表!16:25</v>
      </c>
      <c r="CQ174" s="337" t="str">
        <f t="shared" si="88"/>
        <v>腕膝得点表!3:4</v>
      </c>
      <c r="CR174" s="338" t="str">
        <f t="shared" si="89"/>
        <v>腕膝得点表!8:9</v>
      </c>
      <c r="CS174" s="337" t="str">
        <f t="shared" si="90"/>
        <v>20mシャトルラン得点表!3:13</v>
      </c>
      <c r="CT174" s="338" t="str">
        <f t="shared" si="91"/>
        <v>20mシャトルラン得点表!16:25</v>
      </c>
      <c r="CU174" s="402" t="b">
        <f t="shared" si="75"/>
        <v>0</v>
      </c>
    </row>
    <row r="175" spans="1:99">
      <c r="A175" s="339">
        <v>161</v>
      </c>
      <c r="B175" s="446"/>
      <c r="C175" s="353"/>
      <c r="D175" s="356"/>
      <c r="E175" s="355"/>
      <c r="F175" s="356"/>
      <c r="G175" s="435" t="str">
        <f>IF(E175="","",DATEDIF(E175,#REF!,"y"))</f>
        <v/>
      </c>
      <c r="H175" s="356"/>
      <c r="I175" s="356"/>
      <c r="J175" s="379"/>
      <c r="K175" s="436" t="str">
        <f t="shared" ca="1" si="64"/>
        <v/>
      </c>
      <c r="L175" s="316"/>
      <c r="M175" s="318"/>
      <c r="N175" s="318"/>
      <c r="O175" s="318"/>
      <c r="P175" s="363"/>
      <c r="Q175" s="432" t="str">
        <f t="shared" ca="1" si="65"/>
        <v/>
      </c>
      <c r="R175" s="360"/>
      <c r="S175" s="361"/>
      <c r="T175" s="361"/>
      <c r="U175" s="361"/>
      <c r="V175" s="365"/>
      <c r="W175" s="358"/>
      <c r="X175" s="379" t="str">
        <f t="shared" ca="1" si="66"/>
        <v/>
      </c>
      <c r="Y175" s="323"/>
      <c r="Z175" s="360"/>
      <c r="AA175" s="361"/>
      <c r="AB175" s="361"/>
      <c r="AC175" s="361"/>
      <c r="AD175" s="362"/>
      <c r="AE175" s="363"/>
      <c r="AF175" s="432" t="str">
        <f t="shared" ca="1" si="67"/>
        <v/>
      </c>
      <c r="AG175" s="363"/>
      <c r="AH175" s="432" t="str">
        <f t="shared" ca="1" si="68"/>
        <v/>
      </c>
      <c r="AI175" s="358"/>
      <c r="AJ175" s="379" t="str">
        <f t="shared" ca="1" si="69"/>
        <v/>
      </c>
      <c r="AK175" s="363"/>
      <c r="AL175" s="432" t="str">
        <f t="shared" ca="1" si="70"/>
        <v/>
      </c>
      <c r="AM175" s="363"/>
      <c r="AN175" s="432" t="str">
        <f t="shared" ca="1" si="71"/>
        <v/>
      </c>
      <c r="AO175" s="433" t="str">
        <f t="shared" si="72"/>
        <v/>
      </c>
      <c r="AP175" s="433" t="str">
        <f t="shared" si="73"/>
        <v/>
      </c>
      <c r="AQ175" s="433" t="str">
        <f>IF(AO175=7,VLOOKUP(AP175,設定!$A$2:$B$6,2,1),"---")</f>
        <v>---</v>
      </c>
      <c r="AR175" s="370"/>
      <c r="AS175" s="371"/>
      <c r="AT175" s="371"/>
      <c r="AU175" s="372" t="s">
        <v>105</v>
      </c>
      <c r="AV175" s="373"/>
      <c r="AW175" s="372"/>
      <c r="AX175" s="374"/>
      <c r="AY175" s="434" t="str">
        <f t="shared" si="63"/>
        <v/>
      </c>
      <c r="AZ175" s="372" t="s">
        <v>105</v>
      </c>
      <c r="BA175" s="372" t="s">
        <v>105</v>
      </c>
      <c r="BB175" s="372" t="s">
        <v>105</v>
      </c>
      <c r="BC175" s="372"/>
      <c r="BD175" s="372"/>
      <c r="BE175" s="372"/>
      <c r="BF175" s="372"/>
      <c r="BG175" s="376"/>
      <c r="BH175" s="377"/>
      <c r="BI175" s="372"/>
      <c r="BJ175" s="372"/>
      <c r="BK175" s="372"/>
      <c r="BL175" s="372"/>
      <c r="BM175" s="372"/>
      <c r="BN175" s="372"/>
      <c r="BO175" s="372"/>
      <c r="BP175" s="372"/>
      <c r="BQ175" s="372"/>
      <c r="BR175" s="372"/>
      <c r="BS175" s="372"/>
      <c r="BT175" s="372"/>
      <c r="BU175" s="372"/>
      <c r="BV175" s="372"/>
      <c r="BW175" s="372"/>
      <c r="BX175" s="372"/>
      <c r="BY175" s="372"/>
      <c r="BZ175" s="378"/>
      <c r="CA175" s="401"/>
      <c r="CB175" s="402"/>
      <c r="CC175" s="402">
        <v>163</v>
      </c>
      <c r="CD175" s="337" t="str">
        <f t="shared" si="74"/>
        <v/>
      </c>
      <c r="CE175" s="337" t="str">
        <f t="shared" si="76"/>
        <v>立得点表!3:12</v>
      </c>
      <c r="CF175" s="338" t="str">
        <f t="shared" si="77"/>
        <v>立得点表!16:25</v>
      </c>
      <c r="CG175" s="337" t="str">
        <f t="shared" si="78"/>
        <v>立3段得点表!3:13</v>
      </c>
      <c r="CH175" s="338" t="str">
        <f t="shared" si="79"/>
        <v>立3段得点表!16:25</v>
      </c>
      <c r="CI175" s="337" t="str">
        <f t="shared" si="80"/>
        <v>ボール得点表!3:13</v>
      </c>
      <c r="CJ175" s="338" t="str">
        <f t="shared" si="81"/>
        <v>ボール得点表!16:25</v>
      </c>
      <c r="CK175" s="337" t="str">
        <f t="shared" si="82"/>
        <v>50m得点表!3:13</v>
      </c>
      <c r="CL175" s="338" t="str">
        <f t="shared" si="83"/>
        <v>50m得点表!16:25</v>
      </c>
      <c r="CM175" s="337" t="str">
        <f t="shared" si="84"/>
        <v>往得点表!3:13</v>
      </c>
      <c r="CN175" s="338" t="str">
        <f t="shared" si="85"/>
        <v>往得点表!16:25</v>
      </c>
      <c r="CO175" s="337" t="str">
        <f t="shared" si="86"/>
        <v>腕得点表!3:13</v>
      </c>
      <c r="CP175" s="338" t="str">
        <f t="shared" si="87"/>
        <v>腕得点表!16:25</v>
      </c>
      <c r="CQ175" s="337" t="str">
        <f t="shared" si="88"/>
        <v>腕膝得点表!3:4</v>
      </c>
      <c r="CR175" s="338" t="str">
        <f t="shared" si="89"/>
        <v>腕膝得点表!8:9</v>
      </c>
      <c r="CS175" s="337" t="str">
        <f t="shared" si="90"/>
        <v>20mシャトルラン得点表!3:13</v>
      </c>
      <c r="CT175" s="338" t="str">
        <f t="shared" si="91"/>
        <v>20mシャトルラン得点表!16:25</v>
      </c>
      <c r="CU175" s="402" t="b">
        <f t="shared" si="75"/>
        <v>0</v>
      </c>
    </row>
    <row r="176" spans="1:99">
      <c r="A176" s="339">
        <v>162</v>
      </c>
      <c r="B176" s="446"/>
      <c r="C176" s="353"/>
      <c r="D176" s="356"/>
      <c r="E176" s="355"/>
      <c r="F176" s="356"/>
      <c r="G176" s="435" t="str">
        <f>IF(E176="","",DATEDIF(E176,#REF!,"y"))</f>
        <v/>
      </c>
      <c r="H176" s="356"/>
      <c r="I176" s="356"/>
      <c r="J176" s="379"/>
      <c r="K176" s="436" t="str">
        <f t="shared" ca="1" si="64"/>
        <v/>
      </c>
      <c r="L176" s="316"/>
      <c r="M176" s="318"/>
      <c r="N176" s="318"/>
      <c r="O176" s="318"/>
      <c r="P176" s="363"/>
      <c r="Q176" s="432" t="str">
        <f t="shared" ca="1" si="65"/>
        <v/>
      </c>
      <c r="R176" s="360"/>
      <c r="S176" s="361"/>
      <c r="T176" s="361"/>
      <c r="U176" s="361"/>
      <c r="V176" s="365"/>
      <c r="W176" s="358"/>
      <c r="X176" s="379" t="str">
        <f t="shared" ca="1" si="66"/>
        <v/>
      </c>
      <c r="Y176" s="323"/>
      <c r="Z176" s="360"/>
      <c r="AA176" s="361"/>
      <c r="AB176" s="361"/>
      <c r="AC176" s="361"/>
      <c r="AD176" s="362"/>
      <c r="AE176" s="363"/>
      <c r="AF176" s="432" t="str">
        <f t="shared" ca="1" si="67"/>
        <v/>
      </c>
      <c r="AG176" s="363"/>
      <c r="AH176" s="432" t="str">
        <f t="shared" ca="1" si="68"/>
        <v/>
      </c>
      <c r="AI176" s="358"/>
      <c r="AJ176" s="379" t="str">
        <f t="shared" ca="1" si="69"/>
        <v/>
      </c>
      <c r="AK176" s="363"/>
      <c r="AL176" s="432" t="str">
        <f t="shared" ca="1" si="70"/>
        <v/>
      </c>
      <c r="AM176" s="363"/>
      <c r="AN176" s="432" t="str">
        <f t="shared" ca="1" si="71"/>
        <v/>
      </c>
      <c r="AO176" s="433" t="str">
        <f t="shared" si="72"/>
        <v/>
      </c>
      <c r="AP176" s="433" t="str">
        <f t="shared" si="73"/>
        <v/>
      </c>
      <c r="AQ176" s="433" t="str">
        <f>IF(AO176=7,VLOOKUP(AP176,設定!$A$2:$B$6,2,1),"---")</f>
        <v>---</v>
      </c>
      <c r="AR176" s="370"/>
      <c r="AS176" s="371"/>
      <c r="AT176" s="371"/>
      <c r="AU176" s="372" t="s">
        <v>105</v>
      </c>
      <c r="AV176" s="373"/>
      <c r="AW176" s="372"/>
      <c r="AX176" s="374"/>
      <c r="AY176" s="434" t="str">
        <f t="shared" si="63"/>
        <v/>
      </c>
      <c r="AZ176" s="372" t="s">
        <v>105</v>
      </c>
      <c r="BA176" s="372" t="s">
        <v>105</v>
      </c>
      <c r="BB176" s="372" t="s">
        <v>105</v>
      </c>
      <c r="BC176" s="372"/>
      <c r="BD176" s="372"/>
      <c r="BE176" s="372"/>
      <c r="BF176" s="372"/>
      <c r="BG176" s="376"/>
      <c r="BH176" s="377"/>
      <c r="BI176" s="372"/>
      <c r="BJ176" s="372"/>
      <c r="BK176" s="372"/>
      <c r="BL176" s="372"/>
      <c r="BM176" s="372"/>
      <c r="BN176" s="372"/>
      <c r="BO176" s="372"/>
      <c r="BP176" s="372"/>
      <c r="BQ176" s="372"/>
      <c r="BR176" s="372"/>
      <c r="BS176" s="372"/>
      <c r="BT176" s="372"/>
      <c r="BU176" s="372"/>
      <c r="BV176" s="372"/>
      <c r="BW176" s="372"/>
      <c r="BX176" s="372"/>
      <c r="BY176" s="372"/>
      <c r="BZ176" s="378"/>
      <c r="CA176" s="401"/>
      <c r="CB176" s="402"/>
      <c r="CC176" s="402">
        <v>164</v>
      </c>
      <c r="CD176" s="337" t="str">
        <f t="shared" si="74"/>
        <v/>
      </c>
      <c r="CE176" s="337" t="str">
        <f t="shared" si="76"/>
        <v>立得点表!3:12</v>
      </c>
      <c r="CF176" s="338" t="str">
        <f t="shared" si="77"/>
        <v>立得点表!16:25</v>
      </c>
      <c r="CG176" s="337" t="str">
        <f t="shared" si="78"/>
        <v>立3段得点表!3:13</v>
      </c>
      <c r="CH176" s="338" t="str">
        <f t="shared" si="79"/>
        <v>立3段得点表!16:25</v>
      </c>
      <c r="CI176" s="337" t="str">
        <f t="shared" si="80"/>
        <v>ボール得点表!3:13</v>
      </c>
      <c r="CJ176" s="338" t="str">
        <f t="shared" si="81"/>
        <v>ボール得点表!16:25</v>
      </c>
      <c r="CK176" s="337" t="str">
        <f t="shared" si="82"/>
        <v>50m得点表!3:13</v>
      </c>
      <c r="CL176" s="338" t="str">
        <f t="shared" si="83"/>
        <v>50m得点表!16:25</v>
      </c>
      <c r="CM176" s="337" t="str">
        <f t="shared" si="84"/>
        <v>往得点表!3:13</v>
      </c>
      <c r="CN176" s="338" t="str">
        <f t="shared" si="85"/>
        <v>往得点表!16:25</v>
      </c>
      <c r="CO176" s="337" t="str">
        <f t="shared" si="86"/>
        <v>腕得点表!3:13</v>
      </c>
      <c r="CP176" s="338" t="str">
        <f t="shared" si="87"/>
        <v>腕得点表!16:25</v>
      </c>
      <c r="CQ176" s="337" t="str">
        <f t="shared" si="88"/>
        <v>腕膝得点表!3:4</v>
      </c>
      <c r="CR176" s="338" t="str">
        <f t="shared" si="89"/>
        <v>腕膝得点表!8:9</v>
      </c>
      <c r="CS176" s="337" t="str">
        <f t="shared" si="90"/>
        <v>20mシャトルラン得点表!3:13</v>
      </c>
      <c r="CT176" s="338" t="str">
        <f t="shared" si="91"/>
        <v>20mシャトルラン得点表!16:25</v>
      </c>
      <c r="CU176" s="402" t="b">
        <f t="shared" si="75"/>
        <v>0</v>
      </c>
    </row>
    <row r="177" spans="1:99">
      <c r="A177" s="339">
        <v>163</v>
      </c>
      <c r="B177" s="446"/>
      <c r="C177" s="353"/>
      <c r="D177" s="356"/>
      <c r="E177" s="355"/>
      <c r="F177" s="356"/>
      <c r="G177" s="435" t="str">
        <f>IF(E177="","",DATEDIF(E177,#REF!,"y"))</f>
        <v/>
      </c>
      <c r="H177" s="356"/>
      <c r="I177" s="356"/>
      <c r="J177" s="379"/>
      <c r="K177" s="436" t="str">
        <f t="shared" ca="1" si="64"/>
        <v/>
      </c>
      <c r="L177" s="316"/>
      <c r="M177" s="318"/>
      <c r="N177" s="318"/>
      <c r="O177" s="318"/>
      <c r="P177" s="363"/>
      <c r="Q177" s="432" t="str">
        <f t="shared" ca="1" si="65"/>
        <v/>
      </c>
      <c r="R177" s="360"/>
      <c r="S177" s="361"/>
      <c r="T177" s="361"/>
      <c r="U177" s="361"/>
      <c r="V177" s="365"/>
      <c r="W177" s="358"/>
      <c r="X177" s="379" t="str">
        <f t="shared" ca="1" si="66"/>
        <v/>
      </c>
      <c r="Y177" s="323"/>
      <c r="Z177" s="360"/>
      <c r="AA177" s="361"/>
      <c r="AB177" s="361"/>
      <c r="AC177" s="361"/>
      <c r="AD177" s="362"/>
      <c r="AE177" s="363"/>
      <c r="AF177" s="432" t="str">
        <f t="shared" ca="1" si="67"/>
        <v/>
      </c>
      <c r="AG177" s="363"/>
      <c r="AH177" s="432" t="str">
        <f t="shared" ca="1" si="68"/>
        <v/>
      </c>
      <c r="AI177" s="358"/>
      <c r="AJ177" s="379" t="str">
        <f t="shared" ca="1" si="69"/>
        <v/>
      </c>
      <c r="AK177" s="363"/>
      <c r="AL177" s="432" t="str">
        <f t="shared" ca="1" si="70"/>
        <v/>
      </c>
      <c r="AM177" s="363"/>
      <c r="AN177" s="432" t="str">
        <f t="shared" ca="1" si="71"/>
        <v/>
      </c>
      <c r="AO177" s="433" t="str">
        <f t="shared" si="72"/>
        <v/>
      </c>
      <c r="AP177" s="433" t="str">
        <f t="shared" si="73"/>
        <v/>
      </c>
      <c r="AQ177" s="433" t="str">
        <f>IF(AO177=7,VLOOKUP(AP177,設定!$A$2:$B$6,2,1),"---")</f>
        <v>---</v>
      </c>
      <c r="AR177" s="370"/>
      <c r="AS177" s="371"/>
      <c r="AT177" s="371"/>
      <c r="AU177" s="372" t="s">
        <v>105</v>
      </c>
      <c r="AV177" s="373"/>
      <c r="AW177" s="372"/>
      <c r="AX177" s="374"/>
      <c r="AY177" s="434" t="str">
        <f t="shared" ref="AY177:AY240" si="92">IF(AX177="","",AX177/AW177)</f>
        <v/>
      </c>
      <c r="AZ177" s="372" t="s">
        <v>105</v>
      </c>
      <c r="BA177" s="372" t="s">
        <v>105</v>
      </c>
      <c r="BB177" s="372" t="s">
        <v>105</v>
      </c>
      <c r="BC177" s="372"/>
      <c r="BD177" s="372"/>
      <c r="BE177" s="372"/>
      <c r="BF177" s="372"/>
      <c r="BG177" s="376"/>
      <c r="BH177" s="377"/>
      <c r="BI177" s="372"/>
      <c r="BJ177" s="372"/>
      <c r="BK177" s="372"/>
      <c r="BL177" s="372"/>
      <c r="BM177" s="372"/>
      <c r="BN177" s="372"/>
      <c r="BO177" s="372"/>
      <c r="BP177" s="372"/>
      <c r="BQ177" s="372"/>
      <c r="BR177" s="372"/>
      <c r="BS177" s="372"/>
      <c r="BT177" s="372"/>
      <c r="BU177" s="372"/>
      <c r="BV177" s="372"/>
      <c r="BW177" s="372"/>
      <c r="BX177" s="372"/>
      <c r="BY177" s="372"/>
      <c r="BZ177" s="378"/>
      <c r="CA177" s="401"/>
      <c r="CB177" s="402"/>
      <c r="CC177" s="402">
        <v>165</v>
      </c>
      <c r="CD177" s="337" t="str">
        <f t="shared" si="74"/>
        <v/>
      </c>
      <c r="CE177" s="337" t="str">
        <f t="shared" si="76"/>
        <v>立得点表!3:12</v>
      </c>
      <c r="CF177" s="338" t="str">
        <f t="shared" si="77"/>
        <v>立得点表!16:25</v>
      </c>
      <c r="CG177" s="337" t="str">
        <f t="shared" si="78"/>
        <v>立3段得点表!3:13</v>
      </c>
      <c r="CH177" s="338" t="str">
        <f t="shared" si="79"/>
        <v>立3段得点表!16:25</v>
      </c>
      <c r="CI177" s="337" t="str">
        <f t="shared" si="80"/>
        <v>ボール得点表!3:13</v>
      </c>
      <c r="CJ177" s="338" t="str">
        <f t="shared" si="81"/>
        <v>ボール得点表!16:25</v>
      </c>
      <c r="CK177" s="337" t="str">
        <f t="shared" si="82"/>
        <v>50m得点表!3:13</v>
      </c>
      <c r="CL177" s="338" t="str">
        <f t="shared" si="83"/>
        <v>50m得点表!16:25</v>
      </c>
      <c r="CM177" s="337" t="str">
        <f t="shared" si="84"/>
        <v>往得点表!3:13</v>
      </c>
      <c r="CN177" s="338" t="str">
        <f t="shared" si="85"/>
        <v>往得点表!16:25</v>
      </c>
      <c r="CO177" s="337" t="str">
        <f t="shared" si="86"/>
        <v>腕得点表!3:13</v>
      </c>
      <c r="CP177" s="338" t="str">
        <f t="shared" si="87"/>
        <v>腕得点表!16:25</v>
      </c>
      <c r="CQ177" s="337" t="str">
        <f t="shared" si="88"/>
        <v>腕膝得点表!3:4</v>
      </c>
      <c r="CR177" s="338" t="str">
        <f t="shared" si="89"/>
        <v>腕膝得点表!8:9</v>
      </c>
      <c r="CS177" s="337" t="str">
        <f t="shared" si="90"/>
        <v>20mシャトルラン得点表!3:13</v>
      </c>
      <c r="CT177" s="338" t="str">
        <f t="shared" si="91"/>
        <v>20mシャトルラン得点表!16:25</v>
      </c>
      <c r="CU177" s="402" t="b">
        <f t="shared" si="75"/>
        <v>0</v>
      </c>
    </row>
    <row r="178" spans="1:99">
      <c r="A178" s="339">
        <v>164</v>
      </c>
      <c r="B178" s="446"/>
      <c r="C178" s="353"/>
      <c r="D178" s="356"/>
      <c r="E178" s="355"/>
      <c r="F178" s="356"/>
      <c r="G178" s="435" t="str">
        <f>IF(E178="","",DATEDIF(E178,#REF!,"y"))</f>
        <v/>
      </c>
      <c r="H178" s="356"/>
      <c r="I178" s="356"/>
      <c r="J178" s="379"/>
      <c r="K178" s="436" t="str">
        <f t="shared" ca="1" si="64"/>
        <v/>
      </c>
      <c r="L178" s="316"/>
      <c r="M178" s="318"/>
      <c r="N178" s="318"/>
      <c r="O178" s="318"/>
      <c r="P178" s="363"/>
      <c r="Q178" s="432" t="str">
        <f t="shared" ca="1" si="65"/>
        <v/>
      </c>
      <c r="R178" s="360"/>
      <c r="S178" s="361"/>
      <c r="T178" s="361"/>
      <c r="U178" s="361"/>
      <c r="V178" s="365"/>
      <c r="W178" s="358"/>
      <c r="X178" s="379" t="str">
        <f t="shared" ca="1" si="66"/>
        <v/>
      </c>
      <c r="Y178" s="323"/>
      <c r="Z178" s="360"/>
      <c r="AA178" s="361"/>
      <c r="AB178" s="361"/>
      <c r="AC178" s="361"/>
      <c r="AD178" s="362"/>
      <c r="AE178" s="363"/>
      <c r="AF178" s="432" t="str">
        <f t="shared" ca="1" si="67"/>
        <v/>
      </c>
      <c r="AG178" s="363"/>
      <c r="AH178" s="432" t="str">
        <f t="shared" ca="1" si="68"/>
        <v/>
      </c>
      <c r="AI178" s="358"/>
      <c r="AJ178" s="379" t="str">
        <f t="shared" ca="1" si="69"/>
        <v/>
      </c>
      <c r="AK178" s="363"/>
      <c r="AL178" s="432" t="str">
        <f t="shared" ca="1" si="70"/>
        <v/>
      </c>
      <c r="AM178" s="363"/>
      <c r="AN178" s="432" t="str">
        <f t="shared" ca="1" si="71"/>
        <v/>
      </c>
      <c r="AO178" s="433" t="str">
        <f t="shared" si="72"/>
        <v/>
      </c>
      <c r="AP178" s="433" t="str">
        <f t="shared" si="73"/>
        <v/>
      </c>
      <c r="AQ178" s="433" t="str">
        <f>IF(AO178=7,VLOOKUP(AP178,設定!$A$2:$B$6,2,1),"---")</f>
        <v>---</v>
      </c>
      <c r="AR178" s="370"/>
      <c r="AS178" s="371"/>
      <c r="AT178" s="371"/>
      <c r="AU178" s="372" t="s">
        <v>105</v>
      </c>
      <c r="AV178" s="373"/>
      <c r="AW178" s="372"/>
      <c r="AX178" s="374"/>
      <c r="AY178" s="434" t="str">
        <f t="shared" si="92"/>
        <v/>
      </c>
      <c r="AZ178" s="372" t="s">
        <v>105</v>
      </c>
      <c r="BA178" s="372" t="s">
        <v>105</v>
      </c>
      <c r="BB178" s="372" t="s">
        <v>105</v>
      </c>
      <c r="BC178" s="372"/>
      <c r="BD178" s="372"/>
      <c r="BE178" s="372"/>
      <c r="BF178" s="372"/>
      <c r="BG178" s="376"/>
      <c r="BH178" s="377"/>
      <c r="BI178" s="372"/>
      <c r="BJ178" s="372"/>
      <c r="BK178" s="372"/>
      <c r="BL178" s="372"/>
      <c r="BM178" s="372"/>
      <c r="BN178" s="372"/>
      <c r="BO178" s="372"/>
      <c r="BP178" s="372"/>
      <c r="BQ178" s="372"/>
      <c r="BR178" s="372"/>
      <c r="BS178" s="372"/>
      <c r="BT178" s="372"/>
      <c r="BU178" s="372"/>
      <c r="BV178" s="372"/>
      <c r="BW178" s="372"/>
      <c r="BX178" s="372"/>
      <c r="BY178" s="372"/>
      <c r="BZ178" s="378"/>
      <c r="CA178" s="401"/>
      <c r="CB178" s="402"/>
      <c r="CC178" s="402">
        <v>166</v>
      </c>
      <c r="CD178" s="337" t="str">
        <f t="shared" si="74"/>
        <v/>
      </c>
      <c r="CE178" s="337" t="str">
        <f t="shared" si="76"/>
        <v>立得点表!3:12</v>
      </c>
      <c r="CF178" s="338" t="str">
        <f t="shared" si="77"/>
        <v>立得点表!16:25</v>
      </c>
      <c r="CG178" s="337" t="str">
        <f t="shared" si="78"/>
        <v>立3段得点表!3:13</v>
      </c>
      <c r="CH178" s="338" t="str">
        <f t="shared" si="79"/>
        <v>立3段得点表!16:25</v>
      </c>
      <c r="CI178" s="337" t="str">
        <f t="shared" si="80"/>
        <v>ボール得点表!3:13</v>
      </c>
      <c r="CJ178" s="338" t="str">
        <f t="shared" si="81"/>
        <v>ボール得点表!16:25</v>
      </c>
      <c r="CK178" s="337" t="str">
        <f t="shared" si="82"/>
        <v>50m得点表!3:13</v>
      </c>
      <c r="CL178" s="338" t="str">
        <f t="shared" si="83"/>
        <v>50m得点表!16:25</v>
      </c>
      <c r="CM178" s="337" t="str">
        <f t="shared" si="84"/>
        <v>往得点表!3:13</v>
      </c>
      <c r="CN178" s="338" t="str">
        <f t="shared" si="85"/>
        <v>往得点表!16:25</v>
      </c>
      <c r="CO178" s="337" t="str">
        <f t="shared" si="86"/>
        <v>腕得点表!3:13</v>
      </c>
      <c r="CP178" s="338" t="str">
        <f t="shared" si="87"/>
        <v>腕得点表!16:25</v>
      </c>
      <c r="CQ178" s="337" t="str">
        <f t="shared" si="88"/>
        <v>腕膝得点表!3:4</v>
      </c>
      <c r="CR178" s="338" t="str">
        <f t="shared" si="89"/>
        <v>腕膝得点表!8:9</v>
      </c>
      <c r="CS178" s="337" t="str">
        <f t="shared" si="90"/>
        <v>20mシャトルラン得点表!3:13</v>
      </c>
      <c r="CT178" s="338" t="str">
        <f t="shared" si="91"/>
        <v>20mシャトルラン得点表!16:25</v>
      </c>
      <c r="CU178" s="402" t="b">
        <f t="shared" si="75"/>
        <v>0</v>
      </c>
    </row>
    <row r="179" spans="1:99">
      <c r="A179" s="339">
        <v>165</v>
      </c>
      <c r="B179" s="446"/>
      <c r="C179" s="353"/>
      <c r="D179" s="356"/>
      <c r="E179" s="355"/>
      <c r="F179" s="356"/>
      <c r="G179" s="435" t="str">
        <f>IF(E179="","",DATEDIF(E179,#REF!,"y"))</f>
        <v/>
      </c>
      <c r="H179" s="356"/>
      <c r="I179" s="356"/>
      <c r="J179" s="379"/>
      <c r="K179" s="436" t="str">
        <f t="shared" ca="1" si="64"/>
        <v/>
      </c>
      <c r="L179" s="316"/>
      <c r="M179" s="318"/>
      <c r="N179" s="318"/>
      <c r="O179" s="318"/>
      <c r="P179" s="363"/>
      <c r="Q179" s="432" t="str">
        <f t="shared" ca="1" si="65"/>
        <v/>
      </c>
      <c r="R179" s="360"/>
      <c r="S179" s="361"/>
      <c r="T179" s="361"/>
      <c r="U179" s="361"/>
      <c r="V179" s="365"/>
      <c r="W179" s="358"/>
      <c r="X179" s="379" t="str">
        <f t="shared" ca="1" si="66"/>
        <v/>
      </c>
      <c r="Y179" s="323"/>
      <c r="Z179" s="360"/>
      <c r="AA179" s="361"/>
      <c r="AB179" s="361"/>
      <c r="AC179" s="361"/>
      <c r="AD179" s="362"/>
      <c r="AE179" s="363"/>
      <c r="AF179" s="432" t="str">
        <f t="shared" ca="1" si="67"/>
        <v/>
      </c>
      <c r="AG179" s="363"/>
      <c r="AH179" s="432" t="str">
        <f t="shared" ca="1" si="68"/>
        <v/>
      </c>
      <c r="AI179" s="358"/>
      <c r="AJ179" s="379" t="str">
        <f t="shared" ca="1" si="69"/>
        <v/>
      </c>
      <c r="AK179" s="363"/>
      <c r="AL179" s="432" t="str">
        <f t="shared" ca="1" si="70"/>
        <v/>
      </c>
      <c r="AM179" s="363"/>
      <c r="AN179" s="432" t="str">
        <f t="shared" ca="1" si="71"/>
        <v/>
      </c>
      <c r="AO179" s="433" t="str">
        <f t="shared" si="72"/>
        <v/>
      </c>
      <c r="AP179" s="433" t="str">
        <f t="shared" si="73"/>
        <v/>
      </c>
      <c r="AQ179" s="433" t="str">
        <f>IF(AO179=7,VLOOKUP(AP179,設定!$A$2:$B$6,2,1),"---")</f>
        <v>---</v>
      </c>
      <c r="AR179" s="370"/>
      <c r="AS179" s="371"/>
      <c r="AT179" s="371"/>
      <c r="AU179" s="372" t="s">
        <v>105</v>
      </c>
      <c r="AV179" s="373"/>
      <c r="AW179" s="372"/>
      <c r="AX179" s="374"/>
      <c r="AY179" s="434" t="str">
        <f t="shared" si="92"/>
        <v/>
      </c>
      <c r="AZ179" s="372" t="s">
        <v>105</v>
      </c>
      <c r="BA179" s="372" t="s">
        <v>105</v>
      </c>
      <c r="BB179" s="372" t="s">
        <v>105</v>
      </c>
      <c r="BC179" s="372"/>
      <c r="BD179" s="372"/>
      <c r="BE179" s="372"/>
      <c r="BF179" s="372"/>
      <c r="BG179" s="376"/>
      <c r="BH179" s="377"/>
      <c r="BI179" s="372"/>
      <c r="BJ179" s="372"/>
      <c r="BK179" s="372"/>
      <c r="BL179" s="372"/>
      <c r="BM179" s="372"/>
      <c r="BN179" s="372"/>
      <c r="BO179" s="372"/>
      <c r="BP179" s="372"/>
      <c r="BQ179" s="372"/>
      <c r="BR179" s="372"/>
      <c r="BS179" s="372"/>
      <c r="BT179" s="372"/>
      <c r="BU179" s="372"/>
      <c r="BV179" s="372"/>
      <c r="BW179" s="372"/>
      <c r="BX179" s="372"/>
      <c r="BY179" s="372"/>
      <c r="BZ179" s="378"/>
      <c r="CA179" s="401"/>
      <c r="CB179" s="402"/>
      <c r="CC179" s="402">
        <v>167</v>
      </c>
      <c r="CD179" s="337" t="str">
        <f t="shared" si="74"/>
        <v/>
      </c>
      <c r="CE179" s="337" t="str">
        <f t="shared" si="76"/>
        <v>立得点表!3:12</v>
      </c>
      <c r="CF179" s="338" t="str">
        <f t="shared" si="77"/>
        <v>立得点表!16:25</v>
      </c>
      <c r="CG179" s="337" t="str">
        <f t="shared" si="78"/>
        <v>立3段得点表!3:13</v>
      </c>
      <c r="CH179" s="338" t="str">
        <f t="shared" si="79"/>
        <v>立3段得点表!16:25</v>
      </c>
      <c r="CI179" s="337" t="str">
        <f t="shared" si="80"/>
        <v>ボール得点表!3:13</v>
      </c>
      <c r="CJ179" s="338" t="str">
        <f t="shared" si="81"/>
        <v>ボール得点表!16:25</v>
      </c>
      <c r="CK179" s="337" t="str">
        <f t="shared" si="82"/>
        <v>50m得点表!3:13</v>
      </c>
      <c r="CL179" s="338" t="str">
        <f t="shared" si="83"/>
        <v>50m得点表!16:25</v>
      </c>
      <c r="CM179" s="337" t="str">
        <f t="shared" si="84"/>
        <v>往得点表!3:13</v>
      </c>
      <c r="CN179" s="338" t="str">
        <f t="shared" si="85"/>
        <v>往得点表!16:25</v>
      </c>
      <c r="CO179" s="337" t="str">
        <f t="shared" si="86"/>
        <v>腕得点表!3:13</v>
      </c>
      <c r="CP179" s="338" t="str">
        <f t="shared" si="87"/>
        <v>腕得点表!16:25</v>
      </c>
      <c r="CQ179" s="337" t="str">
        <f t="shared" si="88"/>
        <v>腕膝得点表!3:4</v>
      </c>
      <c r="CR179" s="338" t="str">
        <f t="shared" si="89"/>
        <v>腕膝得点表!8:9</v>
      </c>
      <c r="CS179" s="337" t="str">
        <f t="shared" si="90"/>
        <v>20mシャトルラン得点表!3:13</v>
      </c>
      <c r="CT179" s="338" t="str">
        <f t="shared" si="91"/>
        <v>20mシャトルラン得点表!16:25</v>
      </c>
      <c r="CU179" s="402" t="b">
        <f t="shared" si="75"/>
        <v>0</v>
      </c>
    </row>
    <row r="180" spans="1:99">
      <c r="A180" s="339">
        <v>166</v>
      </c>
      <c r="B180" s="446"/>
      <c r="C180" s="353"/>
      <c r="D180" s="356"/>
      <c r="E180" s="355"/>
      <c r="F180" s="356"/>
      <c r="G180" s="435" t="str">
        <f>IF(E180="","",DATEDIF(E180,#REF!,"y"))</f>
        <v/>
      </c>
      <c r="H180" s="356"/>
      <c r="I180" s="356"/>
      <c r="J180" s="379"/>
      <c r="K180" s="436" t="str">
        <f t="shared" ca="1" si="64"/>
        <v/>
      </c>
      <c r="L180" s="316"/>
      <c r="M180" s="318"/>
      <c r="N180" s="318"/>
      <c r="O180" s="318"/>
      <c r="P180" s="363"/>
      <c r="Q180" s="432" t="str">
        <f t="shared" ca="1" si="65"/>
        <v/>
      </c>
      <c r="R180" s="360"/>
      <c r="S180" s="361"/>
      <c r="T180" s="361"/>
      <c r="U180" s="361"/>
      <c r="V180" s="365"/>
      <c r="W180" s="358"/>
      <c r="X180" s="379" t="str">
        <f t="shared" ca="1" si="66"/>
        <v/>
      </c>
      <c r="Y180" s="323"/>
      <c r="Z180" s="360"/>
      <c r="AA180" s="361"/>
      <c r="AB180" s="361"/>
      <c r="AC180" s="361"/>
      <c r="AD180" s="362"/>
      <c r="AE180" s="363"/>
      <c r="AF180" s="432" t="str">
        <f t="shared" ca="1" si="67"/>
        <v/>
      </c>
      <c r="AG180" s="363"/>
      <c r="AH180" s="432" t="str">
        <f t="shared" ca="1" si="68"/>
        <v/>
      </c>
      <c r="AI180" s="358"/>
      <c r="AJ180" s="379" t="str">
        <f t="shared" ca="1" si="69"/>
        <v/>
      </c>
      <c r="AK180" s="363"/>
      <c r="AL180" s="432" t="str">
        <f t="shared" ca="1" si="70"/>
        <v/>
      </c>
      <c r="AM180" s="363"/>
      <c r="AN180" s="432" t="str">
        <f t="shared" ca="1" si="71"/>
        <v/>
      </c>
      <c r="AO180" s="433" t="str">
        <f t="shared" si="72"/>
        <v/>
      </c>
      <c r="AP180" s="433" t="str">
        <f t="shared" si="73"/>
        <v/>
      </c>
      <c r="AQ180" s="433" t="str">
        <f>IF(AO180=7,VLOOKUP(AP180,設定!$A$2:$B$6,2,1),"---")</f>
        <v>---</v>
      </c>
      <c r="AR180" s="370"/>
      <c r="AS180" s="371"/>
      <c r="AT180" s="371"/>
      <c r="AU180" s="372" t="s">
        <v>105</v>
      </c>
      <c r="AV180" s="373"/>
      <c r="AW180" s="372"/>
      <c r="AX180" s="374"/>
      <c r="AY180" s="434" t="str">
        <f t="shared" si="92"/>
        <v/>
      </c>
      <c r="AZ180" s="372" t="s">
        <v>105</v>
      </c>
      <c r="BA180" s="372" t="s">
        <v>105</v>
      </c>
      <c r="BB180" s="372" t="s">
        <v>105</v>
      </c>
      <c r="BC180" s="372"/>
      <c r="BD180" s="372"/>
      <c r="BE180" s="372"/>
      <c r="BF180" s="372"/>
      <c r="BG180" s="376"/>
      <c r="BH180" s="377"/>
      <c r="BI180" s="372"/>
      <c r="BJ180" s="372"/>
      <c r="BK180" s="372"/>
      <c r="BL180" s="372"/>
      <c r="BM180" s="372"/>
      <c r="BN180" s="372"/>
      <c r="BO180" s="372"/>
      <c r="BP180" s="372"/>
      <c r="BQ180" s="372"/>
      <c r="BR180" s="372"/>
      <c r="BS180" s="372"/>
      <c r="BT180" s="372"/>
      <c r="BU180" s="372"/>
      <c r="BV180" s="372"/>
      <c r="BW180" s="372"/>
      <c r="BX180" s="372"/>
      <c r="BY180" s="372"/>
      <c r="BZ180" s="378"/>
      <c r="CA180" s="401"/>
      <c r="CB180" s="402"/>
      <c r="CC180" s="402">
        <v>168</v>
      </c>
      <c r="CD180" s="337" t="str">
        <f t="shared" si="74"/>
        <v/>
      </c>
      <c r="CE180" s="337" t="str">
        <f t="shared" si="76"/>
        <v>立得点表!3:12</v>
      </c>
      <c r="CF180" s="338" t="str">
        <f t="shared" si="77"/>
        <v>立得点表!16:25</v>
      </c>
      <c r="CG180" s="337" t="str">
        <f t="shared" si="78"/>
        <v>立3段得点表!3:13</v>
      </c>
      <c r="CH180" s="338" t="str">
        <f t="shared" si="79"/>
        <v>立3段得点表!16:25</v>
      </c>
      <c r="CI180" s="337" t="str">
        <f t="shared" si="80"/>
        <v>ボール得点表!3:13</v>
      </c>
      <c r="CJ180" s="338" t="str">
        <f t="shared" si="81"/>
        <v>ボール得点表!16:25</v>
      </c>
      <c r="CK180" s="337" t="str">
        <f t="shared" si="82"/>
        <v>50m得点表!3:13</v>
      </c>
      <c r="CL180" s="338" t="str">
        <f t="shared" si="83"/>
        <v>50m得点表!16:25</v>
      </c>
      <c r="CM180" s="337" t="str">
        <f t="shared" si="84"/>
        <v>往得点表!3:13</v>
      </c>
      <c r="CN180" s="338" t="str">
        <f t="shared" si="85"/>
        <v>往得点表!16:25</v>
      </c>
      <c r="CO180" s="337" t="str">
        <f t="shared" si="86"/>
        <v>腕得点表!3:13</v>
      </c>
      <c r="CP180" s="338" t="str">
        <f t="shared" si="87"/>
        <v>腕得点表!16:25</v>
      </c>
      <c r="CQ180" s="337" t="str">
        <f t="shared" si="88"/>
        <v>腕膝得点表!3:4</v>
      </c>
      <c r="CR180" s="338" t="str">
        <f t="shared" si="89"/>
        <v>腕膝得点表!8:9</v>
      </c>
      <c r="CS180" s="337" t="str">
        <f t="shared" si="90"/>
        <v>20mシャトルラン得点表!3:13</v>
      </c>
      <c r="CT180" s="338" t="str">
        <f t="shared" si="91"/>
        <v>20mシャトルラン得点表!16:25</v>
      </c>
      <c r="CU180" s="402" t="b">
        <f t="shared" si="75"/>
        <v>0</v>
      </c>
    </row>
    <row r="181" spans="1:99">
      <c r="A181" s="339">
        <v>167</v>
      </c>
      <c r="B181" s="446"/>
      <c r="C181" s="353"/>
      <c r="D181" s="356"/>
      <c r="E181" s="355"/>
      <c r="F181" s="356"/>
      <c r="G181" s="435" t="str">
        <f>IF(E181="","",DATEDIF(E181,#REF!,"y"))</f>
        <v/>
      </c>
      <c r="H181" s="356"/>
      <c r="I181" s="356"/>
      <c r="J181" s="379"/>
      <c r="K181" s="436" t="str">
        <f t="shared" ca="1" si="64"/>
        <v/>
      </c>
      <c r="L181" s="316"/>
      <c r="M181" s="318"/>
      <c r="N181" s="318"/>
      <c r="O181" s="318"/>
      <c r="P181" s="363"/>
      <c r="Q181" s="432" t="str">
        <f t="shared" ca="1" si="65"/>
        <v/>
      </c>
      <c r="R181" s="360"/>
      <c r="S181" s="361"/>
      <c r="T181" s="361"/>
      <c r="U181" s="361"/>
      <c r="V181" s="365"/>
      <c r="W181" s="358"/>
      <c r="X181" s="379" t="str">
        <f t="shared" ca="1" si="66"/>
        <v/>
      </c>
      <c r="Y181" s="323"/>
      <c r="Z181" s="360"/>
      <c r="AA181" s="361"/>
      <c r="AB181" s="361"/>
      <c r="AC181" s="361"/>
      <c r="AD181" s="362"/>
      <c r="AE181" s="363"/>
      <c r="AF181" s="432" t="str">
        <f t="shared" ca="1" si="67"/>
        <v/>
      </c>
      <c r="AG181" s="363"/>
      <c r="AH181" s="432" t="str">
        <f t="shared" ca="1" si="68"/>
        <v/>
      </c>
      <c r="AI181" s="358"/>
      <c r="AJ181" s="379" t="str">
        <f t="shared" ca="1" si="69"/>
        <v/>
      </c>
      <c r="AK181" s="363"/>
      <c r="AL181" s="432" t="str">
        <f t="shared" ca="1" si="70"/>
        <v/>
      </c>
      <c r="AM181" s="363"/>
      <c r="AN181" s="432" t="str">
        <f t="shared" ca="1" si="71"/>
        <v/>
      </c>
      <c r="AO181" s="433" t="str">
        <f t="shared" si="72"/>
        <v/>
      </c>
      <c r="AP181" s="433" t="str">
        <f t="shared" si="73"/>
        <v/>
      </c>
      <c r="AQ181" s="433" t="str">
        <f>IF(AO181=7,VLOOKUP(AP181,設定!$A$2:$B$6,2,1),"---")</f>
        <v>---</v>
      </c>
      <c r="AR181" s="370"/>
      <c r="AS181" s="371"/>
      <c r="AT181" s="371"/>
      <c r="AU181" s="372" t="s">
        <v>105</v>
      </c>
      <c r="AV181" s="373"/>
      <c r="AW181" s="372"/>
      <c r="AX181" s="374"/>
      <c r="AY181" s="434" t="str">
        <f t="shared" si="92"/>
        <v/>
      </c>
      <c r="AZ181" s="372" t="s">
        <v>105</v>
      </c>
      <c r="BA181" s="372" t="s">
        <v>105</v>
      </c>
      <c r="BB181" s="372" t="s">
        <v>105</v>
      </c>
      <c r="BC181" s="372"/>
      <c r="BD181" s="372"/>
      <c r="BE181" s="372"/>
      <c r="BF181" s="372"/>
      <c r="BG181" s="376"/>
      <c r="BH181" s="377"/>
      <c r="BI181" s="372"/>
      <c r="BJ181" s="372"/>
      <c r="BK181" s="372"/>
      <c r="BL181" s="372"/>
      <c r="BM181" s="372"/>
      <c r="BN181" s="372"/>
      <c r="BO181" s="372"/>
      <c r="BP181" s="372"/>
      <c r="BQ181" s="372"/>
      <c r="BR181" s="372"/>
      <c r="BS181" s="372"/>
      <c r="BT181" s="372"/>
      <c r="BU181" s="372"/>
      <c r="BV181" s="372"/>
      <c r="BW181" s="372"/>
      <c r="BX181" s="372"/>
      <c r="BY181" s="372"/>
      <c r="BZ181" s="378"/>
      <c r="CA181" s="401"/>
      <c r="CB181" s="402"/>
      <c r="CC181" s="402">
        <v>169</v>
      </c>
      <c r="CD181" s="337" t="str">
        <f t="shared" si="74"/>
        <v/>
      </c>
      <c r="CE181" s="337" t="str">
        <f t="shared" si="76"/>
        <v>立得点表!3:12</v>
      </c>
      <c r="CF181" s="338" t="str">
        <f t="shared" si="77"/>
        <v>立得点表!16:25</v>
      </c>
      <c r="CG181" s="337" t="str">
        <f t="shared" si="78"/>
        <v>立3段得点表!3:13</v>
      </c>
      <c r="CH181" s="338" t="str">
        <f t="shared" si="79"/>
        <v>立3段得点表!16:25</v>
      </c>
      <c r="CI181" s="337" t="str">
        <f t="shared" si="80"/>
        <v>ボール得点表!3:13</v>
      </c>
      <c r="CJ181" s="338" t="str">
        <f t="shared" si="81"/>
        <v>ボール得点表!16:25</v>
      </c>
      <c r="CK181" s="337" t="str">
        <f t="shared" si="82"/>
        <v>50m得点表!3:13</v>
      </c>
      <c r="CL181" s="338" t="str">
        <f t="shared" si="83"/>
        <v>50m得点表!16:25</v>
      </c>
      <c r="CM181" s="337" t="str">
        <f t="shared" si="84"/>
        <v>往得点表!3:13</v>
      </c>
      <c r="CN181" s="338" t="str">
        <f t="shared" si="85"/>
        <v>往得点表!16:25</v>
      </c>
      <c r="CO181" s="337" t="str">
        <f t="shared" si="86"/>
        <v>腕得点表!3:13</v>
      </c>
      <c r="CP181" s="338" t="str">
        <f t="shared" si="87"/>
        <v>腕得点表!16:25</v>
      </c>
      <c r="CQ181" s="337" t="str">
        <f t="shared" si="88"/>
        <v>腕膝得点表!3:4</v>
      </c>
      <c r="CR181" s="338" t="str">
        <f t="shared" si="89"/>
        <v>腕膝得点表!8:9</v>
      </c>
      <c r="CS181" s="337" t="str">
        <f t="shared" si="90"/>
        <v>20mシャトルラン得点表!3:13</v>
      </c>
      <c r="CT181" s="338" t="str">
        <f t="shared" si="91"/>
        <v>20mシャトルラン得点表!16:25</v>
      </c>
      <c r="CU181" s="402" t="b">
        <f t="shared" si="75"/>
        <v>0</v>
      </c>
    </row>
    <row r="182" spans="1:99">
      <c r="A182" s="339">
        <v>168</v>
      </c>
      <c r="B182" s="446"/>
      <c r="C182" s="353"/>
      <c r="D182" s="356"/>
      <c r="E182" s="355"/>
      <c r="F182" s="356"/>
      <c r="G182" s="435" t="str">
        <f>IF(E182="","",DATEDIF(E182,#REF!,"y"))</f>
        <v/>
      </c>
      <c r="H182" s="356"/>
      <c r="I182" s="356"/>
      <c r="J182" s="379"/>
      <c r="K182" s="436" t="str">
        <f t="shared" ca="1" si="64"/>
        <v/>
      </c>
      <c r="L182" s="316"/>
      <c r="M182" s="318"/>
      <c r="N182" s="318"/>
      <c r="O182" s="318"/>
      <c r="P182" s="363"/>
      <c r="Q182" s="432" t="str">
        <f t="shared" ca="1" si="65"/>
        <v/>
      </c>
      <c r="R182" s="360"/>
      <c r="S182" s="361"/>
      <c r="T182" s="361"/>
      <c r="U182" s="361"/>
      <c r="V182" s="365"/>
      <c r="W182" s="358"/>
      <c r="X182" s="379" t="str">
        <f t="shared" ca="1" si="66"/>
        <v/>
      </c>
      <c r="Y182" s="323"/>
      <c r="Z182" s="360"/>
      <c r="AA182" s="361"/>
      <c r="AB182" s="361"/>
      <c r="AC182" s="361"/>
      <c r="AD182" s="362"/>
      <c r="AE182" s="363"/>
      <c r="AF182" s="432" t="str">
        <f t="shared" ca="1" si="67"/>
        <v/>
      </c>
      <c r="AG182" s="363"/>
      <c r="AH182" s="432" t="str">
        <f t="shared" ca="1" si="68"/>
        <v/>
      </c>
      <c r="AI182" s="358"/>
      <c r="AJ182" s="379" t="str">
        <f t="shared" ca="1" si="69"/>
        <v/>
      </c>
      <c r="AK182" s="363"/>
      <c r="AL182" s="432" t="str">
        <f t="shared" ca="1" si="70"/>
        <v/>
      </c>
      <c r="AM182" s="363"/>
      <c r="AN182" s="432" t="str">
        <f t="shared" ca="1" si="71"/>
        <v/>
      </c>
      <c r="AO182" s="433" t="str">
        <f t="shared" si="72"/>
        <v/>
      </c>
      <c r="AP182" s="433" t="str">
        <f t="shared" si="73"/>
        <v/>
      </c>
      <c r="AQ182" s="433" t="str">
        <f>IF(AO182=7,VLOOKUP(AP182,設定!$A$2:$B$6,2,1),"---")</f>
        <v>---</v>
      </c>
      <c r="AR182" s="370"/>
      <c r="AS182" s="371"/>
      <c r="AT182" s="371"/>
      <c r="AU182" s="372" t="s">
        <v>105</v>
      </c>
      <c r="AV182" s="373"/>
      <c r="AW182" s="372"/>
      <c r="AX182" s="374"/>
      <c r="AY182" s="434" t="str">
        <f t="shared" si="92"/>
        <v/>
      </c>
      <c r="AZ182" s="372" t="s">
        <v>105</v>
      </c>
      <c r="BA182" s="372" t="s">
        <v>105</v>
      </c>
      <c r="BB182" s="372" t="s">
        <v>105</v>
      </c>
      <c r="BC182" s="372"/>
      <c r="BD182" s="372"/>
      <c r="BE182" s="372"/>
      <c r="BF182" s="372"/>
      <c r="BG182" s="376"/>
      <c r="BH182" s="377"/>
      <c r="BI182" s="372"/>
      <c r="BJ182" s="372"/>
      <c r="BK182" s="372"/>
      <c r="BL182" s="372"/>
      <c r="BM182" s="372"/>
      <c r="BN182" s="372"/>
      <c r="BO182" s="372"/>
      <c r="BP182" s="372"/>
      <c r="BQ182" s="372"/>
      <c r="BR182" s="372"/>
      <c r="BS182" s="372"/>
      <c r="BT182" s="372"/>
      <c r="BU182" s="372"/>
      <c r="BV182" s="372"/>
      <c r="BW182" s="372"/>
      <c r="BX182" s="372"/>
      <c r="BY182" s="372"/>
      <c r="BZ182" s="378"/>
      <c r="CA182" s="401"/>
      <c r="CB182" s="402"/>
      <c r="CC182" s="402">
        <v>170</v>
      </c>
      <c r="CD182" s="337" t="str">
        <f t="shared" si="74"/>
        <v/>
      </c>
      <c r="CE182" s="337" t="str">
        <f t="shared" si="76"/>
        <v>立得点表!3:12</v>
      </c>
      <c r="CF182" s="338" t="str">
        <f t="shared" si="77"/>
        <v>立得点表!16:25</v>
      </c>
      <c r="CG182" s="337" t="str">
        <f t="shared" si="78"/>
        <v>立3段得点表!3:13</v>
      </c>
      <c r="CH182" s="338" t="str">
        <f t="shared" si="79"/>
        <v>立3段得点表!16:25</v>
      </c>
      <c r="CI182" s="337" t="str">
        <f t="shared" si="80"/>
        <v>ボール得点表!3:13</v>
      </c>
      <c r="CJ182" s="338" t="str">
        <f t="shared" si="81"/>
        <v>ボール得点表!16:25</v>
      </c>
      <c r="CK182" s="337" t="str">
        <f t="shared" si="82"/>
        <v>50m得点表!3:13</v>
      </c>
      <c r="CL182" s="338" t="str">
        <f t="shared" si="83"/>
        <v>50m得点表!16:25</v>
      </c>
      <c r="CM182" s="337" t="str">
        <f t="shared" si="84"/>
        <v>往得点表!3:13</v>
      </c>
      <c r="CN182" s="338" t="str">
        <f t="shared" si="85"/>
        <v>往得点表!16:25</v>
      </c>
      <c r="CO182" s="337" t="str">
        <f t="shared" si="86"/>
        <v>腕得点表!3:13</v>
      </c>
      <c r="CP182" s="338" t="str">
        <f t="shared" si="87"/>
        <v>腕得点表!16:25</v>
      </c>
      <c r="CQ182" s="337" t="str">
        <f t="shared" si="88"/>
        <v>腕膝得点表!3:4</v>
      </c>
      <c r="CR182" s="338" t="str">
        <f t="shared" si="89"/>
        <v>腕膝得点表!8:9</v>
      </c>
      <c r="CS182" s="337" t="str">
        <f t="shared" si="90"/>
        <v>20mシャトルラン得点表!3:13</v>
      </c>
      <c r="CT182" s="338" t="str">
        <f t="shared" si="91"/>
        <v>20mシャトルラン得点表!16:25</v>
      </c>
      <c r="CU182" s="402" t="b">
        <f t="shared" si="75"/>
        <v>0</v>
      </c>
    </row>
    <row r="183" spans="1:99">
      <c r="A183" s="339">
        <v>169</v>
      </c>
      <c r="B183" s="446"/>
      <c r="C183" s="353"/>
      <c r="D183" s="356"/>
      <c r="E183" s="355"/>
      <c r="F183" s="356"/>
      <c r="G183" s="435" t="str">
        <f>IF(E183="","",DATEDIF(E183,#REF!,"y"))</f>
        <v/>
      </c>
      <c r="H183" s="356"/>
      <c r="I183" s="356"/>
      <c r="J183" s="379"/>
      <c r="K183" s="436" t="str">
        <f t="shared" ca="1" si="64"/>
        <v/>
      </c>
      <c r="L183" s="316"/>
      <c r="M183" s="318"/>
      <c r="N183" s="318"/>
      <c r="O183" s="318"/>
      <c r="P183" s="363"/>
      <c r="Q183" s="432" t="str">
        <f t="shared" ca="1" si="65"/>
        <v/>
      </c>
      <c r="R183" s="360"/>
      <c r="S183" s="361"/>
      <c r="T183" s="361"/>
      <c r="U183" s="361"/>
      <c r="V183" s="365"/>
      <c r="W183" s="358"/>
      <c r="X183" s="379" t="str">
        <f t="shared" ca="1" si="66"/>
        <v/>
      </c>
      <c r="Y183" s="323"/>
      <c r="Z183" s="360"/>
      <c r="AA183" s="361"/>
      <c r="AB183" s="361"/>
      <c r="AC183" s="361"/>
      <c r="AD183" s="362"/>
      <c r="AE183" s="363"/>
      <c r="AF183" s="432" t="str">
        <f t="shared" ca="1" si="67"/>
        <v/>
      </c>
      <c r="AG183" s="363"/>
      <c r="AH183" s="432" t="str">
        <f t="shared" ca="1" si="68"/>
        <v/>
      </c>
      <c r="AI183" s="358"/>
      <c r="AJ183" s="379" t="str">
        <f t="shared" ca="1" si="69"/>
        <v/>
      </c>
      <c r="AK183" s="363"/>
      <c r="AL183" s="432" t="str">
        <f t="shared" ca="1" si="70"/>
        <v/>
      </c>
      <c r="AM183" s="363"/>
      <c r="AN183" s="432" t="str">
        <f t="shared" ca="1" si="71"/>
        <v/>
      </c>
      <c r="AO183" s="433" t="str">
        <f t="shared" si="72"/>
        <v/>
      </c>
      <c r="AP183" s="433" t="str">
        <f t="shared" si="73"/>
        <v/>
      </c>
      <c r="AQ183" s="433" t="str">
        <f>IF(AO183=7,VLOOKUP(AP183,設定!$A$2:$B$6,2,1),"---")</f>
        <v>---</v>
      </c>
      <c r="AR183" s="370"/>
      <c r="AS183" s="371"/>
      <c r="AT183" s="371"/>
      <c r="AU183" s="372" t="s">
        <v>105</v>
      </c>
      <c r="AV183" s="373"/>
      <c r="AW183" s="372"/>
      <c r="AX183" s="374"/>
      <c r="AY183" s="434" t="str">
        <f t="shared" si="92"/>
        <v/>
      </c>
      <c r="AZ183" s="372" t="s">
        <v>105</v>
      </c>
      <c r="BA183" s="372" t="s">
        <v>105</v>
      </c>
      <c r="BB183" s="372" t="s">
        <v>105</v>
      </c>
      <c r="BC183" s="372"/>
      <c r="BD183" s="372"/>
      <c r="BE183" s="372"/>
      <c r="BF183" s="372"/>
      <c r="BG183" s="376"/>
      <c r="BH183" s="377"/>
      <c r="BI183" s="372"/>
      <c r="BJ183" s="372"/>
      <c r="BK183" s="372"/>
      <c r="BL183" s="372"/>
      <c r="BM183" s="372"/>
      <c r="BN183" s="372"/>
      <c r="BO183" s="372"/>
      <c r="BP183" s="372"/>
      <c r="BQ183" s="372"/>
      <c r="BR183" s="372"/>
      <c r="BS183" s="372"/>
      <c r="BT183" s="372"/>
      <c r="BU183" s="372"/>
      <c r="BV183" s="372"/>
      <c r="BW183" s="372"/>
      <c r="BX183" s="372"/>
      <c r="BY183" s="372"/>
      <c r="BZ183" s="378"/>
      <c r="CA183" s="401"/>
      <c r="CB183" s="402"/>
      <c r="CC183" s="402">
        <v>171</v>
      </c>
      <c r="CD183" s="337" t="str">
        <f t="shared" si="74"/>
        <v/>
      </c>
      <c r="CE183" s="337" t="str">
        <f t="shared" si="76"/>
        <v>立得点表!3:12</v>
      </c>
      <c r="CF183" s="338" t="str">
        <f t="shared" si="77"/>
        <v>立得点表!16:25</v>
      </c>
      <c r="CG183" s="337" t="str">
        <f t="shared" si="78"/>
        <v>立3段得点表!3:13</v>
      </c>
      <c r="CH183" s="338" t="str">
        <f t="shared" si="79"/>
        <v>立3段得点表!16:25</v>
      </c>
      <c r="CI183" s="337" t="str">
        <f t="shared" si="80"/>
        <v>ボール得点表!3:13</v>
      </c>
      <c r="CJ183" s="338" t="str">
        <f t="shared" si="81"/>
        <v>ボール得点表!16:25</v>
      </c>
      <c r="CK183" s="337" t="str">
        <f t="shared" si="82"/>
        <v>50m得点表!3:13</v>
      </c>
      <c r="CL183" s="338" t="str">
        <f t="shared" si="83"/>
        <v>50m得点表!16:25</v>
      </c>
      <c r="CM183" s="337" t="str">
        <f t="shared" si="84"/>
        <v>往得点表!3:13</v>
      </c>
      <c r="CN183" s="338" t="str">
        <f t="shared" si="85"/>
        <v>往得点表!16:25</v>
      </c>
      <c r="CO183" s="337" t="str">
        <f t="shared" si="86"/>
        <v>腕得点表!3:13</v>
      </c>
      <c r="CP183" s="338" t="str">
        <f t="shared" si="87"/>
        <v>腕得点表!16:25</v>
      </c>
      <c r="CQ183" s="337" t="str">
        <f t="shared" si="88"/>
        <v>腕膝得点表!3:4</v>
      </c>
      <c r="CR183" s="338" t="str">
        <f t="shared" si="89"/>
        <v>腕膝得点表!8:9</v>
      </c>
      <c r="CS183" s="337" t="str">
        <f t="shared" si="90"/>
        <v>20mシャトルラン得点表!3:13</v>
      </c>
      <c r="CT183" s="338" t="str">
        <f t="shared" si="91"/>
        <v>20mシャトルラン得点表!16:25</v>
      </c>
      <c r="CU183" s="402" t="b">
        <f t="shared" si="75"/>
        <v>0</v>
      </c>
    </row>
    <row r="184" spans="1:99">
      <c r="A184" s="339">
        <v>170</v>
      </c>
      <c r="B184" s="446"/>
      <c r="C184" s="353"/>
      <c r="D184" s="356"/>
      <c r="E184" s="355"/>
      <c r="F184" s="356"/>
      <c r="G184" s="435" t="str">
        <f>IF(E184="","",DATEDIF(E184,#REF!,"y"))</f>
        <v/>
      </c>
      <c r="H184" s="356"/>
      <c r="I184" s="356"/>
      <c r="J184" s="379"/>
      <c r="K184" s="436" t="str">
        <f t="shared" ca="1" si="64"/>
        <v/>
      </c>
      <c r="L184" s="316"/>
      <c r="M184" s="318"/>
      <c r="N184" s="318"/>
      <c r="O184" s="318"/>
      <c r="P184" s="363"/>
      <c r="Q184" s="432" t="str">
        <f t="shared" ca="1" si="65"/>
        <v/>
      </c>
      <c r="R184" s="360"/>
      <c r="S184" s="361"/>
      <c r="T184" s="361"/>
      <c r="U184" s="361"/>
      <c r="V184" s="365"/>
      <c r="W184" s="358"/>
      <c r="X184" s="379" t="str">
        <f t="shared" ca="1" si="66"/>
        <v/>
      </c>
      <c r="Y184" s="323"/>
      <c r="Z184" s="360"/>
      <c r="AA184" s="361"/>
      <c r="AB184" s="361"/>
      <c r="AC184" s="361"/>
      <c r="AD184" s="362"/>
      <c r="AE184" s="363"/>
      <c r="AF184" s="432" t="str">
        <f t="shared" ca="1" si="67"/>
        <v/>
      </c>
      <c r="AG184" s="363"/>
      <c r="AH184" s="432" t="str">
        <f t="shared" ca="1" si="68"/>
        <v/>
      </c>
      <c r="AI184" s="358"/>
      <c r="AJ184" s="379" t="str">
        <f t="shared" ca="1" si="69"/>
        <v/>
      </c>
      <c r="AK184" s="363"/>
      <c r="AL184" s="432" t="str">
        <f t="shared" ca="1" si="70"/>
        <v/>
      </c>
      <c r="AM184" s="363"/>
      <c r="AN184" s="432" t="str">
        <f t="shared" ca="1" si="71"/>
        <v/>
      </c>
      <c r="AO184" s="433" t="str">
        <f t="shared" si="72"/>
        <v/>
      </c>
      <c r="AP184" s="433" t="str">
        <f t="shared" si="73"/>
        <v/>
      </c>
      <c r="AQ184" s="433" t="str">
        <f>IF(AO184=7,VLOOKUP(AP184,設定!$A$2:$B$6,2,1),"---")</f>
        <v>---</v>
      </c>
      <c r="AR184" s="370"/>
      <c r="AS184" s="371"/>
      <c r="AT184" s="371"/>
      <c r="AU184" s="372" t="s">
        <v>105</v>
      </c>
      <c r="AV184" s="373"/>
      <c r="AW184" s="372"/>
      <c r="AX184" s="374"/>
      <c r="AY184" s="434" t="str">
        <f t="shared" si="92"/>
        <v/>
      </c>
      <c r="AZ184" s="372" t="s">
        <v>105</v>
      </c>
      <c r="BA184" s="372" t="s">
        <v>105</v>
      </c>
      <c r="BB184" s="372" t="s">
        <v>105</v>
      </c>
      <c r="BC184" s="372"/>
      <c r="BD184" s="372"/>
      <c r="BE184" s="372"/>
      <c r="BF184" s="372"/>
      <c r="BG184" s="376"/>
      <c r="BH184" s="377"/>
      <c r="BI184" s="372"/>
      <c r="BJ184" s="372"/>
      <c r="BK184" s="372"/>
      <c r="BL184" s="372"/>
      <c r="BM184" s="372"/>
      <c r="BN184" s="372"/>
      <c r="BO184" s="372"/>
      <c r="BP184" s="372"/>
      <c r="BQ184" s="372"/>
      <c r="BR184" s="372"/>
      <c r="BS184" s="372"/>
      <c r="BT184" s="372"/>
      <c r="BU184" s="372"/>
      <c r="BV184" s="372"/>
      <c r="BW184" s="372"/>
      <c r="BX184" s="372"/>
      <c r="BY184" s="372"/>
      <c r="BZ184" s="378"/>
      <c r="CA184" s="401"/>
      <c r="CB184" s="402"/>
      <c r="CC184" s="402">
        <v>172</v>
      </c>
      <c r="CD184" s="337" t="str">
        <f t="shared" si="74"/>
        <v/>
      </c>
      <c r="CE184" s="337" t="str">
        <f t="shared" si="76"/>
        <v>立得点表!3:12</v>
      </c>
      <c r="CF184" s="338" t="str">
        <f t="shared" si="77"/>
        <v>立得点表!16:25</v>
      </c>
      <c r="CG184" s="337" t="str">
        <f t="shared" si="78"/>
        <v>立3段得点表!3:13</v>
      </c>
      <c r="CH184" s="338" t="str">
        <f t="shared" si="79"/>
        <v>立3段得点表!16:25</v>
      </c>
      <c r="CI184" s="337" t="str">
        <f t="shared" si="80"/>
        <v>ボール得点表!3:13</v>
      </c>
      <c r="CJ184" s="338" t="str">
        <f t="shared" si="81"/>
        <v>ボール得点表!16:25</v>
      </c>
      <c r="CK184" s="337" t="str">
        <f t="shared" si="82"/>
        <v>50m得点表!3:13</v>
      </c>
      <c r="CL184" s="338" t="str">
        <f t="shared" si="83"/>
        <v>50m得点表!16:25</v>
      </c>
      <c r="CM184" s="337" t="str">
        <f t="shared" si="84"/>
        <v>往得点表!3:13</v>
      </c>
      <c r="CN184" s="338" t="str">
        <f t="shared" si="85"/>
        <v>往得点表!16:25</v>
      </c>
      <c r="CO184" s="337" t="str">
        <f t="shared" si="86"/>
        <v>腕得点表!3:13</v>
      </c>
      <c r="CP184" s="338" t="str">
        <f t="shared" si="87"/>
        <v>腕得点表!16:25</v>
      </c>
      <c r="CQ184" s="337" t="str">
        <f t="shared" si="88"/>
        <v>腕膝得点表!3:4</v>
      </c>
      <c r="CR184" s="338" t="str">
        <f t="shared" si="89"/>
        <v>腕膝得点表!8:9</v>
      </c>
      <c r="CS184" s="337" t="str">
        <f t="shared" si="90"/>
        <v>20mシャトルラン得点表!3:13</v>
      </c>
      <c r="CT184" s="338" t="str">
        <f t="shared" si="91"/>
        <v>20mシャトルラン得点表!16:25</v>
      </c>
      <c r="CU184" s="402" t="b">
        <f t="shared" si="75"/>
        <v>0</v>
      </c>
    </row>
    <row r="185" spans="1:99">
      <c r="A185" s="339">
        <v>171</v>
      </c>
      <c r="B185" s="446"/>
      <c r="C185" s="353"/>
      <c r="D185" s="356"/>
      <c r="E185" s="355"/>
      <c r="F185" s="356"/>
      <c r="G185" s="435" t="str">
        <f>IF(E185="","",DATEDIF(E185,#REF!,"y"))</f>
        <v/>
      </c>
      <c r="H185" s="356"/>
      <c r="I185" s="356"/>
      <c r="J185" s="379"/>
      <c r="K185" s="436" t="str">
        <f t="shared" ca="1" si="64"/>
        <v/>
      </c>
      <c r="L185" s="316"/>
      <c r="M185" s="318"/>
      <c r="N185" s="318"/>
      <c r="O185" s="318"/>
      <c r="P185" s="363"/>
      <c r="Q185" s="432" t="str">
        <f t="shared" ca="1" si="65"/>
        <v/>
      </c>
      <c r="R185" s="360"/>
      <c r="S185" s="361"/>
      <c r="T185" s="361"/>
      <c r="U185" s="361"/>
      <c r="V185" s="365"/>
      <c r="W185" s="358"/>
      <c r="X185" s="379" t="str">
        <f t="shared" ca="1" si="66"/>
        <v/>
      </c>
      <c r="Y185" s="323"/>
      <c r="Z185" s="360"/>
      <c r="AA185" s="361"/>
      <c r="AB185" s="361"/>
      <c r="AC185" s="361"/>
      <c r="AD185" s="362"/>
      <c r="AE185" s="363"/>
      <c r="AF185" s="432" t="str">
        <f t="shared" ca="1" si="67"/>
        <v/>
      </c>
      <c r="AG185" s="363"/>
      <c r="AH185" s="432" t="str">
        <f t="shared" ca="1" si="68"/>
        <v/>
      </c>
      <c r="AI185" s="358"/>
      <c r="AJ185" s="379" t="str">
        <f t="shared" ca="1" si="69"/>
        <v/>
      </c>
      <c r="AK185" s="363"/>
      <c r="AL185" s="432" t="str">
        <f t="shared" ca="1" si="70"/>
        <v/>
      </c>
      <c r="AM185" s="363"/>
      <c r="AN185" s="432" t="str">
        <f t="shared" ca="1" si="71"/>
        <v/>
      </c>
      <c r="AO185" s="433" t="str">
        <f t="shared" si="72"/>
        <v/>
      </c>
      <c r="AP185" s="433" t="str">
        <f t="shared" si="73"/>
        <v/>
      </c>
      <c r="AQ185" s="433" t="str">
        <f>IF(AO185=7,VLOOKUP(AP185,設定!$A$2:$B$6,2,1),"---")</f>
        <v>---</v>
      </c>
      <c r="AR185" s="370"/>
      <c r="AS185" s="371"/>
      <c r="AT185" s="371"/>
      <c r="AU185" s="372" t="s">
        <v>105</v>
      </c>
      <c r="AV185" s="373"/>
      <c r="AW185" s="372"/>
      <c r="AX185" s="374"/>
      <c r="AY185" s="434" t="str">
        <f t="shared" si="92"/>
        <v/>
      </c>
      <c r="AZ185" s="372" t="s">
        <v>105</v>
      </c>
      <c r="BA185" s="372" t="s">
        <v>105</v>
      </c>
      <c r="BB185" s="372" t="s">
        <v>105</v>
      </c>
      <c r="BC185" s="372"/>
      <c r="BD185" s="372"/>
      <c r="BE185" s="372"/>
      <c r="BF185" s="372"/>
      <c r="BG185" s="376"/>
      <c r="BH185" s="377"/>
      <c r="BI185" s="372"/>
      <c r="BJ185" s="372"/>
      <c r="BK185" s="372"/>
      <c r="BL185" s="372"/>
      <c r="BM185" s="372"/>
      <c r="BN185" s="372"/>
      <c r="BO185" s="372"/>
      <c r="BP185" s="372"/>
      <c r="BQ185" s="372"/>
      <c r="BR185" s="372"/>
      <c r="BS185" s="372"/>
      <c r="BT185" s="372"/>
      <c r="BU185" s="372"/>
      <c r="BV185" s="372"/>
      <c r="BW185" s="372"/>
      <c r="BX185" s="372"/>
      <c r="BY185" s="372"/>
      <c r="BZ185" s="378"/>
      <c r="CA185" s="401"/>
      <c r="CB185" s="402"/>
      <c r="CC185" s="402">
        <v>173</v>
      </c>
      <c r="CD185" s="337" t="str">
        <f t="shared" si="74"/>
        <v/>
      </c>
      <c r="CE185" s="337" t="str">
        <f t="shared" si="76"/>
        <v>立得点表!3:12</v>
      </c>
      <c r="CF185" s="338" t="str">
        <f t="shared" si="77"/>
        <v>立得点表!16:25</v>
      </c>
      <c r="CG185" s="337" t="str">
        <f t="shared" si="78"/>
        <v>立3段得点表!3:13</v>
      </c>
      <c r="CH185" s="338" t="str">
        <f t="shared" si="79"/>
        <v>立3段得点表!16:25</v>
      </c>
      <c r="CI185" s="337" t="str">
        <f t="shared" si="80"/>
        <v>ボール得点表!3:13</v>
      </c>
      <c r="CJ185" s="338" t="str">
        <f t="shared" si="81"/>
        <v>ボール得点表!16:25</v>
      </c>
      <c r="CK185" s="337" t="str">
        <f t="shared" si="82"/>
        <v>50m得点表!3:13</v>
      </c>
      <c r="CL185" s="338" t="str">
        <f t="shared" si="83"/>
        <v>50m得点表!16:25</v>
      </c>
      <c r="CM185" s="337" t="str">
        <f t="shared" si="84"/>
        <v>往得点表!3:13</v>
      </c>
      <c r="CN185" s="338" t="str">
        <f t="shared" si="85"/>
        <v>往得点表!16:25</v>
      </c>
      <c r="CO185" s="337" t="str">
        <f t="shared" si="86"/>
        <v>腕得点表!3:13</v>
      </c>
      <c r="CP185" s="338" t="str">
        <f t="shared" si="87"/>
        <v>腕得点表!16:25</v>
      </c>
      <c r="CQ185" s="337" t="str">
        <f t="shared" si="88"/>
        <v>腕膝得点表!3:4</v>
      </c>
      <c r="CR185" s="338" t="str">
        <f t="shared" si="89"/>
        <v>腕膝得点表!8:9</v>
      </c>
      <c r="CS185" s="337" t="str">
        <f t="shared" si="90"/>
        <v>20mシャトルラン得点表!3:13</v>
      </c>
      <c r="CT185" s="338" t="str">
        <f t="shared" si="91"/>
        <v>20mシャトルラン得点表!16:25</v>
      </c>
      <c r="CU185" s="402" t="b">
        <f t="shared" si="75"/>
        <v>0</v>
      </c>
    </row>
    <row r="186" spans="1:99">
      <c r="A186" s="339">
        <v>172</v>
      </c>
      <c r="B186" s="446"/>
      <c r="C186" s="353"/>
      <c r="D186" s="356"/>
      <c r="E186" s="355"/>
      <c r="F186" s="356"/>
      <c r="G186" s="435" t="str">
        <f>IF(E186="","",DATEDIF(E186,#REF!,"y"))</f>
        <v/>
      </c>
      <c r="H186" s="356"/>
      <c r="I186" s="356"/>
      <c r="J186" s="379"/>
      <c r="K186" s="436" t="str">
        <f t="shared" ca="1" si="64"/>
        <v/>
      </c>
      <c r="L186" s="316"/>
      <c r="M186" s="318"/>
      <c r="N186" s="318"/>
      <c r="O186" s="318"/>
      <c r="P186" s="363"/>
      <c r="Q186" s="432" t="str">
        <f t="shared" ca="1" si="65"/>
        <v/>
      </c>
      <c r="R186" s="360"/>
      <c r="S186" s="361"/>
      <c r="T186" s="361"/>
      <c r="U186" s="361"/>
      <c r="V186" s="365"/>
      <c r="W186" s="358"/>
      <c r="X186" s="379" t="str">
        <f t="shared" ca="1" si="66"/>
        <v/>
      </c>
      <c r="Y186" s="323"/>
      <c r="Z186" s="360"/>
      <c r="AA186" s="361"/>
      <c r="AB186" s="361"/>
      <c r="AC186" s="361"/>
      <c r="AD186" s="362"/>
      <c r="AE186" s="363"/>
      <c r="AF186" s="432" t="str">
        <f t="shared" ca="1" si="67"/>
        <v/>
      </c>
      <c r="AG186" s="363"/>
      <c r="AH186" s="432" t="str">
        <f t="shared" ca="1" si="68"/>
        <v/>
      </c>
      <c r="AI186" s="358"/>
      <c r="AJ186" s="379" t="str">
        <f t="shared" ca="1" si="69"/>
        <v/>
      </c>
      <c r="AK186" s="363"/>
      <c r="AL186" s="432" t="str">
        <f t="shared" ca="1" si="70"/>
        <v/>
      </c>
      <c r="AM186" s="363"/>
      <c r="AN186" s="432" t="str">
        <f t="shared" ca="1" si="71"/>
        <v/>
      </c>
      <c r="AO186" s="433" t="str">
        <f t="shared" si="72"/>
        <v/>
      </c>
      <c r="AP186" s="433" t="str">
        <f t="shared" si="73"/>
        <v/>
      </c>
      <c r="AQ186" s="433" t="str">
        <f>IF(AO186=7,VLOOKUP(AP186,設定!$A$2:$B$6,2,1),"---")</f>
        <v>---</v>
      </c>
      <c r="AR186" s="370"/>
      <c r="AS186" s="371"/>
      <c r="AT186" s="371"/>
      <c r="AU186" s="372" t="s">
        <v>105</v>
      </c>
      <c r="AV186" s="373"/>
      <c r="AW186" s="372"/>
      <c r="AX186" s="374"/>
      <c r="AY186" s="434" t="str">
        <f t="shared" si="92"/>
        <v/>
      </c>
      <c r="AZ186" s="372" t="s">
        <v>105</v>
      </c>
      <c r="BA186" s="372" t="s">
        <v>105</v>
      </c>
      <c r="BB186" s="372" t="s">
        <v>105</v>
      </c>
      <c r="BC186" s="372"/>
      <c r="BD186" s="372"/>
      <c r="BE186" s="372"/>
      <c r="BF186" s="372"/>
      <c r="BG186" s="376"/>
      <c r="BH186" s="377"/>
      <c r="BI186" s="372"/>
      <c r="BJ186" s="372"/>
      <c r="BK186" s="372"/>
      <c r="BL186" s="372"/>
      <c r="BM186" s="372"/>
      <c r="BN186" s="372"/>
      <c r="BO186" s="372"/>
      <c r="BP186" s="372"/>
      <c r="BQ186" s="372"/>
      <c r="BR186" s="372"/>
      <c r="BS186" s="372"/>
      <c r="BT186" s="372"/>
      <c r="BU186" s="372"/>
      <c r="BV186" s="372"/>
      <c r="BW186" s="372"/>
      <c r="BX186" s="372"/>
      <c r="BY186" s="372"/>
      <c r="BZ186" s="378"/>
      <c r="CA186" s="401"/>
      <c r="CB186" s="402"/>
      <c r="CC186" s="402">
        <v>174</v>
      </c>
      <c r="CD186" s="337" t="str">
        <f t="shared" si="74"/>
        <v/>
      </c>
      <c r="CE186" s="337" t="str">
        <f t="shared" si="76"/>
        <v>立得点表!3:12</v>
      </c>
      <c r="CF186" s="338" t="str">
        <f t="shared" si="77"/>
        <v>立得点表!16:25</v>
      </c>
      <c r="CG186" s="337" t="str">
        <f t="shared" si="78"/>
        <v>立3段得点表!3:13</v>
      </c>
      <c r="CH186" s="338" t="str">
        <f t="shared" si="79"/>
        <v>立3段得点表!16:25</v>
      </c>
      <c r="CI186" s="337" t="str">
        <f t="shared" si="80"/>
        <v>ボール得点表!3:13</v>
      </c>
      <c r="CJ186" s="338" t="str">
        <f t="shared" si="81"/>
        <v>ボール得点表!16:25</v>
      </c>
      <c r="CK186" s="337" t="str">
        <f t="shared" si="82"/>
        <v>50m得点表!3:13</v>
      </c>
      <c r="CL186" s="338" t="str">
        <f t="shared" si="83"/>
        <v>50m得点表!16:25</v>
      </c>
      <c r="CM186" s="337" t="str">
        <f t="shared" si="84"/>
        <v>往得点表!3:13</v>
      </c>
      <c r="CN186" s="338" t="str">
        <f t="shared" si="85"/>
        <v>往得点表!16:25</v>
      </c>
      <c r="CO186" s="337" t="str">
        <f t="shared" si="86"/>
        <v>腕得点表!3:13</v>
      </c>
      <c r="CP186" s="338" t="str">
        <f t="shared" si="87"/>
        <v>腕得点表!16:25</v>
      </c>
      <c r="CQ186" s="337" t="str">
        <f t="shared" si="88"/>
        <v>腕膝得点表!3:4</v>
      </c>
      <c r="CR186" s="338" t="str">
        <f t="shared" si="89"/>
        <v>腕膝得点表!8:9</v>
      </c>
      <c r="CS186" s="337" t="str">
        <f t="shared" si="90"/>
        <v>20mシャトルラン得点表!3:13</v>
      </c>
      <c r="CT186" s="338" t="str">
        <f t="shared" si="91"/>
        <v>20mシャトルラン得点表!16:25</v>
      </c>
      <c r="CU186" s="402" t="b">
        <f t="shared" si="75"/>
        <v>0</v>
      </c>
    </row>
    <row r="187" spans="1:99">
      <c r="A187" s="339">
        <v>173</v>
      </c>
      <c r="B187" s="446"/>
      <c r="C187" s="353"/>
      <c r="D187" s="356"/>
      <c r="E187" s="355"/>
      <c r="F187" s="356"/>
      <c r="G187" s="435" t="str">
        <f>IF(E187="","",DATEDIF(E187,#REF!,"y"))</f>
        <v/>
      </c>
      <c r="H187" s="356"/>
      <c r="I187" s="356"/>
      <c r="J187" s="379"/>
      <c r="K187" s="436" t="str">
        <f t="shared" ca="1" si="64"/>
        <v/>
      </c>
      <c r="L187" s="316"/>
      <c r="M187" s="318"/>
      <c r="N187" s="318"/>
      <c r="O187" s="318"/>
      <c r="P187" s="363"/>
      <c r="Q187" s="432" t="str">
        <f t="shared" ca="1" si="65"/>
        <v/>
      </c>
      <c r="R187" s="360"/>
      <c r="S187" s="361"/>
      <c r="T187" s="361"/>
      <c r="U187" s="361"/>
      <c r="V187" s="365"/>
      <c r="W187" s="358"/>
      <c r="X187" s="379" t="str">
        <f t="shared" ca="1" si="66"/>
        <v/>
      </c>
      <c r="Y187" s="323"/>
      <c r="Z187" s="360"/>
      <c r="AA187" s="361"/>
      <c r="AB187" s="361"/>
      <c r="AC187" s="361"/>
      <c r="AD187" s="362"/>
      <c r="AE187" s="363"/>
      <c r="AF187" s="432" t="str">
        <f t="shared" ca="1" si="67"/>
        <v/>
      </c>
      <c r="AG187" s="363"/>
      <c r="AH187" s="432" t="str">
        <f t="shared" ca="1" si="68"/>
        <v/>
      </c>
      <c r="AI187" s="358"/>
      <c r="AJ187" s="379" t="str">
        <f t="shared" ca="1" si="69"/>
        <v/>
      </c>
      <c r="AK187" s="363"/>
      <c r="AL187" s="432" t="str">
        <f t="shared" ca="1" si="70"/>
        <v/>
      </c>
      <c r="AM187" s="363"/>
      <c r="AN187" s="432" t="str">
        <f t="shared" ca="1" si="71"/>
        <v/>
      </c>
      <c r="AO187" s="433" t="str">
        <f t="shared" si="72"/>
        <v/>
      </c>
      <c r="AP187" s="433" t="str">
        <f t="shared" si="73"/>
        <v/>
      </c>
      <c r="AQ187" s="433" t="str">
        <f>IF(AO187=7,VLOOKUP(AP187,設定!$A$2:$B$6,2,1),"---")</f>
        <v>---</v>
      </c>
      <c r="AR187" s="370"/>
      <c r="AS187" s="371"/>
      <c r="AT187" s="371"/>
      <c r="AU187" s="372" t="s">
        <v>105</v>
      </c>
      <c r="AV187" s="373"/>
      <c r="AW187" s="372"/>
      <c r="AX187" s="374"/>
      <c r="AY187" s="434" t="str">
        <f t="shared" si="92"/>
        <v/>
      </c>
      <c r="AZ187" s="372" t="s">
        <v>105</v>
      </c>
      <c r="BA187" s="372" t="s">
        <v>105</v>
      </c>
      <c r="BB187" s="372" t="s">
        <v>105</v>
      </c>
      <c r="BC187" s="372"/>
      <c r="BD187" s="372"/>
      <c r="BE187" s="372"/>
      <c r="BF187" s="372"/>
      <c r="BG187" s="376"/>
      <c r="BH187" s="377"/>
      <c r="BI187" s="372"/>
      <c r="BJ187" s="372"/>
      <c r="BK187" s="372"/>
      <c r="BL187" s="372"/>
      <c r="BM187" s="372"/>
      <c r="BN187" s="372"/>
      <c r="BO187" s="372"/>
      <c r="BP187" s="372"/>
      <c r="BQ187" s="372"/>
      <c r="BR187" s="372"/>
      <c r="BS187" s="372"/>
      <c r="BT187" s="372"/>
      <c r="BU187" s="372"/>
      <c r="BV187" s="372"/>
      <c r="BW187" s="372"/>
      <c r="BX187" s="372"/>
      <c r="BY187" s="372"/>
      <c r="BZ187" s="378"/>
      <c r="CA187" s="401"/>
      <c r="CB187" s="402"/>
      <c r="CC187" s="402">
        <v>175</v>
      </c>
      <c r="CD187" s="337" t="str">
        <f t="shared" si="74"/>
        <v/>
      </c>
      <c r="CE187" s="337" t="str">
        <f t="shared" si="76"/>
        <v>立得点表!3:12</v>
      </c>
      <c r="CF187" s="338" t="str">
        <f t="shared" si="77"/>
        <v>立得点表!16:25</v>
      </c>
      <c r="CG187" s="337" t="str">
        <f t="shared" si="78"/>
        <v>立3段得点表!3:13</v>
      </c>
      <c r="CH187" s="338" t="str">
        <f t="shared" si="79"/>
        <v>立3段得点表!16:25</v>
      </c>
      <c r="CI187" s="337" t="str">
        <f t="shared" si="80"/>
        <v>ボール得点表!3:13</v>
      </c>
      <c r="CJ187" s="338" t="str">
        <f t="shared" si="81"/>
        <v>ボール得点表!16:25</v>
      </c>
      <c r="CK187" s="337" t="str">
        <f t="shared" si="82"/>
        <v>50m得点表!3:13</v>
      </c>
      <c r="CL187" s="338" t="str">
        <f t="shared" si="83"/>
        <v>50m得点表!16:25</v>
      </c>
      <c r="CM187" s="337" t="str">
        <f t="shared" si="84"/>
        <v>往得点表!3:13</v>
      </c>
      <c r="CN187" s="338" t="str">
        <f t="shared" si="85"/>
        <v>往得点表!16:25</v>
      </c>
      <c r="CO187" s="337" t="str">
        <f t="shared" si="86"/>
        <v>腕得点表!3:13</v>
      </c>
      <c r="CP187" s="338" t="str">
        <f t="shared" si="87"/>
        <v>腕得点表!16:25</v>
      </c>
      <c r="CQ187" s="337" t="str">
        <f t="shared" si="88"/>
        <v>腕膝得点表!3:4</v>
      </c>
      <c r="CR187" s="338" t="str">
        <f t="shared" si="89"/>
        <v>腕膝得点表!8:9</v>
      </c>
      <c r="CS187" s="337" t="str">
        <f t="shared" si="90"/>
        <v>20mシャトルラン得点表!3:13</v>
      </c>
      <c r="CT187" s="338" t="str">
        <f t="shared" si="91"/>
        <v>20mシャトルラン得点表!16:25</v>
      </c>
      <c r="CU187" s="402" t="b">
        <f t="shared" si="75"/>
        <v>0</v>
      </c>
    </row>
    <row r="188" spans="1:99">
      <c r="A188" s="339">
        <v>174</v>
      </c>
      <c r="B188" s="446"/>
      <c r="C188" s="353"/>
      <c r="D188" s="356"/>
      <c r="E188" s="355"/>
      <c r="F188" s="356"/>
      <c r="G188" s="435" t="str">
        <f>IF(E188="","",DATEDIF(E188,#REF!,"y"))</f>
        <v/>
      </c>
      <c r="H188" s="356"/>
      <c r="I188" s="356"/>
      <c r="J188" s="379"/>
      <c r="K188" s="436" t="str">
        <f t="shared" ca="1" si="64"/>
        <v/>
      </c>
      <c r="L188" s="316"/>
      <c r="M188" s="318"/>
      <c r="N188" s="318"/>
      <c r="O188" s="318"/>
      <c r="P188" s="363"/>
      <c r="Q188" s="432" t="str">
        <f t="shared" ca="1" si="65"/>
        <v/>
      </c>
      <c r="R188" s="360"/>
      <c r="S188" s="361"/>
      <c r="T188" s="361"/>
      <c r="U188" s="361"/>
      <c r="V188" s="365"/>
      <c r="W188" s="358"/>
      <c r="X188" s="379" t="str">
        <f t="shared" ca="1" si="66"/>
        <v/>
      </c>
      <c r="Y188" s="323"/>
      <c r="Z188" s="360"/>
      <c r="AA188" s="361"/>
      <c r="AB188" s="361"/>
      <c r="AC188" s="361"/>
      <c r="AD188" s="362"/>
      <c r="AE188" s="363"/>
      <c r="AF188" s="432" t="str">
        <f t="shared" ca="1" si="67"/>
        <v/>
      </c>
      <c r="AG188" s="363"/>
      <c r="AH188" s="432" t="str">
        <f t="shared" ca="1" si="68"/>
        <v/>
      </c>
      <c r="AI188" s="358"/>
      <c r="AJ188" s="379" t="str">
        <f t="shared" ca="1" si="69"/>
        <v/>
      </c>
      <c r="AK188" s="363"/>
      <c r="AL188" s="432" t="str">
        <f t="shared" ca="1" si="70"/>
        <v/>
      </c>
      <c r="AM188" s="363"/>
      <c r="AN188" s="432" t="str">
        <f t="shared" ca="1" si="71"/>
        <v/>
      </c>
      <c r="AO188" s="433" t="str">
        <f t="shared" si="72"/>
        <v/>
      </c>
      <c r="AP188" s="433" t="str">
        <f t="shared" si="73"/>
        <v/>
      </c>
      <c r="AQ188" s="433" t="str">
        <f>IF(AO188=7,VLOOKUP(AP188,設定!$A$2:$B$6,2,1),"---")</f>
        <v>---</v>
      </c>
      <c r="AR188" s="370"/>
      <c r="AS188" s="371"/>
      <c r="AT188" s="371"/>
      <c r="AU188" s="372" t="s">
        <v>105</v>
      </c>
      <c r="AV188" s="373"/>
      <c r="AW188" s="372"/>
      <c r="AX188" s="374"/>
      <c r="AY188" s="434" t="str">
        <f t="shared" si="92"/>
        <v/>
      </c>
      <c r="AZ188" s="372" t="s">
        <v>105</v>
      </c>
      <c r="BA188" s="372" t="s">
        <v>105</v>
      </c>
      <c r="BB188" s="372" t="s">
        <v>105</v>
      </c>
      <c r="BC188" s="372"/>
      <c r="BD188" s="372"/>
      <c r="BE188" s="372"/>
      <c r="BF188" s="372"/>
      <c r="BG188" s="376"/>
      <c r="BH188" s="377"/>
      <c r="BI188" s="372"/>
      <c r="BJ188" s="372"/>
      <c r="BK188" s="372"/>
      <c r="BL188" s="372"/>
      <c r="BM188" s="372"/>
      <c r="BN188" s="372"/>
      <c r="BO188" s="372"/>
      <c r="BP188" s="372"/>
      <c r="BQ188" s="372"/>
      <c r="BR188" s="372"/>
      <c r="BS188" s="372"/>
      <c r="BT188" s="372"/>
      <c r="BU188" s="372"/>
      <c r="BV188" s="372"/>
      <c r="BW188" s="372"/>
      <c r="BX188" s="372"/>
      <c r="BY188" s="372"/>
      <c r="BZ188" s="378"/>
      <c r="CA188" s="401"/>
      <c r="CB188" s="402"/>
      <c r="CC188" s="402">
        <v>176</v>
      </c>
      <c r="CD188" s="337" t="str">
        <f t="shared" si="74"/>
        <v/>
      </c>
      <c r="CE188" s="337" t="str">
        <f t="shared" si="76"/>
        <v>立得点表!3:12</v>
      </c>
      <c r="CF188" s="338" t="str">
        <f t="shared" si="77"/>
        <v>立得点表!16:25</v>
      </c>
      <c r="CG188" s="337" t="str">
        <f t="shared" si="78"/>
        <v>立3段得点表!3:13</v>
      </c>
      <c r="CH188" s="338" t="str">
        <f t="shared" si="79"/>
        <v>立3段得点表!16:25</v>
      </c>
      <c r="CI188" s="337" t="str">
        <f t="shared" si="80"/>
        <v>ボール得点表!3:13</v>
      </c>
      <c r="CJ188" s="338" t="str">
        <f t="shared" si="81"/>
        <v>ボール得点表!16:25</v>
      </c>
      <c r="CK188" s="337" t="str">
        <f t="shared" si="82"/>
        <v>50m得点表!3:13</v>
      </c>
      <c r="CL188" s="338" t="str">
        <f t="shared" si="83"/>
        <v>50m得点表!16:25</v>
      </c>
      <c r="CM188" s="337" t="str">
        <f t="shared" si="84"/>
        <v>往得点表!3:13</v>
      </c>
      <c r="CN188" s="338" t="str">
        <f t="shared" si="85"/>
        <v>往得点表!16:25</v>
      </c>
      <c r="CO188" s="337" t="str">
        <f t="shared" si="86"/>
        <v>腕得点表!3:13</v>
      </c>
      <c r="CP188" s="338" t="str">
        <f t="shared" si="87"/>
        <v>腕得点表!16:25</v>
      </c>
      <c r="CQ188" s="337" t="str">
        <f t="shared" si="88"/>
        <v>腕膝得点表!3:4</v>
      </c>
      <c r="CR188" s="338" t="str">
        <f t="shared" si="89"/>
        <v>腕膝得点表!8:9</v>
      </c>
      <c r="CS188" s="337" t="str">
        <f t="shared" si="90"/>
        <v>20mシャトルラン得点表!3:13</v>
      </c>
      <c r="CT188" s="338" t="str">
        <f t="shared" si="91"/>
        <v>20mシャトルラン得点表!16:25</v>
      </c>
      <c r="CU188" s="402" t="b">
        <f t="shared" si="75"/>
        <v>0</v>
      </c>
    </row>
    <row r="189" spans="1:99">
      <c r="A189" s="339">
        <v>175</v>
      </c>
      <c r="B189" s="446"/>
      <c r="C189" s="353"/>
      <c r="D189" s="356"/>
      <c r="E189" s="355"/>
      <c r="F189" s="356"/>
      <c r="G189" s="435" t="str">
        <f>IF(E189="","",DATEDIF(E189,#REF!,"y"))</f>
        <v/>
      </c>
      <c r="H189" s="356"/>
      <c r="I189" s="356"/>
      <c r="J189" s="379"/>
      <c r="K189" s="436" t="str">
        <f t="shared" ca="1" si="64"/>
        <v/>
      </c>
      <c r="L189" s="316"/>
      <c r="M189" s="318"/>
      <c r="N189" s="318"/>
      <c r="O189" s="318"/>
      <c r="P189" s="363"/>
      <c r="Q189" s="432" t="str">
        <f t="shared" ca="1" si="65"/>
        <v/>
      </c>
      <c r="R189" s="360"/>
      <c r="S189" s="361"/>
      <c r="T189" s="361"/>
      <c r="U189" s="361"/>
      <c r="V189" s="365"/>
      <c r="W189" s="358"/>
      <c r="X189" s="379" t="str">
        <f t="shared" ca="1" si="66"/>
        <v/>
      </c>
      <c r="Y189" s="323"/>
      <c r="Z189" s="360"/>
      <c r="AA189" s="361"/>
      <c r="AB189" s="361"/>
      <c r="AC189" s="361"/>
      <c r="AD189" s="362"/>
      <c r="AE189" s="363"/>
      <c r="AF189" s="432" t="str">
        <f t="shared" ca="1" si="67"/>
        <v/>
      </c>
      <c r="AG189" s="363"/>
      <c r="AH189" s="432" t="str">
        <f t="shared" ca="1" si="68"/>
        <v/>
      </c>
      <c r="AI189" s="358"/>
      <c r="AJ189" s="379" t="str">
        <f t="shared" ca="1" si="69"/>
        <v/>
      </c>
      <c r="AK189" s="363"/>
      <c r="AL189" s="432" t="str">
        <f t="shared" ca="1" si="70"/>
        <v/>
      </c>
      <c r="AM189" s="363"/>
      <c r="AN189" s="432" t="str">
        <f t="shared" ca="1" si="71"/>
        <v/>
      </c>
      <c r="AO189" s="433" t="str">
        <f t="shared" si="72"/>
        <v/>
      </c>
      <c r="AP189" s="433" t="str">
        <f t="shared" si="73"/>
        <v/>
      </c>
      <c r="AQ189" s="433" t="str">
        <f>IF(AO189=7,VLOOKUP(AP189,設定!$A$2:$B$6,2,1),"---")</f>
        <v>---</v>
      </c>
      <c r="AR189" s="370"/>
      <c r="AS189" s="371"/>
      <c r="AT189" s="371"/>
      <c r="AU189" s="372" t="s">
        <v>105</v>
      </c>
      <c r="AV189" s="373"/>
      <c r="AW189" s="372"/>
      <c r="AX189" s="374"/>
      <c r="AY189" s="434" t="str">
        <f t="shared" si="92"/>
        <v/>
      </c>
      <c r="AZ189" s="372" t="s">
        <v>105</v>
      </c>
      <c r="BA189" s="372" t="s">
        <v>105</v>
      </c>
      <c r="BB189" s="372" t="s">
        <v>105</v>
      </c>
      <c r="BC189" s="372"/>
      <c r="BD189" s="372"/>
      <c r="BE189" s="372"/>
      <c r="BF189" s="372"/>
      <c r="BG189" s="376"/>
      <c r="BH189" s="377"/>
      <c r="BI189" s="372"/>
      <c r="BJ189" s="372"/>
      <c r="BK189" s="372"/>
      <c r="BL189" s="372"/>
      <c r="BM189" s="372"/>
      <c r="BN189" s="372"/>
      <c r="BO189" s="372"/>
      <c r="BP189" s="372"/>
      <c r="BQ189" s="372"/>
      <c r="BR189" s="372"/>
      <c r="BS189" s="372"/>
      <c r="BT189" s="372"/>
      <c r="BU189" s="372"/>
      <c r="BV189" s="372"/>
      <c r="BW189" s="372"/>
      <c r="BX189" s="372"/>
      <c r="BY189" s="372"/>
      <c r="BZ189" s="378"/>
      <c r="CA189" s="401"/>
      <c r="CB189" s="402"/>
      <c r="CC189" s="402">
        <v>177</v>
      </c>
      <c r="CD189" s="337" t="str">
        <f t="shared" si="74"/>
        <v/>
      </c>
      <c r="CE189" s="337" t="str">
        <f t="shared" si="76"/>
        <v>立得点表!3:12</v>
      </c>
      <c r="CF189" s="338" t="str">
        <f t="shared" si="77"/>
        <v>立得点表!16:25</v>
      </c>
      <c r="CG189" s="337" t="str">
        <f t="shared" si="78"/>
        <v>立3段得点表!3:13</v>
      </c>
      <c r="CH189" s="338" t="str">
        <f t="shared" si="79"/>
        <v>立3段得点表!16:25</v>
      </c>
      <c r="CI189" s="337" t="str">
        <f t="shared" si="80"/>
        <v>ボール得点表!3:13</v>
      </c>
      <c r="CJ189" s="338" t="str">
        <f t="shared" si="81"/>
        <v>ボール得点表!16:25</v>
      </c>
      <c r="CK189" s="337" t="str">
        <f t="shared" si="82"/>
        <v>50m得点表!3:13</v>
      </c>
      <c r="CL189" s="338" t="str">
        <f t="shared" si="83"/>
        <v>50m得点表!16:25</v>
      </c>
      <c r="CM189" s="337" t="str">
        <f t="shared" si="84"/>
        <v>往得点表!3:13</v>
      </c>
      <c r="CN189" s="338" t="str">
        <f t="shared" si="85"/>
        <v>往得点表!16:25</v>
      </c>
      <c r="CO189" s="337" t="str">
        <f t="shared" si="86"/>
        <v>腕得点表!3:13</v>
      </c>
      <c r="CP189" s="338" t="str">
        <f t="shared" si="87"/>
        <v>腕得点表!16:25</v>
      </c>
      <c r="CQ189" s="337" t="str">
        <f t="shared" si="88"/>
        <v>腕膝得点表!3:4</v>
      </c>
      <c r="CR189" s="338" t="str">
        <f t="shared" si="89"/>
        <v>腕膝得点表!8:9</v>
      </c>
      <c r="CS189" s="337" t="str">
        <f t="shared" si="90"/>
        <v>20mシャトルラン得点表!3:13</v>
      </c>
      <c r="CT189" s="338" t="str">
        <f t="shared" si="91"/>
        <v>20mシャトルラン得点表!16:25</v>
      </c>
      <c r="CU189" s="402" t="b">
        <f t="shared" si="75"/>
        <v>0</v>
      </c>
    </row>
    <row r="190" spans="1:99">
      <c r="A190" s="339">
        <v>176</v>
      </c>
      <c r="B190" s="446"/>
      <c r="C190" s="353"/>
      <c r="D190" s="356"/>
      <c r="E190" s="355"/>
      <c r="F190" s="356"/>
      <c r="G190" s="435" t="str">
        <f>IF(E190="","",DATEDIF(E190,#REF!,"y"))</f>
        <v/>
      </c>
      <c r="H190" s="356"/>
      <c r="I190" s="356"/>
      <c r="J190" s="379"/>
      <c r="K190" s="436" t="str">
        <f t="shared" ca="1" si="64"/>
        <v/>
      </c>
      <c r="L190" s="316"/>
      <c r="M190" s="318"/>
      <c r="N190" s="318"/>
      <c r="O190" s="318"/>
      <c r="P190" s="363"/>
      <c r="Q190" s="432" t="str">
        <f t="shared" ca="1" si="65"/>
        <v/>
      </c>
      <c r="R190" s="360"/>
      <c r="S190" s="361"/>
      <c r="T190" s="361"/>
      <c r="U190" s="361"/>
      <c r="V190" s="365"/>
      <c r="W190" s="358"/>
      <c r="X190" s="379" t="str">
        <f t="shared" ca="1" si="66"/>
        <v/>
      </c>
      <c r="Y190" s="323"/>
      <c r="Z190" s="360"/>
      <c r="AA190" s="361"/>
      <c r="AB190" s="361"/>
      <c r="AC190" s="361"/>
      <c r="AD190" s="362"/>
      <c r="AE190" s="363"/>
      <c r="AF190" s="432" t="str">
        <f t="shared" ca="1" si="67"/>
        <v/>
      </c>
      <c r="AG190" s="363"/>
      <c r="AH190" s="432" t="str">
        <f t="shared" ca="1" si="68"/>
        <v/>
      </c>
      <c r="AI190" s="358"/>
      <c r="AJ190" s="379" t="str">
        <f t="shared" ca="1" si="69"/>
        <v/>
      </c>
      <c r="AK190" s="363"/>
      <c r="AL190" s="432" t="str">
        <f t="shared" ca="1" si="70"/>
        <v/>
      </c>
      <c r="AM190" s="363"/>
      <c r="AN190" s="432" t="str">
        <f t="shared" ca="1" si="71"/>
        <v/>
      </c>
      <c r="AO190" s="433" t="str">
        <f t="shared" si="72"/>
        <v/>
      </c>
      <c r="AP190" s="433" t="str">
        <f t="shared" si="73"/>
        <v/>
      </c>
      <c r="AQ190" s="433" t="str">
        <f>IF(AO190=7,VLOOKUP(AP190,設定!$A$2:$B$6,2,1),"---")</f>
        <v>---</v>
      </c>
      <c r="AR190" s="370"/>
      <c r="AS190" s="371"/>
      <c r="AT190" s="371"/>
      <c r="AU190" s="372" t="s">
        <v>105</v>
      </c>
      <c r="AV190" s="373"/>
      <c r="AW190" s="372"/>
      <c r="AX190" s="374"/>
      <c r="AY190" s="434" t="str">
        <f t="shared" si="92"/>
        <v/>
      </c>
      <c r="AZ190" s="372" t="s">
        <v>105</v>
      </c>
      <c r="BA190" s="372" t="s">
        <v>105</v>
      </c>
      <c r="BB190" s="372" t="s">
        <v>105</v>
      </c>
      <c r="BC190" s="372"/>
      <c r="BD190" s="372"/>
      <c r="BE190" s="372"/>
      <c r="BF190" s="372"/>
      <c r="BG190" s="376"/>
      <c r="BH190" s="377"/>
      <c r="BI190" s="372"/>
      <c r="BJ190" s="372"/>
      <c r="BK190" s="372"/>
      <c r="BL190" s="372"/>
      <c r="BM190" s="372"/>
      <c r="BN190" s="372"/>
      <c r="BO190" s="372"/>
      <c r="BP190" s="372"/>
      <c r="BQ190" s="372"/>
      <c r="BR190" s="372"/>
      <c r="BS190" s="372"/>
      <c r="BT190" s="372"/>
      <c r="BU190" s="372"/>
      <c r="BV190" s="372"/>
      <c r="BW190" s="372"/>
      <c r="BX190" s="372"/>
      <c r="BY190" s="372"/>
      <c r="BZ190" s="378"/>
      <c r="CA190" s="401"/>
      <c r="CB190" s="402"/>
      <c r="CC190" s="402">
        <v>178</v>
      </c>
      <c r="CD190" s="337" t="str">
        <f t="shared" si="74"/>
        <v/>
      </c>
      <c r="CE190" s="337" t="str">
        <f t="shared" si="76"/>
        <v>立得点表!3:12</v>
      </c>
      <c r="CF190" s="338" t="str">
        <f t="shared" si="77"/>
        <v>立得点表!16:25</v>
      </c>
      <c r="CG190" s="337" t="str">
        <f t="shared" si="78"/>
        <v>立3段得点表!3:13</v>
      </c>
      <c r="CH190" s="338" t="str">
        <f t="shared" si="79"/>
        <v>立3段得点表!16:25</v>
      </c>
      <c r="CI190" s="337" t="str">
        <f t="shared" si="80"/>
        <v>ボール得点表!3:13</v>
      </c>
      <c r="CJ190" s="338" t="str">
        <f t="shared" si="81"/>
        <v>ボール得点表!16:25</v>
      </c>
      <c r="CK190" s="337" t="str">
        <f t="shared" si="82"/>
        <v>50m得点表!3:13</v>
      </c>
      <c r="CL190" s="338" t="str">
        <f t="shared" si="83"/>
        <v>50m得点表!16:25</v>
      </c>
      <c r="CM190" s="337" t="str">
        <f t="shared" si="84"/>
        <v>往得点表!3:13</v>
      </c>
      <c r="CN190" s="338" t="str">
        <f t="shared" si="85"/>
        <v>往得点表!16:25</v>
      </c>
      <c r="CO190" s="337" t="str">
        <f t="shared" si="86"/>
        <v>腕得点表!3:13</v>
      </c>
      <c r="CP190" s="338" t="str">
        <f t="shared" si="87"/>
        <v>腕得点表!16:25</v>
      </c>
      <c r="CQ190" s="337" t="str">
        <f t="shared" si="88"/>
        <v>腕膝得点表!3:4</v>
      </c>
      <c r="CR190" s="338" t="str">
        <f t="shared" si="89"/>
        <v>腕膝得点表!8:9</v>
      </c>
      <c r="CS190" s="337" t="str">
        <f t="shared" si="90"/>
        <v>20mシャトルラン得点表!3:13</v>
      </c>
      <c r="CT190" s="338" t="str">
        <f t="shared" si="91"/>
        <v>20mシャトルラン得点表!16:25</v>
      </c>
      <c r="CU190" s="402" t="b">
        <f t="shared" si="75"/>
        <v>0</v>
      </c>
    </row>
    <row r="191" spans="1:99">
      <c r="A191" s="339">
        <v>177</v>
      </c>
      <c r="B191" s="446"/>
      <c r="C191" s="353"/>
      <c r="D191" s="356"/>
      <c r="E191" s="355"/>
      <c r="F191" s="356"/>
      <c r="G191" s="435" t="str">
        <f>IF(E191="","",DATEDIF(E191,#REF!,"y"))</f>
        <v/>
      </c>
      <c r="H191" s="356"/>
      <c r="I191" s="356"/>
      <c r="J191" s="379"/>
      <c r="K191" s="436" t="str">
        <f t="shared" ca="1" si="64"/>
        <v/>
      </c>
      <c r="L191" s="316"/>
      <c r="M191" s="318"/>
      <c r="N191" s="318"/>
      <c r="O191" s="318"/>
      <c r="P191" s="363"/>
      <c r="Q191" s="432" t="str">
        <f t="shared" ca="1" si="65"/>
        <v/>
      </c>
      <c r="R191" s="360"/>
      <c r="S191" s="361"/>
      <c r="T191" s="361"/>
      <c r="U191" s="361"/>
      <c r="V191" s="365"/>
      <c r="W191" s="358"/>
      <c r="X191" s="379" t="str">
        <f t="shared" ca="1" si="66"/>
        <v/>
      </c>
      <c r="Y191" s="323"/>
      <c r="Z191" s="360"/>
      <c r="AA191" s="361"/>
      <c r="AB191" s="361"/>
      <c r="AC191" s="361"/>
      <c r="AD191" s="362"/>
      <c r="AE191" s="363"/>
      <c r="AF191" s="432" t="str">
        <f t="shared" ca="1" si="67"/>
        <v/>
      </c>
      <c r="AG191" s="363"/>
      <c r="AH191" s="432" t="str">
        <f t="shared" ca="1" si="68"/>
        <v/>
      </c>
      <c r="AI191" s="358"/>
      <c r="AJ191" s="379" t="str">
        <f t="shared" ca="1" si="69"/>
        <v/>
      </c>
      <c r="AK191" s="363"/>
      <c r="AL191" s="432" t="str">
        <f t="shared" ca="1" si="70"/>
        <v/>
      </c>
      <c r="AM191" s="363"/>
      <c r="AN191" s="432" t="str">
        <f t="shared" ca="1" si="71"/>
        <v/>
      </c>
      <c r="AO191" s="433" t="str">
        <f t="shared" si="72"/>
        <v/>
      </c>
      <c r="AP191" s="433" t="str">
        <f t="shared" si="73"/>
        <v/>
      </c>
      <c r="AQ191" s="433" t="str">
        <f>IF(AO191=7,VLOOKUP(AP191,設定!$A$2:$B$6,2,1),"---")</f>
        <v>---</v>
      </c>
      <c r="AR191" s="370"/>
      <c r="AS191" s="371"/>
      <c r="AT191" s="371"/>
      <c r="AU191" s="372" t="s">
        <v>105</v>
      </c>
      <c r="AV191" s="373"/>
      <c r="AW191" s="372"/>
      <c r="AX191" s="374"/>
      <c r="AY191" s="434" t="str">
        <f t="shared" si="92"/>
        <v/>
      </c>
      <c r="AZ191" s="372" t="s">
        <v>105</v>
      </c>
      <c r="BA191" s="372" t="s">
        <v>105</v>
      </c>
      <c r="BB191" s="372" t="s">
        <v>105</v>
      </c>
      <c r="BC191" s="372"/>
      <c r="BD191" s="372"/>
      <c r="BE191" s="372"/>
      <c r="BF191" s="372"/>
      <c r="BG191" s="376"/>
      <c r="BH191" s="377"/>
      <c r="BI191" s="372"/>
      <c r="BJ191" s="372"/>
      <c r="BK191" s="372"/>
      <c r="BL191" s="372"/>
      <c r="BM191" s="372"/>
      <c r="BN191" s="372"/>
      <c r="BO191" s="372"/>
      <c r="BP191" s="372"/>
      <c r="BQ191" s="372"/>
      <c r="BR191" s="372"/>
      <c r="BS191" s="372"/>
      <c r="BT191" s="372"/>
      <c r="BU191" s="372"/>
      <c r="BV191" s="372"/>
      <c r="BW191" s="372"/>
      <c r="BX191" s="372"/>
      <c r="BY191" s="372"/>
      <c r="BZ191" s="378"/>
      <c r="CA191" s="401"/>
      <c r="CB191" s="402"/>
      <c r="CC191" s="402">
        <v>179</v>
      </c>
      <c r="CD191" s="337" t="str">
        <f t="shared" si="74"/>
        <v/>
      </c>
      <c r="CE191" s="337" t="str">
        <f t="shared" si="76"/>
        <v>立得点表!3:12</v>
      </c>
      <c r="CF191" s="338" t="str">
        <f t="shared" si="77"/>
        <v>立得点表!16:25</v>
      </c>
      <c r="CG191" s="337" t="str">
        <f t="shared" si="78"/>
        <v>立3段得点表!3:13</v>
      </c>
      <c r="CH191" s="338" t="str">
        <f t="shared" si="79"/>
        <v>立3段得点表!16:25</v>
      </c>
      <c r="CI191" s="337" t="str">
        <f t="shared" si="80"/>
        <v>ボール得点表!3:13</v>
      </c>
      <c r="CJ191" s="338" t="str">
        <f t="shared" si="81"/>
        <v>ボール得点表!16:25</v>
      </c>
      <c r="CK191" s="337" t="str">
        <f t="shared" si="82"/>
        <v>50m得点表!3:13</v>
      </c>
      <c r="CL191" s="338" t="str">
        <f t="shared" si="83"/>
        <v>50m得点表!16:25</v>
      </c>
      <c r="CM191" s="337" t="str">
        <f t="shared" si="84"/>
        <v>往得点表!3:13</v>
      </c>
      <c r="CN191" s="338" t="str">
        <f t="shared" si="85"/>
        <v>往得点表!16:25</v>
      </c>
      <c r="CO191" s="337" t="str">
        <f t="shared" si="86"/>
        <v>腕得点表!3:13</v>
      </c>
      <c r="CP191" s="338" t="str">
        <f t="shared" si="87"/>
        <v>腕得点表!16:25</v>
      </c>
      <c r="CQ191" s="337" t="str">
        <f t="shared" si="88"/>
        <v>腕膝得点表!3:4</v>
      </c>
      <c r="CR191" s="338" t="str">
        <f t="shared" si="89"/>
        <v>腕膝得点表!8:9</v>
      </c>
      <c r="CS191" s="337" t="str">
        <f t="shared" si="90"/>
        <v>20mシャトルラン得点表!3:13</v>
      </c>
      <c r="CT191" s="338" t="str">
        <f t="shared" si="91"/>
        <v>20mシャトルラン得点表!16:25</v>
      </c>
      <c r="CU191" s="402" t="b">
        <f t="shared" si="75"/>
        <v>0</v>
      </c>
    </row>
    <row r="192" spans="1:99">
      <c r="A192" s="339">
        <v>178</v>
      </c>
      <c r="B192" s="446"/>
      <c r="C192" s="353"/>
      <c r="D192" s="356"/>
      <c r="E192" s="355"/>
      <c r="F192" s="356"/>
      <c r="G192" s="435" t="str">
        <f>IF(E192="","",DATEDIF(E192,#REF!,"y"))</f>
        <v/>
      </c>
      <c r="H192" s="356"/>
      <c r="I192" s="356"/>
      <c r="J192" s="379"/>
      <c r="K192" s="436" t="str">
        <f t="shared" ca="1" si="64"/>
        <v/>
      </c>
      <c r="L192" s="316"/>
      <c r="M192" s="318"/>
      <c r="N192" s="318"/>
      <c r="O192" s="318"/>
      <c r="P192" s="363"/>
      <c r="Q192" s="432" t="str">
        <f t="shared" ca="1" si="65"/>
        <v/>
      </c>
      <c r="R192" s="360"/>
      <c r="S192" s="361"/>
      <c r="T192" s="361"/>
      <c r="U192" s="361"/>
      <c r="V192" s="365"/>
      <c r="W192" s="358"/>
      <c r="X192" s="379" t="str">
        <f t="shared" ca="1" si="66"/>
        <v/>
      </c>
      <c r="Y192" s="323"/>
      <c r="Z192" s="360"/>
      <c r="AA192" s="361"/>
      <c r="AB192" s="361"/>
      <c r="AC192" s="361"/>
      <c r="AD192" s="362"/>
      <c r="AE192" s="363"/>
      <c r="AF192" s="432" t="str">
        <f t="shared" ca="1" si="67"/>
        <v/>
      </c>
      <c r="AG192" s="363"/>
      <c r="AH192" s="432" t="str">
        <f t="shared" ca="1" si="68"/>
        <v/>
      </c>
      <c r="AI192" s="358"/>
      <c r="AJ192" s="379" t="str">
        <f t="shared" ca="1" si="69"/>
        <v/>
      </c>
      <c r="AK192" s="363"/>
      <c r="AL192" s="432" t="str">
        <f t="shared" ca="1" si="70"/>
        <v/>
      </c>
      <c r="AM192" s="363"/>
      <c r="AN192" s="432" t="str">
        <f t="shared" ca="1" si="71"/>
        <v/>
      </c>
      <c r="AO192" s="433" t="str">
        <f t="shared" si="72"/>
        <v/>
      </c>
      <c r="AP192" s="433" t="str">
        <f t="shared" si="73"/>
        <v/>
      </c>
      <c r="AQ192" s="433" t="str">
        <f>IF(AO192=7,VLOOKUP(AP192,設定!$A$2:$B$6,2,1),"---")</f>
        <v>---</v>
      </c>
      <c r="AR192" s="370"/>
      <c r="AS192" s="371"/>
      <c r="AT192" s="371"/>
      <c r="AU192" s="372" t="s">
        <v>105</v>
      </c>
      <c r="AV192" s="373"/>
      <c r="AW192" s="372"/>
      <c r="AX192" s="374"/>
      <c r="AY192" s="434" t="str">
        <f t="shared" si="92"/>
        <v/>
      </c>
      <c r="AZ192" s="372" t="s">
        <v>105</v>
      </c>
      <c r="BA192" s="372" t="s">
        <v>105</v>
      </c>
      <c r="BB192" s="372" t="s">
        <v>105</v>
      </c>
      <c r="BC192" s="372"/>
      <c r="BD192" s="372"/>
      <c r="BE192" s="372"/>
      <c r="BF192" s="372"/>
      <c r="BG192" s="376"/>
      <c r="BH192" s="377"/>
      <c r="BI192" s="372"/>
      <c r="BJ192" s="372"/>
      <c r="BK192" s="372"/>
      <c r="BL192" s="372"/>
      <c r="BM192" s="372"/>
      <c r="BN192" s="372"/>
      <c r="BO192" s="372"/>
      <c r="BP192" s="372"/>
      <c r="BQ192" s="372"/>
      <c r="BR192" s="372"/>
      <c r="BS192" s="372"/>
      <c r="BT192" s="372"/>
      <c r="BU192" s="372"/>
      <c r="BV192" s="372"/>
      <c r="BW192" s="372"/>
      <c r="BX192" s="372"/>
      <c r="BY192" s="372"/>
      <c r="BZ192" s="378"/>
      <c r="CA192" s="401"/>
      <c r="CB192" s="402"/>
      <c r="CC192" s="402">
        <v>180</v>
      </c>
      <c r="CD192" s="337" t="str">
        <f t="shared" si="74"/>
        <v/>
      </c>
      <c r="CE192" s="337" t="str">
        <f t="shared" si="76"/>
        <v>立得点表!3:12</v>
      </c>
      <c r="CF192" s="338" t="str">
        <f t="shared" si="77"/>
        <v>立得点表!16:25</v>
      </c>
      <c r="CG192" s="337" t="str">
        <f t="shared" si="78"/>
        <v>立3段得点表!3:13</v>
      </c>
      <c r="CH192" s="338" t="str">
        <f t="shared" si="79"/>
        <v>立3段得点表!16:25</v>
      </c>
      <c r="CI192" s="337" t="str">
        <f t="shared" si="80"/>
        <v>ボール得点表!3:13</v>
      </c>
      <c r="CJ192" s="338" t="str">
        <f t="shared" si="81"/>
        <v>ボール得点表!16:25</v>
      </c>
      <c r="CK192" s="337" t="str">
        <f t="shared" si="82"/>
        <v>50m得点表!3:13</v>
      </c>
      <c r="CL192" s="338" t="str">
        <f t="shared" si="83"/>
        <v>50m得点表!16:25</v>
      </c>
      <c r="CM192" s="337" t="str">
        <f t="shared" si="84"/>
        <v>往得点表!3:13</v>
      </c>
      <c r="CN192" s="338" t="str">
        <f t="shared" si="85"/>
        <v>往得点表!16:25</v>
      </c>
      <c r="CO192" s="337" t="str">
        <f t="shared" si="86"/>
        <v>腕得点表!3:13</v>
      </c>
      <c r="CP192" s="338" t="str">
        <f t="shared" si="87"/>
        <v>腕得点表!16:25</v>
      </c>
      <c r="CQ192" s="337" t="str">
        <f t="shared" si="88"/>
        <v>腕膝得点表!3:4</v>
      </c>
      <c r="CR192" s="338" t="str">
        <f t="shared" si="89"/>
        <v>腕膝得点表!8:9</v>
      </c>
      <c r="CS192" s="337" t="str">
        <f t="shared" si="90"/>
        <v>20mシャトルラン得点表!3:13</v>
      </c>
      <c r="CT192" s="338" t="str">
        <f t="shared" si="91"/>
        <v>20mシャトルラン得点表!16:25</v>
      </c>
      <c r="CU192" s="402" t="b">
        <f t="shared" si="75"/>
        <v>0</v>
      </c>
    </row>
    <row r="193" spans="1:99">
      <c r="A193" s="339">
        <v>179</v>
      </c>
      <c r="B193" s="446"/>
      <c r="C193" s="353"/>
      <c r="D193" s="356"/>
      <c r="E193" s="355"/>
      <c r="F193" s="356"/>
      <c r="G193" s="435" t="str">
        <f>IF(E193="","",DATEDIF(E193,#REF!,"y"))</f>
        <v/>
      </c>
      <c r="H193" s="356"/>
      <c r="I193" s="356"/>
      <c r="J193" s="379"/>
      <c r="K193" s="436" t="str">
        <f t="shared" ca="1" si="64"/>
        <v/>
      </c>
      <c r="L193" s="316"/>
      <c r="M193" s="318"/>
      <c r="N193" s="318"/>
      <c r="O193" s="318"/>
      <c r="P193" s="363"/>
      <c r="Q193" s="432" t="str">
        <f t="shared" ca="1" si="65"/>
        <v/>
      </c>
      <c r="R193" s="360"/>
      <c r="S193" s="361"/>
      <c r="T193" s="361"/>
      <c r="U193" s="361"/>
      <c r="V193" s="365"/>
      <c r="W193" s="358"/>
      <c r="X193" s="379" t="str">
        <f t="shared" ca="1" si="66"/>
        <v/>
      </c>
      <c r="Y193" s="323"/>
      <c r="Z193" s="360"/>
      <c r="AA193" s="361"/>
      <c r="AB193" s="361"/>
      <c r="AC193" s="361"/>
      <c r="AD193" s="362"/>
      <c r="AE193" s="363"/>
      <c r="AF193" s="432" t="str">
        <f t="shared" ca="1" si="67"/>
        <v/>
      </c>
      <c r="AG193" s="363"/>
      <c r="AH193" s="432" t="str">
        <f t="shared" ca="1" si="68"/>
        <v/>
      </c>
      <c r="AI193" s="358"/>
      <c r="AJ193" s="379" t="str">
        <f t="shared" ca="1" si="69"/>
        <v/>
      </c>
      <c r="AK193" s="363"/>
      <c r="AL193" s="432" t="str">
        <f t="shared" ca="1" si="70"/>
        <v/>
      </c>
      <c r="AM193" s="363"/>
      <c r="AN193" s="432" t="str">
        <f t="shared" ca="1" si="71"/>
        <v/>
      </c>
      <c r="AO193" s="433" t="str">
        <f t="shared" si="72"/>
        <v/>
      </c>
      <c r="AP193" s="433" t="str">
        <f t="shared" si="73"/>
        <v/>
      </c>
      <c r="AQ193" s="433" t="str">
        <f>IF(AO193=7,VLOOKUP(AP193,設定!$A$2:$B$6,2,1),"---")</f>
        <v>---</v>
      </c>
      <c r="AR193" s="370"/>
      <c r="AS193" s="371"/>
      <c r="AT193" s="371"/>
      <c r="AU193" s="372" t="s">
        <v>105</v>
      </c>
      <c r="AV193" s="373"/>
      <c r="AW193" s="372"/>
      <c r="AX193" s="374"/>
      <c r="AY193" s="434" t="str">
        <f t="shared" si="92"/>
        <v/>
      </c>
      <c r="AZ193" s="372" t="s">
        <v>105</v>
      </c>
      <c r="BA193" s="372" t="s">
        <v>105</v>
      </c>
      <c r="BB193" s="372" t="s">
        <v>105</v>
      </c>
      <c r="BC193" s="372"/>
      <c r="BD193" s="372"/>
      <c r="BE193" s="372"/>
      <c r="BF193" s="372"/>
      <c r="BG193" s="376"/>
      <c r="BH193" s="377"/>
      <c r="BI193" s="372"/>
      <c r="BJ193" s="372"/>
      <c r="BK193" s="372"/>
      <c r="BL193" s="372"/>
      <c r="BM193" s="372"/>
      <c r="BN193" s="372"/>
      <c r="BO193" s="372"/>
      <c r="BP193" s="372"/>
      <c r="BQ193" s="372"/>
      <c r="BR193" s="372"/>
      <c r="BS193" s="372"/>
      <c r="BT193" s="372"/>
      <c r="BU193" s="372"/>
      <c r="BV193" s="372"/>
      <c r="BW193" s="372"/>
      <c r="BX193" s="372"/>
      <c r="BY193" s="372"/>
      <c r="BZ193" s="378"/>
      <c r="CA193" s="401"/>
      <c r="CB193" s="402"/>
      <c r="CC193" s="402">
        <v>181</v>
      </c>
      <c r="CD193" s="337" t="str">
        <f t="shared" si="74"/>
        <v/>
      </c>
      <c r="CE193" s="337" t="str">
        <f t="shared" si="76"/>
        <v>立得点表!3:12</v>
      </c>
      <c r="CF193" s="338" t="str">
        <f t="shared" si="77"/>
        <v>立得点表!16:25</v>
      </c>
      <c r="CG193" s="337" t="str">
        <f t="shared" si="78"/>
        <v>立3段得点表!3:13</v>
      </c>
      <c r="CH193" s="338" t="str">
        <f t="shared" si="79"/>
        <v>立3段得点表!16:25</v>
      </c>
      <c r="CI193" s="337" t="str">
        <f t="shared" si="80"/>
        <v>ボール得点表!3:13</v>
      </c>
      <c r="CJ193" s="338" t="str">
        <f t="shared" si="81"/>
        <v>ボール得点表!16:25</v>
      </c>
      <c r="CK193" s="337" t="str">
        <f t="shared" si="82"/>
        <v>50m得点表!3:13</v>
      </c>
      <c r="CL193" s="338" t="str">
        <f t="shared" si="83"/>
        <v>50m得点表!16:25</v>
      </c>
      <c r="CM193" s="337" t="str">
        <f t="shared" si="84"/>
        <v>往得点表!3:13</v>
      </c>
      <c r="CN193" s="338" t="str">
        <f t="shared" si="85"/>
        <v>往得点表!16:25</v>
      </c>
      <c r="CO193" s="337" t="str">
        <f t="shared" si="86"/>
        <v>腕得点表!3:13</v>
      </c>
      <c r="CP193" s="338" t="str">
        <f t="shared" si="87"/>
        <v>腕得点表!16:25</v>
      </c>
      <c r="CQ193" s="337" t="str">
        <f t="shared" si="88"/>
        <v>腕膝得点表!3:4</v>
      </c>
      <c r="CR193" s="338" t="str">
        <f t="shared" si="89"/>
        <v>腕膝得点表!8:9</v>
      </c>
      <c r="CS193" s="337" t="str">
        <f t="shared" si="90"/>
        <v>20mシャトルラン得点表!3:13</v>
      </c>
      <c r="CT193" s="338" t="str">
        <f t="shared" si="91"/>
        <v>20mシャトルラン得点表!16:25</v>
      </c>
      <c r="CU193" s="402" t="b">
        <f t="shared" si="75"/>
        <v>0</v>
      </c>
    </row>
    <row r="194" spans="1:99">
      <c r="A194" s="339">
        <v>180</v>
      </c>
      <c r="B194" s="446"/>
      <c r="C194" s="353"/>
      <c r="D194" s="356"/>
      <c r="E194" s="355"/>
      <c r="F194" s="356"/>
      <c r="G194" s="435" t="str">
        <f>IF(E194="","",DATEDIF(E194,#REF!,"y"))</f>
        <v/>
      </c>
      <c r="H194" s="356"/>
      <c r="I194" s="356"/>
      <c r="J194" s="379"/>
      <c r="K194" s="436" t="str">
        <f t="shared" ca="1" si="64"/>
        <v/>
      </c>
      <c r="L194" s="316"/>
      <c r="M194" s="318"/>
      <c r="N194" s="318"/>
      <c r="O194" s="318"/>
      <c r="P194" s="363"/>
      <c r="Q194" s="432" t="str">
        <f t="shared" ca="1" si="65"/>
        <v/>
      </c>
      <c r="R194" s="360"/>
      <c r="S194" s="361"/>
      <c r="T194" s="361"/>
      <c r="U194" s="361"/>
      <c r="V194" s="365"/>
      <c r="W194" s="358"/>
      <c r="X194" s="379" t="str">
        <f t="shared" ca="1" si="66"/>
        <v/>
      </c>
      <c r="Y194" s="323"/>
      <c r="Z194" s="360"/>
      <c r="AA194" s="361"/>
      <c r="AB194" s="361"/>
      <c r="AC194" s="361"/>
      <c r="AD194" s="362"/>
      <c r="AE194" s="363"/>
      <c r="AF194" s="432" t="str">
        <f t="shared" ca="1" si="67"/>
        <v/>
      </c>
      <c r="AG194" s="363"/>
      <c r="AH194" s="432" t="str">
        <f t="shared" ca="1" si="68"/>
        <v/>
      </c>
      <c r="AI194" s="358"/>
      <c r="AJ194" s="379" t="str">
        <f t="shared" ca="1" si="69"/>
        <v/>
      </c>
      <c r="AK194" s="363"/>
      <c r="AL194" s="432" t="str">
        <f t="shared" ca="1" si="70"/>
        <v/>
      </c>
      <c r="AM194" s="363"/>
      <c r="AN194" s="432" t="str">
        <f t="shared" ca="1" si="71"/>
        <v/>
      </c>
      <c r="AO194" s="433" t="str">
        <f t="shared" si="72"/>
        <v/>
      </c>
      <c r="AP194" s="433" t="str">
        <f t="shared" si="73"/>
        <v/>
      </c>
      <c r="AQ194" s="433" t="str">
        <f>IF(AO194=7,VLOOKUP(AP194,設定!$A$2:$B$6,2,1),"---")</f>
        <v>---</v>
      </c>
      <c r="AR194" s="370"/>
      <c r="AS194" s="371"/>
      <c r="AT194" s="371"/>
      <c r="AU194" s="372" t="s">
        <v>105</v>
      </c>
      <c r="AV194" s="373"/>
      <c r="AW194" s="372"/>
      <c r="AX194" s="374"/>
      <c r="AY194" s="434" t="str">
        <f t="shared" si="92"/>
        <v/>
      </c>
      <c r="AZ194" s="372" t="s">
        <v>105</v>
      </c>
      <c r="BA194" s="372" t="s">
        <v>105</v>
      </c>
      <c r="BB194" s="372" t="s">
        <v>105</v>
      </c>
      <c r="BC194" s="372"/>
      <c r="BD194" s="372"/>
      <c r="BE194" s="372"/>
      <c r="BF194" s="372"/>
      <c r="BG194" s="376"/>
      <c r="BH194" s="377"/>
      <c r="BI194" s="372"/>
      <c r="BJ194" s="372"/>
      <c r="BK194" s="372"/>
      <c r="BL194" s="372"/>
      <c r="BM194" s="372"/>
      <c r="BN194" s="372"/>
      <c r="BO194" s="372"/>
      <c r="BP194" s="372"/>
      <c r="BQ194" s="372"/>
      <c r="BR194" s="372"/>
      <c r="BS194" s="372"/>
      <c r="BT194" s="372"/>
      <c r="BU194" s="372"/>
      <c r="BV194" s="372"/>
      <c r="BW194" s="372"/>
      <c r="BX194" s="372"/>
      <c r="BY194" s="372"/>
      <c r="BZ194" s="378"/>
      <c r="CA194" s="401"/>
      <c r="CB194" s="402"/>
      <c r="CC194" s="402">
        <v>182</v>
      </c>
      <c r="CD194" s="337" t="str">
        <f t="shared" si="74"/>
        <v/>
      </c>
      <c r="CE194" s="337" t="str">
        <f t="shared" si="76"/>
        <v>立得点表!3:12</v>
      </c>
      <c r="CF194" s="338" t="str">
        <f t="shared" si="77"/>
        <v>立得点表!16:25</v>
      </c>
      <c r="CG194" s="337" t="str">
        <f t="shared" si="78"/>
        <v>立3段得点表!3:13</v>
      </c>
      <c r="CH194" s="338" t="str">
        <f t="shared" si="79"/>
        <v>立3段得点表!16:25</v>
      </c>
      <c r="CI194" s="337" t="str">
        <f t="shared" si="80"/>
        <v>ボール得点表!3:13</v>
      </c>
      <c r="CJ194" s="338" t="str">
        <f t="shared" si="81"/>
        <v>ボール得点表!16:25</v>
      </c>
      <c r="CK194" s="337" t="str">
        <f t="shared" si="82"/>
        <v>50m得点表!3:13</v>
      </c>
      <c r="CL194" s="338" t="str">
        <f t="shared" si="83"/>
        <v>50m得点表!16:25</v>
      </c>
      <c r="CM194" s="337" t="str">
        <f t="shared" si="84"/>
        <v>往得点表!3:13</v>
      </c>
      <c r="CN194" s="338" t="str">
        <f t="shared" si="85"/>
        <v>往得点表!16:25</v>
      </c>
      <c r="CO194" s="337" t="str">
        <f t="shared" si="86"/>
        <v>腕得点表!3:13</v>
      </c>
      <c r="CP194" s="338" t="str">
        <f t="shared" si="87"/>
        <v>腕得点表!16:25</v>
      </c>
      <c r="CQ194" s="337" t="str">
        <f t="shared" si="88"/>
        <v>腕膝得点表!3:4</v>
      </c>
      <c r="CR194" s="338" t="str">
        <f t="shared" si="89"/>
        <v>腕膝得点表!8:9</v>
      </c>
      <c r="CS194" s="337" t="str">
        <f t="shared" si="90"/>
        <v>20mシャトルラン得点表!3:13</v>
      </c>
      <c r="CT194" s="338" t="str">
        <f t="shared" si="91"/>
        <v>20mシャトルラン得点表!16:25</v>
      </c>
      <c r="CU194" s="402" t="b">
        <f t="shared" si="75"/>
        <v>0</v>
      </c>
    </row>
    <row r="195" spans="1:99">
      <c r="A195" s="339">
        <v>181</v>
      </c>
      <c r="B195" s="446"/>
      <c r="C195" s="353"/>
      <c r="D195" s="356"/>
      <c r="E195" s="355"/>
      <c r="F195" s="356"/>
      <c r="G195" s="435" t="str">
        <f>IF(E195="","",DATEDIF(E195,#REF!,"y"))</f>
        <v/>
      </c>
      <c r="H195" s="356"/>
      <c r="I195" s="356"/>
      <c r="J195" s="379"/>
      <c r="K195" s="436" t="str">
        <f t="shared" ca="1" si="64"/>
        <v/>
      </c>
      <c r="L195" s="316"/>
      <c r="M195" s="318"/>
      <c r="N195" s="318"/>
      <c r="O195" s="318"/>
      <c r="P195" s="363"/>
      <c r="Q195" s="432" t="str">
        <f t="shared" ca="1" si="65"/>
        <v/>
      </c>
      <c r="R195" s="360"/>
      <c r="S195" s="361"/>
      <c r="T195" s="361"/>
      <c r="U195" s="361"/>
      <c r="V195" s="365"/>
      <c r="W195" s="358"/>
      <c r="X195" s="379" t="str">
        <f t="shared" ca="1" si="66"/>
        <v/>
      </c>
      <c r="Y195" s="323"/>
      <c r="Z195" s="360"/>
      <c r="AA195" s="361"/>
      <c r="AB195" s="361"/>
      <c r="AC195" s="361"/>
      <c r="AD195" s="362"/>
      <c r="AE195" s="363"/>
      <c r="AF195" s="432" t="str">
        <f t="shared" ca="1" si="67"/>
        <v/>
      </c>
      <c r="AG195" s="363"/>
      <c r="AH195" s="432" t="str">
        <f t="shared" ca="1" si="68"/>
        <v/>
      </c>
      <c r="AI195" s="358"/>
      <c r="AJ195" s="379" t="str">
        <f t="shared" ca="1" si="69"/>
        <v/>
      </c>
      <c r="AK195" s="363"/>
      <c r="AL195" s="432" t="str">
        <f t="shared" ca="1" si="70"/>
        <v/>
      </c>
      <c r="AM195" s="363"/>
      <c r="AN195" s="432" t="str">
        <f t="shared" ca="1" si="71"/>
        <v/>
      </c>
      <c r="AO195" s="433" t="str">
        <f t="shared" si="72"/>
        <v/>
      </c>
      <c r="AP195" s="433" t="str">
        <f t="shared" si="73"/>
        <v/>
      </c>
      <c r="AQ195" s="433" t="str">
        <f>IF(AO195=7,VLOOKUP(AP195,設定!$A$2:$B$6,2,1),"---")</f>
        <v>---</v>
      </c>
      <c r="AR195" s="370"/>
      <c r="AS195" s="371"/>
      <c r="AT195" s="371"/>
      <c r="AU195" s="372" t="s">
        <v>105</v>
      </c>
      <c r="AV195" s="373"/>
      <c r="AW195" s="372"/>
      <c r="AX195" s="374"/>
      <c r="AY195" s="434" t="str">
        <f t="shared" si="92"/>
        <v/>
      </c>
      <c r="AZ195" s="372" t="s">
        <v>105</v>
      </c>
      <c r="BA195" s="372" t="s">
        <v>105</v>
      </c>
      <c r="BB195" s="372" t="s">
        <v>105</v>
      </c>
      <c r="BC195" s="372"/>
      <c r="BD195" s="372"/>
      <c r="BE195" s="372"/>
      <c r="BF195" s="372"/>
      <c r="BG195" s="376"/>
      <c r="BH195" s="377"/>
      <c r="BI195" s="372"/>
      <c r="BJ195" s="372"/>
      <c r="BK195" s="372"/>
      <c r="BL195" s="372"/>
      <c r="BM195" s="372"/>
      <c r="BN195" s="372"/>
      <c r="BO195" s="372"/>
      <c r="BP195" s="372"/>
      <c r="BQ195" s="372"/>
      <c r="BR195" s="372"/>
      <c r="BS195" s="372"/>
      <c r="BT195" s="372"/>
      <c r="BU195" s="372"/>
      <c r="BV195" s="372"/>
      <c r="BW195" s="372"/>
      <c r="BX195" s="372"/>
      <c r="BY195" s="372"/>
      <c r="BZ195" s="378"/>
      <c r="CA195" s="401"/>
      <c r="CB195" s="402"/>
      <c r="CC195" s="402">
        <v>183</v>
      </c>
      <c r="CD195" s="337" t="str">
        <f t="shared" si="74"/>
        <v/>
      </c>
      <c r="CE195" s="337" t="str">
        <f t="shared" si="76"/>
        <v>立得点表!3:12</v>
      </c>
      <c r="CF195" s="338" t="str">
        <f t="shared" si="77"/>
        <v>立得点表!16:25</v>
      </c>
      <c r="CG195" s="337" t="str">
        <f t="shared" si="78"/>
        <v>立3段得点表!3:13</v>
      </c>
      <c r="CH195" s="338" t="str">
        <f t="shared" si="79"/>
        <v>立3段得点表!16:25</v>
      </c>
      <c r="CI195" s="337" t="str">
        <f t="shared" si="80"/>
        <v>ボール得点表!3:13</v>
      </c>
      <c r="CJ195" s="338" t="str">
        <f t="shared" si="81"/>
        <v>ボール得点表!16:25</v>
      </c>
      <c r="CK195" s="337" t="str">
        <f t="shared" si="82"/>
        <v>50m得点表!3:13</v>
      </c>
      <c r="CL195" s="338" t="str">
        <f t="shared" si="83"/>
        <v>50m得点表!16:25</v>
      </c>
      <c r="CM195" s="337" t="str">
        <f t="shared" si="84"/>
        <v>往得点表!3:13</v>
      </c>
      <c r="CN195" s="338" t="str">
        <f t="shared" si="85"/>
        <v>往得点表!16:25</v>
      </c>
      <c r="CO195" s="337" t="str">
        <f t="shared" si="86"/>
        <v>腕得点表!3:13</v>
      </c>
      <c r="CP195" s="338" t="str">
        <f t="shared" si="87"/>
        <v>腕得点表!16:25</v>
      </c>
      <c r="CQ195" s="337" t="str">
        <f t="shared" si="88"/>
        <v>腕膝得点表!3:4</v>
      </c>
      <c r="CR195" s="338" t="str">
        <f t="shared" si="89"/>
        <v>腕膝得点表!8:9</v>
      </c>
      <c r="CS195" s="337" t="str">
        <f t="shared" si="90"/>
        <v>20mシャトルラン得点表!3:13</v>
      </c>
      <c r="CT195" s="338" t="str">
        <f t="shared" si="91"/>
        <v>20mシャトルラン得点表!16:25</v>
      </c>
      <c r="CU195" s="402" t="b">
        <f t="shared" si="75"/>
        <v>0</v>
      </c>
    </row>
    <row r="196" spans="1:99">
      <c r="A196" s="339">
        <v>182</v>
      </c>
      <c r="B196" s="446"/>
      <c r="C196" s="353"/>
      <c r="D196" s="356"/>
      <c r="E196" s="355"/>
      <c r="F196" s="356"/>
      <c r="G196" s="435" t="str">
        <f>IF(E196="","",DATEDIF(E196,#REF!,"y"))</f>
        <v/>
      </c>
      <c r="H196" s="356"/>
      <c r="I196" s="356"/>
      <c r="J196" s="379"/>
      <c r="K196" s="436" t="str">
        <f t="shared" ca="1" si="64"/>
        <v/>
      </c>
      <c r="L196" s="316"/>
      <c r="M196" s="318"/>
      <c r="N196" s="318"/>
      <c r="O196" s="318"/>
      <c r="P196" s="363"/>
      <c r="Q196" s="432" t="str">
        <f t="shared" ca="1" si="65"/>
        <v/>
      </c>
      <c r="R196" s="360"/>
      <c r="S196" s="361"/>
      <c r="T196" s="361"/>
      <c r="U196" s="361"/>
      <c r="V196" s="365"/>
      <c r="W196" s="358"/>
      <c r="X196" s="379" t="str">
        <f t="shared" ca="1" si="66"/>
        <v/>
      </c>
      <c r="Y196" s="323"/>
      <c r="Z196" s="360"/>
      <c r="AA196" s="361"/>
      <c r="AB196" s="361"/>
      <c r="AC196" s="361"/>
      <c r="AD196" s="362"/>
      <c r="AE196" s="363"/>
      <c r="AF196" s="432" t="str">
        <f t="shared" ca="1" si="67"/>
        <v/>
      </c>
      <c r="AG196" s="363"/>
      <c r="AH196" s="432" t="str">
        <f t="shared" ca="1" si="68"/>
        <v/>
      </c>
      <c r="AI196" s="358"/>
      <c r="AJ196" s="379" t="str">
        <f t="shared" ca="1" si="69"/>
        <v/>
      </c>
      <c r="AK196" s="363"/>
      <c r="AL196" s="432" t="str">
        <f t="shared" ca="1" si="70"/>
        <v/>
      </c>
      <c r="AM196" s="363"/>
      <c r="AN196" s="432" t="str">
        <f t="shared" ca="1" si="71"/>
        <v/>
      </c>
      <c r="AO196" s="433" t="str">
        <f t="shared" si="72"/>
        <v/>
      </c>
      <c r="AP196" s="433" t="str">
        <f t="shared" si="73"/>
        <v/>
      </c>
      <c r="AQ196" s="433" t="str">
        <f>IF(AO196=7,VLOOKUP(AP196,設定!$A$2:$B$6,2,1),"---")</f>
        <v>---</v>
      </c>
      <c r="AR196" s="370"/>
      <c r="AS196" s="371"/>
      <c r="AT196" s="371"/>
      <c r="AU196" s="372" t="s">
        <v>105</v>
      </c>
      <c r="AV196" s="373"/>
      <c r="AW196" s="372"/>
      <c r="AX196" s="374"/>
      <c r="AY196" s="434" t="str">
        <f t="shared" si="92"/>
        <v/>
      </c>
      <c r="AZ196" s="372" t="s">
        <v>105</v>
      </c>
      <c r="BA196" s="372" t="s">
        <v>105</v>
      </c>
      <c r="BB196" s="372" t="s">
        <v>105</v>
      </c>
      <c r="BC196" s="372"/>
      <c r="BD196" s="372"/>
      <c r="BE196" s="372"/>
      <c r="BF196" s="372"/>
      <c r="BG196" s="376"/>
      <c r="BH196" s="377"/>
      <c r="BI196" s="372"/>
      <c r="BJ196" s="372"/>
      <c r="BK196" s="372"/>
      <c r="BL196" s="372"/>
      <c r="BM196" s="372"/>
      <c r="BN196" s="372"/>
      <c r="BO196" s="372"/>
      <c r="BP196" s="372"/>
      <c r="BQ196" s="372"/>
      <c r="BR196" s="372"/>
      <c r="BS196" s="372"/>
      <c r="BT196" s="372"/>
      <c r="BU196" s="372"/>
      <c r="BV196" s="372"/>
      <c r="BW196" s="372"/>
      <c r="BX196" s="372"/>
      <c r="BY196" s="372"/>
      <c r="BZ196" s="378"/>
      <c r="CA196" s="401"/>
      <c r="CB196" s="402"/>
      <c r="CC196" s="402">
        <v>184</v>
      </c>
      <c r="CD196" s="337" t="str">
        <f t="shared" si="74"/>
        <v/>
      </c>
      <c r="CE196" s="337" t="str">
        <f t="shared" si="76"/>
        <v>立得点表!3:12</v>
      </c>
      <c r="CF196" s="338" t="str">
        <f t="shared" si="77"/>
        <v>立得点表!16:25</v>
      </c>
      <c r="CG196" s="337" t="str">
        <f t="shared" si="78"/>
        <v>立3段得点表!3:13</v>
      </c>
      <c r="CH196" s="338" t="str">
        <f t="shared" si="79"/>
        <v>立3段得点表!16:25</v>
      </c>
      <c r="CI196" s="337" t="str">
        <f t="shared" si="80"/>
        <v>ボール得点表!3:13</v>
      </c>
      <c r="CJ196" s="338" t="str">
        <f t="shared" si="81"/>
        <v>ボール得点表!16:25</v>
      </c>
      <c r="CK196" s="337" t="str">
        <f t="shared" si="82"/>
        <v>50m得点表!3:13</v>
      </c>
      <c r="CL196" s="338" t="str">
        <f t="shared" si="83"/>
        <v>50m得点表!16:25</v>
      </c>
      <c r="CM196" s="337" t="str">
        <f t="shared" si="84"/>
        <v>往得点表!3:13</v>
      </c>
      <c r="CN196" s="338" t="str">
        <f t="shared" si="85"/>
        <v>往得点表!16:25</v>
      </c>
      <c r="CO196" s="337" t="str">
        <f t="shared" si="86"/>
        <v>腕得点表!3:13</v>
      </c>
      <c r="CP196" s="338" t="str">
        <f t="shared" si="87"/>
        <v>腕得点表!16:25</v>
      </c>
      <c r="CQ196" s="337" t="str">
        <f t="shared" si="88"/>
        <v>腕膝得点表!3:4</v>
      </c>
      <c r="CR196" s="338" t="str">
        <f t="shared" si="89"/>
        <v>腕膝得点表!8:9</v>
      </c>
      <c r="CS196" s="337" t="str">
        <f t="shared" si="90"/>
        <v>20mシャトルラン得点表!3:13</v>
      </c>
      <c r="CT196" s="338" t="str">
        <f t="shared" si="91"/>
        <v>20mシャトルラン得点表!16:25</v>
      </c>
      <c r="CU196" s="402" t="b">
        <f t="shared" si="75"/>
        <v>0</v>
      </c>
    </row>
    <row r="197" spans="1:99">
      <c r="A197" s="339">
        <v>183</v>
      </c>
      <c r="B197" s="446"/>
      <c r="C197" s="353"/>
      <c r="D197" s="356"/>
      <c r="E197" s="355"/>
      <c r="F197" s="356"/>
      <c r="G197" s="435" t="str">
        <f>IF(E197="","",DATEDIF(E197,#REF!,"y"))</f>
        <v/>
      </c>
      <c r="H197" s="356"/>
      <c r="I197" s="356"/>
      <c r="J197" s="379"/>
      <c r="K197" s="436" t="str">
        <f t="shared" ca="1" si="64"/>
        <v/>
      </c>
      <c r="L197" s="316"/>
      <c r="M197" s="318"/>
      <c r="N197" s="318"/>
      <c r="O197" s="318"/>
      <c r="P197" s="363"/>
      <c r="Q197" s="432" t="str">
        <f t="shared" ca="1" si="65"/>
        <v/>
      </c>
      <c r="R197" s="360"/>
      <c r="S197" s="361"/>
      <c r="T197" s="361"/>
      <c r="U197" s="361"/>
      <c r="V197" s="365"/>
      <c r="W197" s="358"/>
      <c r="X197" s="379" t="str">
        <f t="shared" ca="1" si="66"/>
        <v/>
      </c>
      <c r="Y197" s="323"/>
      <c r="Z197" s="360"/>
      <c r="AA197" s="361"/>
      <c r="AB197" s="361"/>
      <c r="AC197" s="361"/>
      <c r="AD197" s="362"/>
      <c r="AE197" s="363"/>
      <c r="AF197" s="432" t="str">
        <f t="shared" ca="1" si="67"/>
        <v/>
      </c>
      <c r="AG197" s="363"/>
      <c r="AH197" s="432" t="str">
        <f t="shared" ca="1" si="68"/>
        <v/>
      </c>
      <c r="AI197" s="358"/>
      <c r="AJ197" s="379" t="str">
        <f t="shared" ca="1" si="69"/>
        <v/>
      </c>
      <c r="AK197" s="363"/>
      <c r="AL197" s="432" t="str">
        <f t="shared" ca="1" si="70"/>
        <v/>
      </c>
      <c r="AM197" s="363"/>
      <c r="AN197" s="432" t="str">
        <f t="shared" ca="1" si="71"/>
        <v/>
      </c>
      <c r="AO197" s="433" t="str">
        <f t="shared" si="72"/>
        <v/>
      </c>
      <c r="AP197" s="433" t="str">
        <f t="shared" si="73"/>
        <v/>
      </c>
      <c r="AQ197" s="433" t="str">
        <f>IF(AO197=7,VLOOKUP(AP197,設定!$A$2:$B$6,2,1),"---")</f>
        <v>---</v>
      </c>
      <c r="AR197" s="370"/>
      <c r="AS197" s="371"/>
      <c r="AT197" s="371"/>
      <c r="AU197" s="372" t="s">
        <v>105</v>
      </c>
      <c r="AV197" s="373"/>
      <c r="AW197" s="372"/>
      <c r="AX197" s="374"/>
      <c r="AY197" s="434" t="str">
        <f t="shared" si="92"/>
        <v/>
      </c>
      <c r="AZ197" s="372" t="s">
        <v>105</v>
      </c>
      <c r="BA197" s="372" t="s">
        <v>105</v>
      </c>
      <c r="BB197" s="372" t="s">
        <v>105</v>
      </c>
      <c r="BC197" s="372"/>
      <c r="BD197" s="372"/>
      <c r="BE197" s="372"/>
      <c r="BF197" s="372"/>
      <c r="BG197" s="376"/>
      <c r="BH197" s="377"/>
      <c r="BI197" s="372"/>
      <c r="BJ197" s="372"/>
      <c r="BK197" s="372"/>
      <c r="BL197" s="372"/>
      <c r="BM197" s="372"/>
      <c r="BN197" s="372"/>
      <c r="BO197" s="372"/>
      <c r="BP197" s="372"/>
      <c r="BQ197" s="372"/>
      <c r="BR197" s="372"/>
      <c r="BS197" s="372"/>
      <c r="BT197" s="372"/>
      <c r="BU197" s="372"/>
      <c r="BV197" s="372"/>
      <c r="BW197" s="372"/>
      <c r="BX197" s="372"/>
      <c r="BY197" s="372"/>
      <c r="BZ197" s="378"/>
      <c r="CA197" s="401"/>
      <c r="CB197" s="402"/>
      <c r="CC197" s="402">
        <v>185</v>
      </c>
      <c r="CD197" s="337" t="str">
        <f t="shared" si="74"/>
        <v/>
      </c>
      <c r="CE197" s="337" t="str">
        <f t="shared" si="76"/>
        <v>立得点表!3:12</v>
      </c>
      <c r="CF197" s="338" t="str">
        <f t="shared" si="77"/>
        <v>立得点表!16:25</v>
      </c>
      <c r="CG197" s="337" t="str">
        <f t="shared" si="78"/>
        <v>立3段得点表!3:13</v>
      </c>
      <c r="CH197" s="338" t="str">
        <f t="shared" si="79"/>
        <v>立3段得点表!16:25</v>
      </c>
      <c r="CI197" s="337" t="str">
        <f t="shared" si="80"/>
        <v>ボール得点表!3:13</v>
      </c>
      <c r="CJ197" s="338" t="str">
        <f t="shared" si="81"/>
        <v>ボール得点表!16:25</v>
      </c>
      <c r="CK197" s="337" t="str">
        <f t="shared" si="82"/>
        <v>50m得点表!3:13</v>
      </c>
      <c r="CL197" s="338" t="str">
        <f t="shared" si="83"/>
        <v>50m得点表!16:25</v>
      </c>
      <c r="CM197" s="337" t="str">
        <f t="shared" si="84"/>
        <v>往得点表!3:13</v>
      </c>
      <c r="CN197" s="338" t="str">
        <f t="shared" si="85"/>
        <v>往得点表!16:25</v>
      </c>
      <c r="CO197" s="337" t="str">
        <f t="shared" si="86"/>
        <v>腕得点表!3:13</v>
      </c>
      <c r="CP197" s="338" t="str">
        <f t="shared" si="87"/>
        <v>腕得点表!16:25</v>
      </c>
      <c r="CQ197" s="337" t="str">
        <f t="shared" si="88"/>
        <v>腕膝得点表!3:4</v>
      </c>
      <c r="CR197" s="338" t="str">
        <f t="shared" si="89"/>
        <v>腕膝得点表!8:9</v>
      </c>
      <c r="CS197" s="337" t="str">
        <f t="shared" si="90"/>
        <v>20mシャトルラン得点表!3:13</v>
      </c>
      <c r="CT197" s="338" t="str">
        <f t="shared" si="91"/>
        <v>20mシャトルラン得点表!16:25</v>
      </c>
      <c r="CU197" s="402" t="b">
        <f t="shared" si="75"/>
        <v>0</v>
      </c>
    </row>
    <row r="198" spans="1:99">
      <c r="A198" s="339">
        <v>184</v>
      </c>
      <c r="B198" s="446"/>
      <c r="C198" s="353"/>
      <c r="D198" s="356"/>
      <c r="E198" s="355"/>
      <c r="F198" s="356"/>
      <c r="G198" s="435" t="str">
        <f>IF(E198="","",DATEDIF(E198,#REF!,"y"))</f>
        <v/>
      </c>
      <c r="H198" s="356"/>
      <c r="I198" s="356"/>
      <c r="J198" s="379"/>
      <c r="K198" s="436" t="str">
        <f t="shared" ca="1" si="64"/>
        <v/>
      </c>
      <c r="L198" s="316"/>
      <c r="M198" s="318"/>
      <c r="N198" s="318"/>
      <c r="O198" s="318"/>
      <c r="P198" s="363"/>
      <c r="Q198" s="432" t="str">
        <f t="shared" ca="1" si="65"/>
        <v/>
      </c>
      <c r="R198" s="360"/>
      <c r="S198" s="361"/>
      <c r="T198" s="361"/>
      <c r="U198" s="361"/>
      <c r="V198" s="365"/>
      <c r="W198" s="358"/>
      <c r="X198" s="379" t="str">
        <f t="shared" ca="1" si="66"/>
        <v/>
      </c>
      <c r="Y198" s="323"/>
      <c r="Z198" s="360"/>
      <c r="AA198" s="361"/>
      <c r="AB198" s="361"/>
      <c r="AC198" s="361"/>
      <c r="AD198" s="362"/>
      <c r="AE198" s="363"/>
      <c r="AF198" s="432" t="str">
        <f t="shared" ca="1" si="67"/>
        <v/>
      </c>
      <c r="AG198" s="363"/>
      <c r="AH198" s="432" t="str">
        <f t="shared" ca="1" si="68"/>
        <v/>
      </c>
      <c r="AI198" s="358"/>
      <c r="AJ198" s="379" t="str">
        <f t="shared" ca="1" si="69"/>
        <v/>
      </c>
      <c r="AK198" s="363"/>
      <c r="AL198" s="432" t="str">
        <f t="shared" ca="1" si="70"/>
        <v/>
      </c>
      <c r="AM198" s="363"/>
      <c r="AN198" s="432" t="str">
        <f t="shared" ca="1" si="71"/>
        <v/>
      </c>
      <c r="AO198" s="433" t="str">
        <f t="shared" si="72"/>
        <v/>
      </c>
      <c r="AP198" s="433" t="str">
        <f t="shared" si="73"/>
        <v/>
      </c>
      <c r="AQ198" s="433" t="str">
        <f>IF(AO198=7,VLOOKUP(AP198,設定!$A$2:$B$6,2,1),"---")</f>
        <v>---</v>
      </c>
      <c r="AR198" s="370"/>
      <c r="AS198" s="371"/>
      <c r="AT198" s="371"/>
      <c r="AU198" s="372" t="s">
        <v>105</v>
      </c>
      <c r="AV198" s="373"/>
      <c r="AW198" s="372"/>
      <c r="AX198" s="374"/>
      <c r="AY198" s="434" t="str">
        <f t="shared" si="92"/>
        <v/>
      </c>
      <c r="AZ198" s="372" t="s">
        <v>105</v>
      </c>
      <c r="BA198" s="372" t="s">
        <v>105</v>
      </c>
      <c r="BB198" s="372" t="s">
        <v>105</v>
      </c>
      <c r="BC198" s="372"/>
      <c r="BD198" s="372"/>
      <c r="BE198" s="372"/>
      <c r="BF198" s="372"/>
      <c r="BG198" s="376"/>
      <c r="BH198" s="377"/>
      <c r="BI198" s="372"/>
      <c r="BJ198" s="372"/>
      <c r="BK198" s="372"/>
      <c r="BL198" s="372"/>
      <c r="BM198" s="372"/>
      <c r="BN198" s="372"/>
      <c r="BO198" s="372"/>
      <c r="BP198" s="372"/>
      <c r="BQ198" s="372"/>
      <c r="BR198" s="372"/>
      <c r="BS198" s="372"/>
      <c r="BT198" s="372"/>
      <c r="BU198" s="372"/>
      <c r="BV198" s="372"/>
      <c r="BW198" s="372"/>
      <c r="BX198" s="372"/>
      <c r="BY198" s="372"/>
      <c r="BZ198" s="378"/>
      <c r="CA198" s="401"/>
      <c r="CB198" s="402"/>
      <c r="CC198" s="402">
        <v>186</v>
      </c>
      <c r="CD198" s="337" t="str">
        <f t="shared" si="74"/>
        <v/>
      </c>
      <c r="CE198" s="337" t="str">
        <f t="shared" si="76"/>
        <v>立得点表!3:12</v>
      </c>
      <c r="CF198" s="338" t="str">
        <f t="shared" si="77"/>
        <v>立得点表!16:25</v>
      </c>
      <c r="CG198" s="337" t="str">
        <f t="shared" si="78"/>
        <v>立3段得点表!3:13</v>
      </c>
      <c r="CH198" s="338" t="str">
        <f t="shared" si="79"/>
        <v>立3段得点表!16:25</v>
      </c>
      <c r="CI198" s="337" t="str">
        <f t="shared" si="80"/>
        <v>ボール得点表!3:13</v>
      </c>
      <c r="CJ198" s="338" t="str">
        <f t="shared" si="81"/>
        <v>ボール得点表!16:25</v>
      </c>
      <c r="CK198" s="337" t="str">
        <f t="shared" si="82"/>
        <v>50m得点表!3:13</v>
      </c>
      <c r="CL198" s="338" t="str">
        <f t="shared" si="83"/>
        <v>50m得点表!16:25</v>
      </c>
      <c r="CM198" s="337" t="str">
        <f t="shared" si="84"/>
        <v>往得点表!3:13</v>
      </c>
      <c r="CN198" s="338" t="str">
        <f t="shared" si="85"/>
        <v>往得点表!16:25</v>
      </c>
      <c r="CO198" s="337" t="str">
        <f t="shared" si="86"/>
        <v>腕得点表!3:13</v>
      </c>
      <c r="CP198" s="338" t="str">
        <f t="shared" si="87"/>
        <v>腕得点表!16:25</v>
      </c>
      <c r="CQ198" s="337" t="str">
        <f t="shared" si="88"/>
        <v>腕膝得点表!3:4</v>
      </c>
      <c r="CR198" s="338" t="str">
        <f t="shared" si="89"/>
        <v>腕膝得点表!8:9</v>
      </c>
      <c r="CS198" s="337" t="str">
        <f t="shared" si="90"/>
        <v>20mシャトルラン得点表!3:13</v>
      </c>
      <c r="CT198" s="338" t="str">
        <f t="shared" si="91"/>
        <v>20mシャトルラン得点表!16:25</v>
      </c>
      <c r="CU198" s="402" t="b">
        <f t="shared" si="75"/>
        <v>0</v>
      </c>
    </row>
    <row r="199" spans="1:99">
      <c r="A199" s="339">
        <v>185</v>
      </c>
      <c r="B199" s="446"/>
      <c r="C199" s="353"/>
      <c r="D199" s="356"/>
      <c r="E199" s="355"/>
      <c r="F199" s="356"/>
      <c r="G199" s="435" t="str">
        <f>IF(E199="","",DATEDIF(E199,#REF!,"y"))</f>
        <v/>
      </c>
      <c r="H199" s="356"/>
      <c r="I199" s="356"/>
      <c r="J199" s="379"/>
      <c r="K199" s="436" t="str">
        <f t="shared" ca="1" si="64"/>
        <v/>
      </c>
      <c r="L199" s="316"/>
      <c r="M199" s="318"/>
      <c r="N199" s="318"/>
      <c r="O199" s="318"/>
      <c r="P199" s="363"/>
      <c r="Q199" s="432" t="str">
        <f t="shared" ca="1" si="65"/>
        <v/>
      </c>
      <c r="R199" s="360"/>
      <c r="S199" s="361"/>
      <c r="T199" s="361"/>
      <c r="U199" s="361"/>
      <c r="V199" s="365"/>
      <c r="W199" s="358"/>
      <c r="X199" s="379" t="str">
        <f t="shared" ca="1" si="66"/>
        <v/>
      </c>
      <c r="Y199" s="323"/>
      <c r="Z199" s="360"/>
      <c r="AA199" s="361"/>
      <c r="AB199" s="361"/>
      <c r="AC199" s="361"/>
      <c r="AD199" s="362"/>
      <c r="AE199" s="363"/>
      <c r="AF199" s="432" t="str">
        <f t="shared" ca="1" si="67"/>
        <v/>
      </c>
      <c r="AG199" s="363"/>
      <c r="AH199" s="432" t="str">
        <f t="shared" ca="1" si="68"/>
        <v/>
      </c>
      <c r="AI199" s="358"/>
      <c r="AJ199" s="379" t="str">
        <f t="shared" ca="1" si="69"/>
        <v/>
      </c>
      <c r="AK199" s="363"/>
      <c r="AL199" s="432" t="str">
        <f t="shared" ca="1" si="70"/>
        <v/>
      </c>
      <c r="AM199" s="363"/>
      <c r="AN199" s="432" t="str">
        <f t="shared" ca="1" si="71"/>
        <v/>
      </c>
      <c r="AO199" s="433" t="str">
        <f t="shared" si="72"/>
        <v/>
      </c>
      <c r="AP199" s="433" t="str">
        <f t="shared" si="73"/>
        <v/>
      </c>
      <c r="AQ199" s="433" t="str">
        <f>IF(AO199=7,VLOOKUP(AP199,設定!$A$2:$B$6,2,1),"---")</f>
        <v>---</v>
      </c>
      <c r="AR199" s="370"/>
      <c r="AS199" s="371"/>
      <c r="AT199" s="371"/>
      <c r="AU199" s="372" t="s">
        <v>105</v>
      </c>
      <c r="AV199" s="373"/>
      <c r="AW199" s="372"/>
      <c r="AX199" s="374"/>
      <c r="AY199" s="434" t="str">
        <f t="shared" si="92"/>
        <v/>
      </c>
      <c r="AZ199" s="372" t="s">
        <v>105</v>
      </c>
      <c r="BA199" s="372" t="s">
        <v>105</v>
      </c>
      <c r="BB199" s="372" t="s">
        <v>105</v>
      </c>
      <c r="BC199" s="372"/>
      <c r="BD199" s="372"/>
      <c r="BE199" s="372"/>
      <c r="BF199" s="372"/>
      <c r="BG199" s="376"/>
      <c r="BH199" s="377"/>
      <c r="BI199" s="372"/>
      <c r="BJ199" s="372"/>
      <c r="BK199" s="372"/>
      <c r="BL199" s="372"/>
      <c r="BM199" s="372"/>
      <c r="BN199" s="372"/>
      <c r="BO199" s="372"/>
      <c r="BP199" s="372"/>
      <c r="BQ199" s="372"/>
      <c r="BR199" s="372"/>
      <c r="BS199" s="372"/>
      <c r="BT199" s="372"/>
      <c r="BU199" s="372"/>
      <c r="BV199" s="372"/>
      <c r="BW199" s="372"/>
      <c r="BX199" s="372"/>
      <c r="BY199" s="372"/>
      <c r="BZ199" s="378"/>
      <c r="CA199" s="401"/>
      <c r="CB199" s="402"/>
      <c r="CC199" s="402">
        <v>187</v>
      </c>
      <c r="CD199" s="337" t="str">
        <f t="shared" si="74"/>
        <v/>
      </c>
      <c r="CE199" s="337" t="str">
        <f t="shared" si="76"/>
        <v>立得点表!3:12</v>
      </c>
      <c r="CF199" s="338" t="str">
        <f t="shared" si="77"/>
        <v>立得点表!16:25</v>
      </c>
      <c r="CG199" s="337" t="str">
        <f t="shared" si="78"/>
        <v>立3段得点表!3:13</v>
      </c>
      <c r="CH199" s="338" t="str">
        <f t="shared" si="79"/>
        <v>立3段得点表!16:25</v>
      </c>
      <c r="CI199" s="337" t="str">
        <f t="shared" si="80"/>
        <v>ボール得点表!3:13</v>
      </c>
      <c r="CJ199" s="338" t="str">
        <f t="shared" si="81"/>
        <v>ボール得点表!16:25</v>
      </c>
      <c r="CK199" s="337" t="str">
        <f t="shared" si="82"/>
        <v>50m得点表!3:13</v>
      </c>
      <c r="CL199" s="338" t="str">
        <f t="shared" si="83"/>
        <v>50m得点表!16:25</v>
      </c>
      <c r="CM199" s="337" t="str">
        <f t="shared" si="84"/>
        <v>往得点表!3:13</v>
      </c>
      <c r="CN199" s="338" t="str">
        <f t="shared" si="85"/>
        <v>往得点表!16:25</v>
      </c>
      <c r="CO199" s="337" t="str">
        <f t="shared" si="86"/>
        <v>腕得点表!3:13</v>
      </c>
      <c r="CP199" s="338" t="str">
        <f t="shared" si="87"/>
        <v>腕得点表!16:25</v>
      </c>
      <c r="CQ199" s="337" t="str">
        <f t="shared" si="88"/>
        <v>腕膝得点表!3:4</v>
      </c>
      <c r="CR199" s="338" t="str">
        <f t="shared" si="89"/>
        <v>腕膝得点表!8:9</v>
      </c>
      <c r="CS199" s="337" t="str">
        <f t="shared" si="90"/>
        <v>20mシャトルラン得点表!3:13</v>
      </c>
      <c r="CT199" s="338" t="str">
        <f t="shared" si="91"/>
        <v>20mシャトルラン得点表!16:25</v>
      </c>
      <c r="CU199" s="402" t="b">
        <f t="shared" si="75"/>
        <v>0</v>
      </c>
    </row>
    <row r="200" spans="1:99">
      <c r="A200" s="339">
        <v>186</v>
      </c>
      <c r="B200" s="446"/>
      <c r="C200" s="353"/>
      <c r="D200" s="356"/>
      <c r="E200" s="355"/>
      <c r="F200" s="356"/>
      <c r="G200" s="435" t="str">
        <f>IF(E200="","",DATEDIF(E200,#REF!,"y"))</f>
        <v/>
      </c>
      <c r="H200" s="356"/>
      <c r="I200" s="356"/>
      <c r="J200" s="379"/>
      <c r="K200" s="436" t="str">
        <f t="shared" ca="1" si="64"/>
        <v/>
      </c>
      <c r="L200" s="316"/>
      <c r="M200" s="318"/>
      <c r="N200" s="318"/>
      <c r="O200" s="318"/>
      <c r="P200" s="363"/>
      <c r="Q200" s="432" t="str">
        <f t="shared" ca="1" si="65"/>
        <v/>
      </c>
      <c r="R200" s="360"/>
      <c r="S200" s="361"/>
      <c r="T200" s="361"/>
      <c r="U200" s="361"/>
      <c r="V200" s="365"/>
      <c r="W200" s="358"/>
      <c r="X200" s="379" t="str">
        <f t="shared" ca="1" si="66"/>
        <v/>
      </c>
      <c r="Y200" s="323"/>
      <c r="Z200" s="360"/>
      <c r="AA200" s="361"/>
      <c r="AB200" s="361"/>
      <c r="AC200" s="361"/>
      <c r="AD200" s="362"/>
      <c r="AE200" s="363"/>
      <c r="AF200" s="432" t="str">
        <f t="shared" ca="1" si="67"/>
        <v/>
      </c>
      <c r="AG200" s="363"/>
      <c r="AH200" s="432" t="str">
        <f t="shared" ca="1" si="68"/>
        <v/>
      </c>
      <c r="AI200" s="358"/>
      <c r="AJ200" s="379" t="str">
        <f t="shared" ca="1" si="69"/>
        <v/>
      </c>
      <c r="AK200" s="363"/>
      <c r="AL200" s="432" t="str">
        <f t="shared" ca="1" si="70"/>
        <v/>
      </c>
      <c r="AM200" s="363"/>
      <c r="AN200" s="432" t="str">
        <f t="shared" ca="1" si="71"/>
        <v/>
      </c>
      <c r="AO200" s="433" t="str">
        <f t="shared" si="72"/>
        <v/>
      </c>
      <c r="AP200" s="433" t="str">
        <f t="shared" si="73"/>
        <v/>
      </c>
      <c r="AQ200" s="433" t="str">
        <f>IF(AO200=7,VLOOKUP(AP200,設定!$A$2:$B$6,2,1),"---")</f>
        <v>---</v>
      </c>
      <c r="AR200" s="370"/>
      <c r="AS200" s="371"/>
      <c r="AT200" s="371"/>
      <c r="AU200" s="372" t="s">
        <v>105</v>
      </c>
      <c r="AV200" s="373"/>
      <c r="AW200" s="372"/>
      <c r="AX200" s="374"/>
      <c r="AY200" s="434" t="str">
        <f t="shared" si="92"/>
        <v/>
      </c>
      <c r="AZ200" s="372" t="s">
        <v>105</v>
      </c>
      <c r="BA200" s="372" t="s">
        <v>105</v>
      </c>
      <c r="BB200" s="372" t="s">
        <v>105</v>
      </c>
      <c r="BC200" s="372"/>
      <c r="BD200" s="372"/>
      <c r="BE200" s="372"/>
      <c r="BF200" s="372"/>
      <c r="BG200" s="376"/>
      <c r="BH200" s="377"/>
      <c r="BI200" s="372"/>
      <c r="BJ200" s="372"/>
      <c r="BK200" s="372"/>
      <c r="BL200" s="372"/>
      <c r="BM200" s="372"/>
      <c r="BN200" s="372"/>
      <c r="BO200" s="372"/>
      <c r="BP200" s="372"/>
      <c r="BQ200" s="372"/>
      <c r="BR200" s="372"/>
      <c r="BS200" s="372"/>
      <c r="BT200" s="372"/>
      <c r="BU200" s="372"/>
      <c r="BV200" s="372"/>
      <c r="BW200" s="372"/>
      <c r="BX200" s="372"/>
      <c r="BY200" s="372"/>
      <c r="BZ200" s="378"/>
      <c r="CA200" s="401"/>
      <c r="CB200" s="402"/>
      <c r="CC200" s="402">
        <v>188</v>
      </c>
      <c r="CD200" s="337" t="str">
        <f t="shared" si="74"/>
        <v/>
      </c>
      <c r="CE200" s="337" t="str">
        <f t="shared" si="76"/>
        <v>立得点表!3:12</v>
      </c>
      <c r="CF200" s="338" t="str">
        <f t="shared" si="77"/>
        <v>立得点表!16:25</v>
      </c>
      <c r="CG200" s="337" t="str">
        <f t="shared" si="78"/>
        <v>立3段得点表!3:13</v>
      </c>
      <c r="CH200" s="338" t="str">
        <f t="shared" si="79"/>
        <v>立3段得点表!16:25</v>
      </c>
      <c r="CI200" s="337" t="str">
        <f t="shared" si="80"/>
        <v>ボール得点表!3:13</v>
      </c>
      <c r="CJ200" s="338" t="str">
        <f t="shared" si="81"/>
        <v>ボール得点表!16:25</v>
      </c>
      <c r="CK200" s="337" t="str">
        <f t="shared" si="82"/>
        <v>50m得点表!3:13</v>
      </c>
      <c r="CL200" s="338" t="str">
        <f t="shared" si="83"/>
        <v>50m得点表!16:25</v>
      </c>
      <c r="CM200" s="337" t="str">
        <f t="shared" si="84"/>
        <v>往得点表!3:13</v>
      </c>
      <c r="CN200" s="338" t="str">
        <f t="shared" si="85"/>
        <v>往得点表!16:25</v>
      </c>
      <c r="CO200" s="337" t="str">
        <f t="shared" si="86"/>
        <v>腕得点表!3:13</v>
      </c>
      <c r="CP200" s="338" t="str">
        <f t="shared" si="87"/>
        <v>腕得点表!16:25</v>
      </c>
      <c r="CQ200" s="337" t="str">
        <f t="shared" si="88"/>
        <v>腕膝得点表!3:4</v>
      </c>
      <c r="CR200" s="338" t="str">
        <f t="shared" si="89"/>
        <v>腕膝得点表!8:9</v>
      </c>
      <c r="CS200" s="337" t="str">
        <f t="shared" si="90"/>
        <v>20mシャトルラン得点表!3:13</v>
      </c>
      <c r="CT200" s="338" t="str">
        <f t="shared" si="91"/>
        <v>20mシャトルラン得点表!16:25</v>
      </c>
      <c r="CU200" s="402" t="b">
        <f t="shared" si="75"/>
        <v>0</v>
      </c>
    </row>
    <row r="201" spans="1:99">
      <c r="A201" s="339">
        <v>187</v>
      </c>
      <c r="B201" s="446"/>
      <c r="C201" s="353"/>
      <c r="D201" s="356"/>
      <c r="E201" s="355"/>
      <c r="F201" s="356"/>
      <c r="G201" s="435" t="str">
        <f>IF(E201="","",DATEDIF(E201,#REF!,"y"))</f>
        <v/>
      </c>
      <c r="H201" s="356"/>
      <c r="I201" s="356"/>
      <c r="J201" s="379"/>
      <c r="K201" s="436" t="str">
        <f t="shared" ca="1" si="64"/>
        <v/>
      </c>
      <c r="L201" s="316"/>
      <c r="M201" s="318"/>
      <c r="N201" s="318"/>
      <c r="O201" s="318"/>
      <c r="P201" s="363"/>
      <c r="Q201" s="432" t="str">
        <f t="shared" ca="1" si="65"/>
        <v/>
      </c>
      <c r="R201" s="360"/>
      <c r="S201" s="361"/>
      <c r="T201" s="361"/>
      <c r="U201" s="361"/>
      <c r="V201" s="365"/>
      <c r="W201" s="358"/>
      <c r="X201" s="379" t="str">
        <f t="shared" ca="1" si="66"/>
        <v/>
      </c>
      <c r="Y201" s="323"/>
      <c r="Z201" s="360"/>
      <c r="AA201" s="361"/>
      <c r="AB201" s="361"/>
      <c r="AC201" s="361"/>
      <c r="AD201" s="362"/>
      <c r="AE201" s="363"/>
      <c r="AF201" s="432" t="str">
        <f t="shared" ca="1" si="67"/>
        <v/>
      </c>
      <c r="AG201" s="363"/>
      <c r="AH201" s="432" t="str">
        <f t="shared" ca="1" si="68"/>
        <v/>
      </c>
      <c r="AI201" s="358"/>
      <c r="AJ201" s="379" t="str">
        <f t="shared" ca="1" si="69"/>
        <v/>
      </c>
      <c r="AK201" s="363"/>
      <c r="AL201" s="432" t="str">
        <f t="shared" ca="1" si="70"/>
        <v/>
      </c>
      <c r="AM201" s="363"/>
      <c r="AN201" s="432" t="str">
        <f t="shared" ca="1" si="71"/>
        <v/>
      </c>
      <c r="AO201" s="433" t="str">
        <f t="shared" si="72"/>
        <v/>
      </c>
      <c r="AP201" s="433" t="str">
        <f t="shared" si="73"/>
        <v/>
      </c>
      <c r="AQ201" s="433" t="str">
        <f>IF(AO201=7,VLOOKUP(AP201,設定!$A$2:$B$6,2,1),"---")</f>
        <v>---</v>
      </c>
      <c r="AR201" s="370"/>
      <c r="AS201" s="371"/>
      <c r="AT201" s="371"/>
      <c r="AU201" s="372" t="s">
        <v>105</v>
      </c>
      <c r="AV201" s="373"/>
      <c r="AW201" s="372"/>
      <c r="AX201" s="374"/>
      <c r="AY201" s="434" t="str">
        <f t="shared" si="92"/>
        <v/>
      </c>
      <c r="AZ201" s="372" t="s">
        <v>105</v>
      </c>
      <c r="BA201" s="372" t="s">
        <v>105</v>
      </c>
      <c r="BB201" s="372" t="s">
        <v>105</v>
      </c>
      <c r="BC201" s="372"/>
      <c r="BD201" s="372"/>
      <c r="BE201" s="372"/>
      <c r="BF201" s="372"/>
      <c r="BG201" s="376"/>
      <c r="BH201" s="377"/>
      <c r="BI201" s="372"/>
      <c r="BJ201" s="372"/>
      <c r="BK201" s="372"/>
      <c r="BL201" s="372"/>
      <c r="BM201" s="372"/>
      <c r="BN201" s="372"/>
      <c r="BO201" s="372"/>
      <c r="BP201" s="372"/>
      <c r="BQ201" s="372"/>
      <c r="BR201" s="372"/>
      <c r="BS201" s="372"/>
      <c r="BT201" s="372"/>
      <c r="BU201" s="372"/>
      <c r="BV201" s="372"/>
      <c r="BW201" s="372"/>
      <c r="BX201" s="372"/>
      <c r="BY201" s="372"/>
      <c r="BZ201" s="378"/>
      <c r="CA201" s="401"/>
      <c r="CB201" s="402"/>
      <c r="CC201" s="402">
        <v>189</v>
      </c>
      <c r="CD201" s="337" t="str">
        <f t="shared" si="74"/>
        <v/>
      </c>
      <c r="CE201" s="337" t="str">
        <f t="shared" si="76"/>
        <v>立得点表!3:12</v>
      </c>
      <c r="CF201" s="338" t="str">
        <f t="shared" si="77"/>
        <v>立得点表!16:25</v>
      </c>
      <c r="CG201" s="337" t="str">
        <f t="shared" si="78"/>
        <v>立3段得点表!3:13</v>
      </c>
      <c r="CH201" s="338" t="str">
        <f t="shared" si="79"/>
        <v>立3段得点表!16:25</v>
      </c>
      <c r="CI201" s="337" t="str">
        <f t="shared" si="80"/>
        <v>ボール得点表!3:13</v>
      </c>
      <c r="CJ201" s="338" t="str">
        <f t="shared" si="81"/>
        <v>ボール得点表!16:25</v>
      </c>
      <c r="CK201" s="337" t="str">
        <f t="shared" si="82"/>
        <v>50m得点表!3:13</v>
      </c>
      <c r="CL201" s="338" t="str">
        <f t="shared" si="83"/>
        <v>50m得点表!16:25</v>
      </c>
      <c r="CM201" s="337" t="str">
        <f t="shared" si="84"/>
        <v>往得点表!3:13</v>
      </c>
      <c r="CN201" s="338" t="str">
        <f t="shared" si="85"/>
        <v>往得点表!16:25</v>
      </c>
      <c r="CO201" s="337" t="str">
        <f t="shared" si="86"/>
        <v>腕得点表!3:13</v>
      </c>
      <c r="CP201" s="338" t="str">
        <f t="shared" si="87"/>
        <v>腕得点表!16:25</v>
      </c>
      <c r="CQ201" s="337" t="str">
        <f t="shared" si="88"/>
        <v>腕膝得点表!3:4</v>
      </c>
      <c r="CR201" s="338" t="str">
        <f t="shared" si="89"/>
        <v>腕膝得点表!8:9</v>
      </c>
      <c r="CS201" s="337" t="str">
        <f t="shared" si="90"/>
        <v>20mシャトルラン得点表!3:13</v>
      </c>
      <c r="CT201" s="338" t="str">
        <f t="shared" si="91"/>
        <v>20mシャトルラン得点表!16:25</v>
      </c>
      <c r="CU201" s="402" t="b">
        <f t="shared" si="75"/>
        <v>0</v>
      </c>
    </row>
    <row r="202" spans="1:99">
      <c r="A202" s="339">
        <v>188</v>
      </c>
      <c r="B202" s="446"/>
      <c r="C202" s="353"/>
      <c r="D202" s="356"/>
      <c r="E202" s="355"/>
      <c r="F202" s="356"/>
      <c r="G202" s="435" t="str">
        <f>IF(E202="","",DATEDIF(E202,#REF!,"y"))</f>
        <v/>
      </c>
      <c r="H202" s="356"/>
      <c r="I202" s="356"/>
      <c r="J202" s="379"/>
      <c r="K202" s="436" t="str">
        <f t="shared" ca="1" si="64"/>
        <v/>
      </c>
      <c r="L202" s="316"/>
      <c r="M202" s="318"/>
      <c r="N202" s="318"/>
      <c r="O202" s="318"/>
      <c r="P202" s="363"/>
      <c r="Q202" s="432" t="str">
        <f t="shared" ca="1" si="65"/>
        <v/>
      </c>
      <c r="R202" s="360"/>
      <c r="S202" s="361"/>
      <c r="T202" s="361"/>
      <c r="U202" s="361"/>
      <c r="V202" s="365"/>
      <c r="W202" s="358"/>
      <c r="X202" s="379" t="str">
        <f t="shared" ca="1" si="66"/>
        <v/>
      </c>
      <c r="Y202" s="323"/>
      <c r="Z202" s="360"/>
      <c r="AA202" s="361"/>
      <c r="AB202" s="361"/>
      <c r="AC202" s="361"/>
      <c r="AD202" s="362"/>
      <c r="AE202" s="363"/>
      <c r="AF202" s="432" t="str">
        <f t="shared" ca="1" si="67"/>
        <v/>
      </c>
      <c r="AG202" s="363"/>
      <c r="AH202" s="432" t="str">
        <f t="shared" ca="1" si="68"/>
        <v/>
      </c>
      <c r="AI202" s="358"/>
      <c r="AJ202" s="379" t="str">
        <f t="shared" ca="1" si="69"/>
        <v/>
      </c>
      <c r="AK202" s="363"/>
      <c r="AL202" s="432" t="str">
        <f t="shared" ca="1" si="70"/>
        <v/>
      </c>
      <c r="AM202" s="363"/>
      <c r="AN202" s="432" t="str">
        <f t="shared" ca="1" si="71"/>
        <v/>
      </c>
      <c r="AO202" s="433" t="str">
        <f t="shared" si="72"/>
        <v/>
      </c>
      <c r="AP202" s="433" t="str">
        <f t="shared" si="73"/>
        <v/>
      </c>
      <c r="AQ202" s="433" t="str">
        <f>IF(AO202=7,VLOOKUP(AP202,設定!$A$2:$B$6,2,1),"---")</f>
        <v>---</v>
      </c>
      <c r="AR202" s="370"/>
      <c r="AS202" s="371"/>
      <c r="AT202" s="371"/>
      <c r="AU202" s="372" t="s">
        <v>105</v>
      </c>
      <c r="AV202" s="373"/>
      <c r="AW202" s="372"/>
      <c r="AX202" s="374"/>
      <c r="AY202" s="434" t="str">
        <f t="shared" si="92"/>
        <v/>
      </c>
      <c r="AZ202" s="372" t="s">
        <v>105</v>
      </c>
      <c r="BA202" s="372" t="s">
        <v>105</v>
      </c>
      <c r="BB202" s="372" t="s">
        <v>105</v>
      </c>
      <c r="BC202" s="372"/>
      <c r="BD202" s="372"/>
      <c r="BE202" s="372"/>
      <c r="BF202" s="372"/>
      <c r="BG202" s="376"/>
      <c r="BH202" s="377"/>
      <c r="BI202" s="372"/>
      <c r="BJ202" s="372"/>
      <c r="BK202" s="372"/>
      <c r="BL202" s="372"/>
      <c r="BM202" s="372"/>
      <c r="BN202" s="372"/>
      <c r="BO202" s="372"/>
      <c r="BP202" s="372"/>
      <c r="BQ202" s="372"/>
      <c r="BR202" s="372"/>
      <c r="BS202" s="372"/>
      <c r="BT202" s="372"/>
      <c r="BU202" s="372"/>
      <c r="BV202" s="372"/>
      <c r="BW202" s="372"/>
      <c r="BX202" s="372"/>
      <c r="BY202" s="372"/>
      <c r="BZ202" s="378"/>
      <c r="CA202" s="401"/>
      <c r="CB202" s="402"/>
      <c r="CC202" s="402">
        <v>190</v>
      </c>
      <c r="CD202" s="337" t="str">
        <f t="shared" si="74"/>
        <v/>
      </c>
      <c r="CE202" s="337" t="str">
        <f t="shared" si="76"/>
        <v>立得点表!3:12</v>
      </c>
      <c r="CF202" s="338" t="str">
        <f t="shared" si="77"/>
        <v>立得点表!16:25</v>
      </c>
      <c r="CG202" s="337" t="str">
        <f t="shared" si="78"/>
        <v>立3段得点表!3:13</v>
      </c>
      <c r="CH202" s="338" t="str">
        <f t="shared" si="79"/>
        <v>立3段得点表!16:25</v>
      </c>
      <c r="CI202" s="337" t="str">
        <f t="shared" si="80"/>
        <v>ボール得点表!3:13</v>
      </c>
      <c r="CJ202" s="338" t="str">
        <f t="shared" si="81"/>
        <v>ボール得点表!16:25</v>
      </c>
      <c r="CK202" s="337" t="str">
        <f t="shared" si="82"/>
        <v>50m得点表!3:13</v>
      </c>
      <c r="CL202" s="338" t="str">
        <f t="shared" si="83"/>
        <v>50m得点表!16:25</v>
      </c>
      <c r="CM202" s="337" t="str">
        <f t="shared" si="84"/>
        <v>往得点表!3:13</v>
      </c>
      <c r="CN202" s="338" t="str">
        <f t="shared" si="85"/>
        <v>往得点表!16:25</v>
      </c>
      <c r="CO202" s="337" t="str">
        <f t="shared" si="86"/>
        <v>腕得点表!3:13</v>
      </c>
      <c r="CP202" s="338" t="str">
        <f t="shared" si="87"/>
        <v>腕得点表!16:25</v>
      </c>
      <c r="CQ202" s="337" t="str">
        <f t="shared" si="88"/>
        <v>腕膝得点表!3:4</v>
      </c>
      <c r="CR202" s="338" t="str">
        <f t="shared" si="89"/>
        <v>腕膝得点表!8:9</v>
      </c>
      <c r="CS202" s="337" t="str">
        <f t="shared" si="90"/>
        <v>20mシャトルラン得点表!3:13</v>
      </c>
      <c r="CT202" s="338" t="str">
        <f t="shared" si="91"/>
        <v>20mシャトルラン得点表!16:25</v>
      </c>
      <c r="CU202" s="402" t="b">
        <f t="shared" si="75"/>
        <v>0</v>
      </c>
    </row>
    <row r="203" spans="1:99">
      <c r="A203" s="339">
        <v>189</v>
      </c>
      <c r="B203" s="446"/>
      <c r="C203" s="353"/>
      <c r="D203" s="356"/>
      <c r="E203" s="355"/>
      <c r="F203" s="356"/>
      <c r="G203" s="435" t="str">
        <f>IF(E203="","",DATEDIF(E203,#REF!,"y"))</f>
        <v/>
      </c>
      <c r="H203" s="356"/>
      <c r="I203" s="356"/>
      <c r="J203" s="379"/>
      <c r="K203" s="436" t="str">
        <f t="shared" ca="1" si="64"/>
        <v/>
      </c>
      <c r="L203" s="316"/>
      <c r="M203" s="318"/>
      <c r="N203" s="318"/>
      <c r="O203" s="318"/>
      <c r="P203" s="363"/>
      <c r="Q203" s="432" t="str">
        <f t="shared" ca="1" si="65"/>
        <v/>
      </c>
      <c r="R203" s="360"/>
      <c r="S203" s="361"/>
      <c r="T203" s="361"/>
      <c r="U203" s="361"/>
      <c r="V203" s="365"/>
      <c r="W203" s="358"/>
      <c r="X203" s="379" t="str">
        <f t="shared" ca="1" si="66"/>
        <v/>
      </c>
      <c r="Y203" s="323"/>
      <c r="Z203" s="360"/>
      <c r="AA203" s="361"/>
      <c r="AB203" s="361"/>
      <c r="AC203" s="361"/>
      <c r="AD203" s="362"/>
      <c r="AE203" s="363"/>
      <c r="AF203" s="432" t="str">
        <f t="shared" ca="1" si="67"/>
        <v/>
      </c>
      <c r="AG203" s="363"/>
      <c r="AH203" s="432" t="str">
        <f t="shared" ca="1" si="68"/>
        <v/>
      </c>
      <c r="AI203" s="358"/>
      <c r="AJ203" s="379" t="str">
        <f t="shared" ca="1" si="69"/>
        <v/>
      </c>
      <c r="AK203" s="363"/>
      <c r="AL203" s="432" t="str">
        <f t="shared" ca="1" si="70"/>
        <v/>
      </c>
      <c r="AM203" s="363"/>
      <c r="AN203" s="432" t="str">
        <f t="shared" ca="1" si="71"/>
        <v/>
      </c>
      <c r="AO203" s="433" t="str">
        <f t="shared" si="72"/>
        <v/>
      </c>
      <c r="AP203" s="433" t="str">
        <f t="shared" si="73"/>
        <v/>
      </c>
      <c r="AQ203" s="433" t="str">
        <f>IF(AO203=7,VLOOKUP(AP203,設定!$A$2:$B$6,2,1),"---")</f>
        <v>---</v>
      </c>
      <c r="AR203" s="370"/>
      <c r="AS203" s="371"/>
      <c r="AT203" s="371"/>
      <c r="AU203" s="372" t="s">
        <v>105</v>
      </c>
      <c r="AV203" s="373"/>
      <c r="AW203" s="372"/>
      <c r="AX203" s="374"/>
      <c r="AY203" s="434" t="str">
        <f t="shared" si="92"/>
        <v/>
      </c>
      <c r="AZ203" s="372" t="s">
        <v>105</v>
      </c>
      <c r="BA203" s="372" t="s">
        <v>105</v>
      </c>
      <c r="BB203" s="372" t="s">
        <v>105</v>
      </c>
      <c r="BC203" s="372"/>
      <c r="BD203" s="372"/>
      <c r="BE203" s="372"/>
      <c r="BF203" s="372"/>
      <c r="BG203" s="376"/>
      <c r="BH203" s="377"/>
      <c r="BI203" s="372"/>
      <c r="BJ203" s="372"/>
      <c r="BK203" s="372"/>
      <c r="BL203" s="372"/>
      <c r="BM203" s="372"/>
      <c r="BN203" s="372"/>
      <c r="BO203" s="372"/>
      <c r="BP203" s="372"/>
      <c r="BQ203" s="372"/>
      <c r="BR203" s="372"/>
      <c r="BS203" s="372"/>
      <c r="BT203" s="372"/>
      <c r="BU203" s="372"/>
      <c r="BV203" s="372"/>
      <c r="BW203" s="372"/>
      <c r="BX203" s="372"/>
      <c r="BY203" s="372"/>
      <c r="BZ203" s="378"/>
      <c r="CA203" s="401"/>
      <c r="CB203" s="402"/>
      <c r="CC203" s="402">
        <v>191</v>
      </c>
      <c r="CD203" s="337" t="str">
        <f t="shared" si="74"/>
        <v/>
      </c>
      <c r="CE203" s="337" t="str">
        <f t="shared" si="76"/>
        <v>立得点表!3:12</v>
      </c>
      <c r="CF203" s="338" t="str">
        <f t="shared" si="77"/>
        <v>立得点表!16:25</v>
      </c>
      <c r="CG203" s="337" t="str">
        <f t="shared" si="78"/>
        <v>立3段得点表!3:13</v>
      </c>
      <c r="CH203" s="338" t="str">
        <f t="shared" si="79"/>
        <v>立3段得点表!16:25</v>
      </c>
      <c r="CI203" s="337" t="str">
        <f t="shared" si="80"/>
        <v>ボール得点表!3:13</v>
      </c>
      <c r="CJ203" s="338" t="str">
        <f t="shared" si="81"/>
        <v>ボール得点表!16:25</v>
      </c>
      <c r="CK203" s="337" t="str">
        <f t="shared" si="82"/>
        <v>50m得点表!3:13</v>
      </c>
      <c r="CL203" s="338" t="str">
        <f t="shared" si="83"/>
        <v>50m得点表!16:25</v>
      </c>
      <c r="CM203" s="337" t="str">
        <f t="shared" si="84"/>
        <v>往得点表!3:13</v>
      </c>
      <c r="CN203" s="338" t="str">
        <f t="shared" si="85"/>
        <v>往得点表!16:25</v>
      </c>
      <c r="CO203" s="337" t="str">
        <f t="shared" si="86"/>
        <v>腕得点表!3:13</v>
      </c>
      <c r="CP203" s="338" t="str">
        <f t="shared" si="87"/>
        <v>腕得点表!16:25</v>
      </c>
      <c r="CQ203" s="337" t="str">
        <f t="shared" si="88"/>
        <v>腕膝得点表!3:4</v>
      </c>
      <c r="CR203" s="338" t="str">
        <f t="shared" si="89"/>
        <v>腕膝得点表!8:9</v>
      </c>
      <c r="CS203" s="337" t="str">
        <f t="shared" si="90"/>
        <v>20mシャトルラン得点表!3:13</v>
      </c>
      <c r="CT203" s="338" t="str">
        <f t="shared" si="91"/>
        <v>20mシャトルラン得点表!16:25</v>
      </c>
      <c r="CU203" s="402" t="b">
        <f t="shared" si="75"/>
        <v>0</v>
      </c>
    </row>
    <row r="204" spans="1:99">
      <c r="A204" s="339">
        <v>190</v>
      </c>
      <c r="B204" s="446"/>
      <c r="C204" s="353"/>
      <c r="D204" s="356"/>
      <c r="E204" s="355"/>
      <c r="F204" s="356"/>
      <c r="G204" s="435" t="str">
        <f>IF(E204="","",DATEDIF(E204,#REF!,"y"))</f>
        <v/>
      </c>
      <c r="H204" s="356"/>
      <c r="I204" s="356"/>
      <c r="J204" s="379"/>
      <c r="K204" s="436" t="str">
        <f t="shared" ca="1" si="64"/>
        <v/>
      </c>
      <c r="L204" s="316"/>
      <c r="M204" s="318"/>
      <c r="N204" s="318"/>
      <c r="O204" s="318"/>
      <c r="P204" s="363"/>
      <c r="Q204" s="432" t="str">
        <f t="shared" ca="1" si="65"/>
        <v/>
      </c>
      <c r="R204" s="360"/>
      <c r="S204" s="361"/>
      <c r="T204" s="361"/>
      <c r="U204" s="361"/>
      <c r="V204" s="365"/>
      <c r="W204" s="358"/>
      <c r="X204" s="379" t="str">
        <f t="shared" ca="1" si="66"/>
        <v/>
      </c>
      <c r="Y204" s="323"/>
      <c r="Z204" s="360"/>
      <c r="AA204" s="361"/>
      <c r="AB204" s="361"/>
      <c r="AC204" s="361"/>
      <c r="AD204" s="362"/>
      <c r="AE204" s="363"/>
      <c r="AF204" s="432" t="str">
        <f t="shared" ca="1" si="67"/>
        <v/>
      </c>
      <c r="AG204" s="363"/>
      <c r="AH204" s="432" t="str">
        <f t="shared" ca="1" si="68"/>
        <v/>
      </c>
      <c r="AI204" s="358"/>
      <c r="AJ204" s="379" t="str">
        <f t="shared" ca="1" si="69"/>
        <v/>
      </c>
      <c r="AK204" s="363"/>
      <c r="AL204" s="432" t="str">
        <f t="shared" ca="1" si="70"/>
        <v/>
      </c>
      <c r="AM204" s="363"/>
      <c r="AN204" s="432" t="str">
        <f t="shared" ca="1" si="71"/>
        <v/>
      </c>
      <c r="AO204" s="433" t="str">
        <f t="shared" si="72"/>
        <v/>
      </c>
      <c r="AP204" s="433" t="str">
        <f t="shared" si="73"/>
        <v/>
      </c>
      <c r="AQ204" s="433" t="str">
        <f>IF(AO204=7,VLOOKUP(AP204,設定!$A$2:$B$6,2,1),"---")</f>
        <v>---</v>
      </c>
      <c r="AR204" s="370"/>
      <c r="AS204" s="371"/>
      <c r="AT204" s="371"/>
      <c r="AU204" s="372" t="s">
        <v>105</v>
      </c>
      <c r="AV204" s="373"/>
      <c r="AW204" s="372"/>
      <c r="AX204" s="374"/>
      <c r="AY204" s="434" t="str">
        <f t="shared" si="92"/>
        <v/>
      </c>
      <c r="AZ204" s="372" t="s">
        <v>105</v>
      </c>
      <c r="BA204" s="372" t="s">
        <v>105</v>
      </c>
      <c r="BB204" s="372" t="s">
        <v>105</v>
      </c>
      <c r="BC204" s="372"/>
      <c r="BD204" s="372"/>
      <c r="BE204" s="372"/>
      <c r="BF204" s="372"/>
      <c r="BG204" s="376"/>
      <c r="BH204" s="377"/>
      <c r="BI204" s="372"/>
      <c r="BJ204" s="372"/>
      <c r="BK204" s="372"/>
      <c r="BL204" s="372"/>
      <c r="BM204" s="372"/>
      <c r="BN204" s="372"/>
      <c r="BO204" s="372"/>
      <c r="BP204" s="372"/>
      <c r="BQ204" s="372"/>
      <c r="BR204" s="372"/>
      <c r="BS204" s="372"/>
      <c r="BT204" s="372"/>
      <c r="BU204" s="372"/>
      <c r="BV204" s="372"/>
      <c r="BW204" s="372"/>
      <c r="BX204" s="372"/>
      <c r="BY204" s="372"/>
      <c r="BZ204" s="378"/>
      <c r="CA204" s="401"/>
      <c r="CB204" s="402"/>
      <c r="CC204" s="402">
        <v>192</v>
      </c>
      <c r="CD204" s="337" t="str">
        <f t="shared" si="74"/>
        <v/>
      </c>
      <c r="CE204" s="337" t="str">
        <f t="shared" si="76"/>
        <v>立得点表!3:12</v>
      </c>
      <c r="CF204" s="338" t="str">
        <f t="shared" si="77"/>
        <v>立得点表!16:25</v>
      </c>
      <c r="CG204" s="337" t="str">
        <f t="shared" si="78"/>
        <v>立3段得点表!3:13</v>
      </c>
      <c r="CH204" s="338" t="str">
        <f t="shared" si="79"/>
        <v>立3段得点表!16:25</v>
      </c>
      <c r="CI204" s="337" t="str">
        <f t="shared" si="80"/>
        <v>ボール得点表!3:13</v>
      </c>
      <c r="CJ204" s="338" t="str">
        <f t="shared" si="81"/>
        <v>ボール得点表!16:25</v>
      </c>
      <c r="CK204" s="337" t="str">
        <f t="shared" si="82"/>
        <v>50m得点表!3:13</v>
      </c>
      <c r="CL204" s="338" t="str">
        <f t="shared" si="83"/>
        <v>50m得点表!16:25</v>
      </c>
      <c r="CM204" s="337" t="str">
        <f t="shared" si="84"/>
        <v>往得点表!3:13</v>
      </c>
      <c r="CN204" s="338" t="str">
        <f t="shared" si="85"/>
        <v>往得点表!16:25</v>
      </c>
      <c r="CO204" s="337" t="str">
        <f t="shared" si="86"/>
        <v>腕得点表!3:13</v>
      </c>
      <c r="CP204" s="338" t="str">
        <f t="shared" si="87"/>
        <v>腕得点表!16:25</v>
      </c>
      <c r="CQ204" s="337" t="str">
        <f t="shared" si="88"/>
        <v>腕膝得点表!3:4</v>
      </c>
      <c r="CR204" s="338" t="str">
        <f t="shared" si="89"/>
        <v>腕膝得点表!8:9</v>
      </c>
      <c r="CS204" s="337" t="str">
        <f t="shared" si="90"/>
        <v>20mシャトルラン得点表!3:13</v>
      </c>
      <c r="CT204" s="338" t="str">
        <f t="shared" si="91"/>
        <v>20mシャトルラン得点表!16:25</v>
      </c>
      <c r="CU204" s="402" t="b">
        <f t="shared" si="75"/>
        <v>0</v>
      </c>
    </row>
    <row r="205" spans="1:99">
      <c r="A205" s="339">
        <v>191</v>
      </c>
      <c r="B205" s="446"/>
      <c r="C205" s="353"/>
      <c r="D205" s="356"/>
      <c r="E205" s="355"/>
      <c r="F205" s="356"/>
      <c r="G205" s="435" t="str">
        <f>IF(E205="","",DATEDIF(E205,#REF!,"y"))</f>
        <v/>
      </c>
      <c r="H205" s="356"/>
      <c r="I205" s="356"/>
      <c r="J205" s="379"/>
      <c r="K205" s="436" t="str">
        <f t="shared" ref="K205:K268" ca="1" si="93">IF(C205="","",IF(J205="","",CHOOSE(MATCH($J205,IF($D205="男",INDIRECT(CK205),INDIRECT(CL205)),1),10,9,8,7,6,5,4,3,2,1)))</f>
        <v/>
      </c>
      <c r="L205" s="316"/>
      <c r="M205" s="318"/>
      <c r="N205" s="318"/>
      <c r="O205" s="318"/>
      <c r="P205" s="363"/>
      <c r="Q205" s="432" t="str">
        <f t="shared" ref="Q205:Q268" ca="1" si="94">IF(C205="","",IF(P205="","",CHOOSE(MATCH($P205,IF($D205="男",INDIRECT(CE205),INDIRECT(CF205)),1),1,2,3,4,5,6,7,8,9,10)))</f>
        <v/>
      </c>
      <c r="R205" s="360"/>
      <c r="S205" s="361"/>
      <c r="T205" s="361"/>
      <c r="U205" s="361"/>
      <c r="V205" s="365"/>
      <c r="W205" s="358"/>
      <c r="X205" s="379" t="str">
        <f t="shared" ref="X205:X268" ca="1" si="95">IF(C205="","",IF(W205="","",CHOOSE(MATCH($W205,IF($D205="男",INDIRECT(CI205),INDIRECT(CJ205)),1),1,2,3,4,5,6,7,8,9,10)))</f>
        <v/>
      </c>
      <c r="Y205" s="323"/>
      <c r="Z205" s="360"/>
      <c r="AA205" s="361"/>
      <c r="AB205" s="361"/>
      <c r="AC205" s="361"/>
      <c r="AD205" s="362"/>
      <c r="AE205" s="363"/>
      <c r="AF205" s="432" t="str">
        <f t="shared" ref="AF205:AF268" ca="1" si="96">IF(C205="","",IF(AE205="","",CHOOSE(MATCH(AE205,IF($D205="男",INDIRECT(CM205),INDIRECT(CN205)),1),1,2,3,4,5,6,7,8,9,10)))</f>
        <v/>
      </c>
      <c r="AG205" s="363"/>
      <c r="AH205" s="432" t="str">
        <f t="shared" ref="AH205:AH268" ca="1" si="97">IF(C205="","",IF(AG205="","",CHOOSE(MATCH(AG205,IF($D205="男",INDIRECT(CO205),INDIRECT(CP205)),1),1,2,3,4,5,6,7,8,9,10)))</f>
        <v/>
      </c>
      <c r="AI205" s="358"/>
      <c r="AJ205" s="379" t="str">
        <f t="shared" ref="AJ205:AJ268" ca="1" si="98">IF(C205="","",IF(AI205="","",CHOOSE(MATCH(AI205,IF($D205="男",INDIRECT(CQ205),INDIRECT(CR205)),1),1,2,3,4,5,6,7,8,9,10)))</f>
        <v/>
      </c>
      <c r="AK205" s="363"/>
      <c r="AL205" s="432" t="str">
        <f t="shared" ref="AL205:AL268" ca="1" si="99">IF(C205="","",IF(AK205="","",CHOOSE(MATCH($AK205,IF($D205="男",INDIRECT(CG205),INDIRECT(CH205)),1),1,2,3,4,5,6,7,8,9,10)))</f>
        <v/>
      </c>
      <c r="AM205" s="363"/>
      <c r="AN205" s="432" t="str">
        <f t="shared" ref="AN205:AN268" ca="1" si="100">IF(C205="","",IF(AM205="","",CHOOSE(MATCH(AM205,IF($D205="男",INDIRECT(CS205),INDIRECT(CT205)),1),1,2,3,4,5,6,7,8,9,10)))</f>
        <v/>
      </c>
      <c r="AO205" s="433" t="str">
        <f t="shared" ref="AO205:AO268" si="101">IF(C205="","",COUNT(P205,AK205,W205,J205,AG205,AE205,AM205,AI205))</f>
        <v/>
      </c>
      <c r="AP205" s="433" t="str">
        <f t="shared" ref="AP205:AP268" si="102">IF(C205="","",SUM(Q205,AL205,X205,AH205,K205,AF205,AN205,AJ205))</f>
        <v/>
      </c>
      <c r="AQ205" s="433" t="str">
        <f>IF(AO205=7,VLOOKUP(AP205,設定!$A$2:$B$6,2,1),"---")</f>
        <v>---</v>
      </c>
      <c r="AR205" s="370"/>
      <c r="AS205" s="371"/>
      <c r="AT205" s="371"/>
      <c r="AU205" s="372" t="s">
        <v>105</v>
      </c>
      <c r="AV205" s="373"/>
      <c r="AW205" s="372"/>
      <c r="AX205" s="374"/>
      <c r="AY205" s="434" t="str">
        <f t="shared" si="92"/>
        <v/>
      </c>
      <c r="AZ205" s="372" t="s">
        <v>105</v>
      </c>
      <c r="BA205" s="372" t="s">
        <v>105</v>
      </c>
      <c r="BB205" s="372" t="s">
        <v>105</v>
      </c>
      <c r="BC205" s="372"/>
      <c r="BD205" s="372"/>
      <c r="BE205" s="372"/>
      <c r="BF205" s="372"/>
      <c r="BG205" s="376"/>
      <c r="BH205" s="377"/>
      <c r="BI205" s="372"/>
      <c r="BJ205" s="372"/>
      <c r="BK205" s="372"/>
      <c r="BL205" s="372"/>
      <c r="BM205" s="372"/>
      <c r="BN205" s="372"/>
      <c r="BO205" s="372"/>
      <c r="BP205" s="372"/>
      <c r="BQ205" s="372"/>
      <c r="BR205" s="372"/>
      <c r="BS205" s="372"/>
      <c r="BT205" s="372"/>
      <c r="BU205" s="372"/>
      <c r="BV205" s="372"/>
      <c r="BW205" s="372"/>
      <c r="BX205" s="372"/>
      <c r="BY205" s="372"/>
      <c r="BZ205" s="378"/>
      <c r="CA205" s="401"/>
      <c r="CB205" s="402"/>
      <c r="CC205" s="402">
        <v>193</v>
      </c>
      <c r="CD205" s="337" t="str">
        <f t="shared" ref="CD205:CD268" si="103">IF(G205="","",VLOOKUP(G205,年齢変換表,2))</f>
        <v/>
      </c>
      <c r="CE205" s="337" t="str">
        <f t="shared" si="76"/>
        <v>立得点表!3:12</v>
      </c>
      <c r="CF205" s="338" t="str">
        <f t="shared" si="77"/>
        <v>立得点表!16:25</v>
      </c>
      <c r="CG205" s="337" t="str">
        <f t="shared" si="78"/>
        <v>立3段得点表!3:13</v>
      </c>
      <c r="CH205" s="338" t="str">
        <f t="shared" si="79"/>
        <v>立3段得点表!16:25</v>
      </c>
      <c r="CI205" s="337" t="str">
        <f t="shared" si="80"/>
        <v>ボール得点表!3:13</v>
      </c>
      <c r="CJ205" s="338" t="str">
        <f t="shared" si="81"/>
        <v>ボール得点表!16:25</v>
      </c>
      <c r="CK205" s="337" t="str">
        <f t="shared" si="82"/>
        <v>50m得点表!3:13</v>
      </c>
      <c r="CL205" s="338" t="str">
        <f t="shared" si="83"/>
        <v>50m得点表!16:25</v>
      </c>
      <c r="CM205" s="337" t="str">
        <f t="shared" si="84"/>
        <v>往得点表!3:13</v>
      </c>
      <c r="CN205" s="338" t="str">
        <f t="shared" si="85"/>
        <v>往得点表!16:25</v>
      </c>
      <c r="CO205" s="337" t="str">
        <f t="shared" si="86"/>
        <v>腕得点表!3:13</v>
      </c>
      <c r="CP205" s="338" t="str">
        <f t="shared" si="87"/>
        <v>腕得点表!16:25</v>
      </c>
      <c r="CQ205" s="337" t="str">
        <f t="shared" si="88"/>
        <v>腕膝得点表!3:4</v>
      </c>
      <c r="CR205" s="338" t="str">
        <f t="shared" si="89"/>
        <v>腕膝得点表!8:9</v>
      </c>
      <c r="CS205" s="337" t="str">
        <f t="shared" si="90"/>
        <v>20mシャトルラン得点表!3:13</v>
      </c>
      <c r="CT205" s="338" t="str">
        <f t="shared" si="91"/>
        <v>20mシャトルラン得点表!16:25</v>
      </c>
      <c r="CU205" s="402" t="b">
        <f t="shared" ref="CU205:CU268" si="104">OR(AND(F205&lt;=7,F205&lt;&gt;""),AND(F205&gt;=50,F205=""))</f>
        <v>0</v>
      </c>
    </row>
    <row r="206" spans="1:99">
      <c r="A206" s="339">
        <v>192</v>
      </c>
      <c r="B206" s="446"/>
      <c r="C206" s="353"/>
      <c r="D206" s="356"/>
      <c r="E206" s="355"/>
      <c r="F206" s="356"/>
      <c r="G206" s="435" t="str">
        <f>IF(E206="","",DATEDIF(E206,#REF!,"y"))</f>
        <v/>
      </c>
      <c r="H206" s="356"/>
      <c r="I206" s="356"/>
      <c r="J206" s="379"/>
      <c r="K206" s="436" t="str">
        <f t="shared" ca="1" si="93"/>
        <v/>
      </c>
      <c r="L206" s="316"/>
      <c r="M206" s="318"/>
      <c r="N206" s="318"/>
      <c r="O206" s="318"/>
      <c r="P206" s="363"/>
      <c r="Q206" s="432" t="str">
        <f t="shared" ca="1" si="94"/>
        <v/>
      </c>
      <c r="R206" s="360"/>
      <c r="S206" s="361"/>
      <c r="T206" s="361"/>
      <c r="U206" s="361"/>
      <c r="V206" s="365"/>
      <c r="W206" s="358"/>
      <c r="X206" s="379" t="str">
        <f t="shared" ca="1" si="95"/>
        <v/>
      </c>
      <c r="Y206" s="323"/>
      <c r="Z206" s="360"/>
      <c r="AA206" s="361"/>
      <c r="AB206" s="361"/>
      <c r="AC206" s="361"/>
      <c r="AD206" s="362"/>
      <c r="AE206" s="363"/>
      <c r="AF206" s="432" t="str">
        <f t="shared" ca="1" si="96"/>
        <v/>
      </c>
      <c r="AG206" s="363"/>
      <c r="AH206" s="432" t="str">
        <f t="shared" ca="1" si="97"/>
        <v/>
      </c>
      <c r="AI206" s="358"/>
      <c r="AJ206" s="379" t="str">
        <f t="shared" ca="1" si="98"/>
        <v/>
      </c>
      <c r="AK206" s="363"/>
      <c r="AL206" s="432" t="str">
        <f t="shared" ca="1" si="99"/>
        <v/>
      </c>
      <c r="AM206" s="363"/>
      <c r="AN206" s="432" t="str">
        <f t="shared" ca="1" si="100"/>
        <v/>
      </c>
      <c r="AO206" s="433" t="str">
        <f t="shared" si="101"/>
        <v/>
      </c>
      <c r="AP206" s="433" t="str">
        <f t="shared" si="102"/>
        <v/>
      </c>
      <c r="AQ206" s="433" t="str">
        <f>IF(AO206=7,VLOOKUP(AP206,設定!$A$2:$B$6,2,1),"---")</f>
        <v>---</v>
      </c>
      <c r="AR206" s="370"/>
      <c r="AS206" s="371"/>
      <c r="AT206" s="371"/>
      <c r="AU206" s="372" t="s">
        <v>105</v>
      </c>
      <c r="AV206" s="373"/>
      <c r="AW206" s="372"/>
      <c r="AX206" s="374"/>
      <c r="AY206" s="434" t="str">
        <f t="shared" si="92"/>
        <v/>
      </c>
      <c r="AZ206" s="372" t="s">
        <v>105</v>
      </c>
      <c r="BA206" s="372" t="s">
        <v>105</v>
      </c>
      <c r="BB206" s="372" t="s">
        <v>105</v>
      </c>
      <c r="BC206" s="372"/>
      <c r="BD206" s="372"/>
      <c r="BE206" s="372"/>
      <c r="BF206" s="372"/>
      <c r="BG206" s="376"/>
      <c r="BH206" s="377"/>
      <c r="BI206" s="372"/>
      <c r="BJ206" s="372"/>
      <c r="BK206" s="372"/>
      <c r="BL206" s="372"/>
      <c r="BM206" s="372"/>
      <c r="BN206" s="372"/>
      <c r="BO206" s="372"/>
      <c r="BP206" s="372"/>
      <c r="BQ206" s="372"/>
      <c r="BR206" s="372"/>
      <c r="BS206" s="372"/>
      <c r="BT206" s="372"/>
      <c r="BU206" s="372"/>
      <c r="BV206" s="372"/>
      <c r="BW206" s="372"/>
      <c r="BX206" s="372"/>
      <c r="BY206" s="372"/>
      <c r="BZ206" s="378"/>
      <c r="CA206" s="401"/>
      <c r="CB206" s="402"/>
      <c r="CC206" s="402">
        <v>194</v>
      </c>
      <c r="CD206" s="337" t="str">
        <f t="shared" si="103"/>
        <v/>
      </c>
      <c r="CE206" s="337" t="str">
        <f t="shared" ref="CE206:CE269" si="105">"立得点表!"&amp;$CD206&amp;"3:"&amp;$CD206&amp;"12"</f>
        <v>立得点表!3:12</v>
      </c>
      <c r="CF206" s="338" t="str">
        <f t="shared" ref="CF206:CF269" si="106">"立得点表!"&amp;$CD206&amp;"16:"&amp;$CD206&amp;"25"</f>
        <v>立得点表!16:25</v>
      </c>
      <c r="CG206" s="337" t="str">
        <f t="shared" ref="CG206:CG269" si="107">"立3段得点表!"&amp;$CD206&amp;"3:"&amp;$CD206&amp;"13"</f>
        <v>立3段得点表!3:13</v>
      </c>
      <c r="CH206" s="338" t="str">
        <f t="shared" ref="CH206:CH269" si="108">"立3段得点表!"&amp;$CD206&amp;"16:"&amp;$CD206&amp;"25"</f>
        <v>立3段得点表!16:25</v>
      </c>
      <c r="CI206" s="337" t="str">
        <f t="shared" ref="CI206:CI269" si="109">"ボール得点表!"&amp;$CD206&amp;"3:"&amp;$CD206&amp;"13"</f>
        <v>ボール得点表!3:13</v>
      </c>
      <c r="CJ206" s="338" t="str">
        <f t="shared" ref="CJ206:CJ269" si="110">"ボール得点表!"&amp;$CD206&amp;"16:"&amp;$CD206&amp;"25"</f>
        <v>ボール得点表!16:25</v>
      </c>
      <c r="CK206" s="337" t="str">
        <f t="shared" ref="CK206:CK269" si="111">"50m得点表!"&amp;$CD206&amp;"3:"&amp;$CD206&amp;"13"</f>
        <v>50m得点表!3:13</v>
      </c>
      <c r="CL206" s="338" t="str">
        <f t="shared" ref="CL206:CL269" si="112">"50m得点表!"&amp;$CD206&amp;"16:"&amp;$CD206&amp;"25"</f>
        <v>50m得点表!16:25</v>
      </c>
      <c r="CM206" s="337" t="str">
        <f t="shared" ref="CM206:CM269" si="113">"往得点表!"&amp;$CD206&amp;"3:"&amp;$CD206&amp;"13"</f>
        <v>往得点表!3:13</v>
      </c>
      <c r="CN206" s="338" t="str">
        <f t="shared" ref="CN206:CN269" si="114">"往得点表!"&amp;$CD206&amp;"16:"&amp;$CD206&amp;"25"</f>
        <v>往得点表!16:25</v>
      </c>
      <c r="CO206" s="337" t="str">
        <f t="shared" ref="CO206:CO269" si="115">"腕得点表!"&amp;$CD206&amp;"3:"&amp;$CD206&amp;"13"</f>
        <v>腕得点表!3:13</v>
      </c>
      <c r="CP206" s="338" t="str">
        <f t="shared" ref="CP206:CP269" si="116">"腕得点表!"&amp;$CD206&amp;"16:"&amp;$CD206&amp;"25"</f>
        <v>腕得点表!16:25</v>
      </c>
      <c r="CQ206" s="337" t="str">
        <f t="shared" ref="CQ206:CQ269" si="117">"腕膝得点表!"&amp;$CD206&amp;"3:"&amp;$CD206&amp;"4"</f>
        <v>腕膝得点表!3:4</v>
      </c>
      <c r="CR206" s="338" t="str">
        <f t="shared" ref="CR206:CR269" si="118">"腕膝得点表!"&amp;$CD206&amp;"8:"&amp;$CD206&amp;"9"</f>
        <v>腕膝得点表!8:9</v>
      </c>
      <c r="CS206" s="337" t="str">
        <f t="shared" ref="CS206:CS269" si="119">"20mシャトルラン得点表!"&amp;$CD206&amp;"3:"&amp;$CD206&amp;"13"</f>
        <v>20mシャトルラン得点表!3:13</v>
      </c>
      <c r="CT206" s="338" t="str">
        <f t="shared" ref="CT206:CT269" si="120">"20mシャトルラン得点表!"&amp;$CD206&amp;"16:"&amp;$CD206&amp;"25"</f>
        <v>20mシャトルラン得点表!16:25</v>
      </c>
      <c r="CU206" s="402" t="b">
        <f t="shared" si="104"/>
        <v>0</v>
      </c>
    </row>
    <row r="207" spans="1:99">
      <c r="A207" s="339">
        <v>193</v>
      </c>
      <c r="B207" s="446"/>
      <c r="C207" s="353"/>
      <c r="D207" s="356"/>
      <c r="E207" s="355"/>
      <c r="F207" s="356"/>
      <c r="G207" s="435" t="str">
        <f>IF(E207="","",DATEDIF(E207,#REF!,"y"))</f>
        <v/>
      </c>
      <c r="H207" s="356"/>
      <c r="I207" s="356"/>
      <c r="J207" s="379"/>
      <c r="K207" s="436" t="str">
        <f t="shared" ca="1" si="93"/>
        <v/>
      </c>
      <c r="L207" s="316"/>
      <c r="M207" s="318"/>
      <c r="N207" s="318"/>
      <c r="O207" s="318"/>
      <c r="P207" s="363"/>
      <c r="Q207" s="432" t="str">
        <f t="shared" ca="1" si="94"/>
        <v/>
      </c>
      <c r="R207" s="360"/>
      <c r="S207" s="361"/>
      <c r="T207" s="361"/>
      <c r="U207" s="361"/>
      <c r="V207" s="365"/>
      <c r="W207" s="358"/>
      <c r="X207" s="379" t="str">
        <f t="shared" ca="1" si="95"/>
        <v/>
      </c>
      <c r="Y207" s="323"/>
      <c r="Z207" s="360"/>
      <c r="AA207" s="361"/>
      <c r="AB207" s="361"/>
      <c r="AC207" s="361"/>
      <c r="AD207" s="362"/>
      <c r="AE207" s="363"/>
      <c r="AF207" s="432" t="str">
        <f t="shared" ca="1" si="96"/>
        <v/>
      </c>
      <c r="AG207" s="363"/>
      <c r="AH207" s="432" t="str">
        <f t="shared" ca="1" si="97"/>
        <v/>
      </c>
      <c r="AI207" s="358"/>
      <c r="AJ207" s="379" t="str">
        <f t="shared" ca="1" si="98"/>
        <v/>
      </c>
      <c r="AK207" s="363"/>
      <c r="AL207" s="432" t="str">
        <f t="shared" ca="1" si="99"/>
        <v/>
      </c>
      <c r="AM207" s="363"/>
      <c r="AN207" s="432" t="str">
        <f t="shared" ca="1" si="100"/>
        <v/>
      </c>
      <c r="AO207" s="433" t="str">
        <f t="shared" si="101"/>
        <v/>
      </c>
      <c r="AP207" s="433" t="str">
        <f t="shared" si="102"/>
        <v/>
      </c>
      <c r="AQ207" s="433" t="str">
        <f>IF(AO207=7,VLOOKUP(AP207,設定!$A$2:$B$6,2,1),"---")</f>
        <v>---</v>
      </c>
      <c r="AR207" s="370"/>
      <c r="AS207" s="371"/>
      <c r="AT207" s="371"/>
      <c r="AU207" s="372" t="s">
        <v>105</v>
      </c>
      <c r="AV207" s="373"/>
      <c r="AW207" s="372"/>
      <c r="AX207" s="374"/>
      <c r="AY207" s="434" t="str">
        <f t="shared" si="92"/>
        <v/>
      </c>
      <c r="AZ207" s="372" t="s">
        <v>105</v>
      </c>
      <c r="BA207" s="372" t="s">
        <v>105</v>
      </c>
      <c r="BB207" s="372" t="s">
        <v>105</v>
      </c>
      <c r="BC207" s="372"/>
      <c r="BD207" s="372"/>
      <c r="BE207" s="372"/>
      <c r="BF207" s="372"/>
      <c r="BG207" s="376"/>
      <c r="BH207" s="377"/>
      <c r="BI207" s="372"/>
      <c r="BJ207" s="372"/>
      <c r="BK207" s="372"/>
      <c r="BL207" s="372"/>
      <c r="BM207" s="372"/>
      <c r="BN207" s="372"/>
      <c r="BO207" s="372"/>
      <c r="BP207" s="372"/>
      <c r="BQ207" s="372"/>
      <c r="BR207" s="372"/>
      <c r="BS207" s="372"/>
      <c r="BT207" s="372"/>
      <c r="BU207" s="372"/>
      <c r="BV207" s="372"/>
      <c r="BW207" s="372"/>
      <c r="BX207" s="372"/>
      <c r="BY207" s="372"/>
      <c r="BZ207" s="378"/>
      <c r="CA207" s="401"/>
      <c r="CB207" s="402"/>
      <c r="CC207" s="402">
        <v>195</v>
      </c>
      <c r="CD207" s="337" t="str">
        <f t="shared" si="103"/>
        <v/>
      </c>
      <c r="CE207" s="337" t="str">
        <f t="shared" si="105"/>
        <v>立得点表!3:12</v>
      </c>
      <c r="CF207" s="338" t="str">
        <f t="shared" si="106"/>
        <v>立得点表!16:25</v>
      </c>
      <c r="CG207" s="337" t="str">
        <f t="shared" si="107"/>
        <v>立3段得点表!3:13</v>
      </c>
      <c r="CH207" s="338" t="str">
        <f t="shared" si="108"/>
        <v>立3段得点表!16:25</v>
      </c>
      <c r="CI207" s="337" t="str">
        <f t="shared" si="109"/>
        <v>ボール得点表!3:13</v>
      </c>
      <c r="CJ207" s="338" t="str">
        <f t="shared" si="110"/>
        <v>ボール得点表!16:25</v>
      </c>
      <c r="CK207" s="337" t="str">
        <f t="shared" si="111"/>
        <v>50m得点表!3:13</v>
      </c>
      <c r="CL207" s="338" t="str">
        <f t="shared" si="112"/>
        <v>50m得点表!16:25</v>
      </c>
      <c r="CM207" s="337" t="str">
        <f t="shared" si="113"/>
        <v>往得点表!3:13</v>
      </c>
      <c r="CN207" s="338" t="str">
        <f t="shared" si="114"/>
        <v>往得点表!16:25</v>
      </c>
      <c r="CO207" s="337" t="str">
        <f t="shared" si="115"/>
        <v>腕得点表!3:13</v>
      </c>
      <c r="CP207" s="338" t="str">
        <f t="shared" si="116"/>
        <v>腕得点表!16:25</v>
      </c>
      <c r="CQ207" s="337" t="str">
        <f t="shared" si="117"/>
        <v>腕膝得点表!3:4</v>
      </c>
      <c r="CR207" s="338" t="str">
        <f t="shared" si="118"/>
        <v>腕膝得点表!8:9</v>
      </c>
      <c r="CS207" s="337" t="str">
        <f t="shared" si="119"/>
        <v>20mシャトルラン得点表!3:13</v>
      </c>
      <c r="CT207" s="338" t="str">
        <f t="shared" si="120"/>
        <v>20mシャトルラン得点表!16:25</v>
      </c>
      <c r="CU207" s="402" t="b">
        <f t="shared" si="104"/>
        <v>0</v>
      </c>
    </row>
    <row r="208" spans="1:99">
      <c r="A208" s="339">
        <v>194</v>
      </c>
      <c r="B208" s="446"/>
      <c r="C208" s="353"/>
      <c r="D208" s="356"/>
      <c r="E208" s="355"/>
      <c r="F208" s="356"/>
      <c r="G208" s="435" t="str">
        <f>IF(E208="","",DATEDIF(E208,#REF!,"y"))</f>
        <v/>
      </c>
      <c r="H208" s="356"/>
      <c r="I208" s="356"/>
      <c r="J208" s="379"/>
      <c r="K208" s="436" t="str">
        <f t="shared" ca="1" si="93"/>
        <v/>
      </c>
      <c r="L208" s="316"/>
      <c r="M208" s="318"/>
      <c r="N208" s="318"/>
      <c r="O208" s="318"/>
      <c r="P208" s="363"/>
      <c r="Q208" s="432" t="str">
        <f t="shared" ca="1" si="94"/>
        <v/>
      </c>
      <c r="R208" s="360"/>
      <c r="S208" s="361"/>
      <c r="T208" s="361"/>
      <c r="U208" s="361"/>
      <c r="V208" s="365"/>
      <c r="W208" s="358"/>
      <c r="X208" s="379" t="str">
        <f t="shared" ca="1" si="95"/>
        <v/>
      </c>
      <c r="Y208" s="323"/>
      <c r="Z208" s="360"/>
      <c r="AA208" s="361"/>
      <c r="AB208" s="361"/>
      <c r="AC208" s="361"/>
      <c r="AD208" s="362"/>
      <c r="AE208" s="363"/>
      <c r="AF208" s="432" t="str">
        <f t="shared" ca="1" si="96"/>
        <v/>
      </c>
      <c r="AG208" s="363"/>
      <c r="AH208" s="432" t="str">
        <f t="shared" ca="1" si="97"/>
        <v/>
      </c>
      <c r="AI208" s="358"/>
      <c r="AJ208" s="379" t="str">
        <f t="shared" ca="1" si="98"/>
        <v/>
      </c>
      <c r="AK208" s="363"/>
      <c r="AL208" s="432" t="str">
        <f t="shared" ca="1" si="99"/>
        <v/>
      </c>
      <c r="AM208" s="363"/>
      <c r="AN208" s="432" t="str">
        <f t="shared" ca="1" si="100"/>
        <v/>
      </c>
      <c r="AO208" s="433" t="str">
        <f t="shared" si="101"/>
        <v/>
      </c>
      <c r="AP208" s="433" t="str">
        <f t="shared" si="102"/>
        <v/>
      </c>
      <c r="AQ208" s="433" t="str">
        <f>IF(AO208=7,VLOOKUP(AP208,設定!$A$2:$B$6,2,1),"---")</f>
        <v>---</v>
      </c>
      <c r="AR208" s="370"/>
      <c r="AS208" s="371"/>
      <c r="AT208" s="371"/>
      <c r="AU208" s="372" t="s">
        <v>105</v>
      </c>
      <c r="AV208" s="373"/>
      <c r="AW208" s="372"/>
      <c r="AX208" s="374"/>
      <c r="AY208" s="434" t="str">
        <f t="shared" si="92"/>
        <v/>
      </c>
      <c r="AZ208" s="372" t="s">
        <v>105</v>
      </c>
      <c r="BA208" s="372" t="s">
        <v>105</v>
      </c>
      <c r="BB208" s="372" t="s">
        <v>105</v>
      </c>
      <c r="BC208" s="372"/>
      <c r="BD208" s="372"/>
      <c r="BE208" s="372"/>
      <c r="BF208" s="372"/>
      <c r="BG208" s="376"/>
      <c r="BH208" s="377"/>
      <c r="BI208" s="372"/>
      <c r="BJ208" s="372"/>
      <c r="BK208" s="372"/>
      <c r="BL208" s="372"/>
      <c r="BM208" s="372"/>
      <c r="BN208" s="372"/>
      <c r="BO208" s="372"/>
      <c r="BP208" s="372"/>
      <c r="BQ208" s="372"/>
      <c r="BR208" s="372"/>
      <c r="BS208" s="372"/>
      <c r="BT208" s="372"/>
      <c r="BU208" s="372"/>
      <c r="BV208" s="372"/>
      <c r="BW208" s="372"/>
      <c r="BX208" s="372"/>
      <c r="BY208" s="372"/>
      <c r="BZ208" s="378"/>
      <c r="CA208" s="401"/>
      <c r="CB208" s="402"/>
      <c r="CC208" s="402">
        <v>196</v>
      </c>
      <c r="CD208" s="337" t="str">
        <f t="shared" si="103"/>
        <v/>
      </c>
      <c r="CE208" s="337" t="str">
        <f t="shared" si="105"/>
        <v>立得点表!3:12</v>
      </c>
      <c r="CF208" s="338" t="str">
        <f t="shared" si="106"/>
        <v>立得点表!16:25</v>
      </c>
      <c r="CG208" s="337" t="str">
        <f t="shared" si="107"/>
        <v>立3段得点表!3:13</v>
      </c>
      <c r="CH208" s="338" t="str">
        <f t="shared" si="108"/>
        <v>立3段得点表!16:25</v>
      </c>
      <c r="CI208" s="337" t="str">
        <f t="shared" si="109"/>
        <v>ボール得点表!3:13</v>
      </c>
      <c r="CJ208" s="338" t="str">
        <f t="shared" si="110"/>
        <v>ボール得点表!16:25</v>
      </c>
      <c r="CK208" s="337" t="str">
        <f t="shared" si="111"/>
        <v>50m得点表!3:13</v>
      </c>
      <c r="CL208" s="338" t="str">
        <f t="shared" si="112"/>
        <v>50m得点表!16:25</v>
      </c>
      <c r="CM208" s="337" t="str">
        <f t="shared" si="113"/>
        <v>往得点表!3:13</v>
      </c>
      <c r="CN208" s="338" t="str">
        <f t="shared" si="114"/>
        <v>往得点表!16:25</v>
      </c>
      <c r="CO208" s="337" t="str">
        <f t="shared" si="115"/>
        <v>腕得点表!3:13</v>
      </c>
      <c r="CP208" s="338" t="str">
        <f t="shared" si="116"/>
        <v>腕得点表!16:25</v>
      </c>
      <c r="CQ208" s="337" t="str">
        <f t="shared" si="117"/>
        <v>腕膝得点表!3:4</v>
      </c>
      <c r="CR208" s="338" t="str">
        <f t="shared" si="118"/>
        <v>腕膝得点表!8:9</v>
      </c>
      <c r="CS208" s="337" t="str">
        <f t="shared" si="119"/>
        <v>20mシャトルラン得点表!3:13</v>
      </c>
      <c r="CT208" s="338" t="str">
        <f t="shared" si="120"/>
        <v>20mシャトルラン得点表!16:25</v>
      </c>
      <c r="CU208" s="402" t="b">
        <f t="shared" si="104"/>
        <v>0</v>
      </c>
    </row>
    <row r="209" spans="1:99">
      <c r="A209" s="339">
        <v>195</v>
      </c>
      <c r="B209" s="446"/>
      <c r="C209" s="353"/>
      <c r="D209" s="356"/>
      <c r="E209" s="355"/>
      <c r="F209" s="356"/>
      <c r="G209" s="435" t="str">
        <f>IF(E209="","",DATEDIF(E209,#REF!,"y"))</f>
        <v/>
      </c>
      <c r="H209" s="356"/>
      <c r="I209" s="356"/>
      <c r="J209" s="379"/>
      <c r="K209" s="436" t="str">
        <f t="shared" ca="1" si="93"/>
        <v/>
      </c>
      <c r="L209" s="316"/>
      <c r="M209" s="318"/>
      <c r="N209" s="318"/>
      <c r="O209" s="318"/>
      <c r="P209" s="363"/>
      <c r="Q209" s="432" t="str">
        <f t="shared" ca="1" si="94"/>
        <v/>
      </c>
      <c r="R209" s="360"/>
      <c r="S209" s="361"/>
      <c r="T209" s="361"/>
      <c r="U209" s="361"/>
      <c r="V209" s="365"/>
      <c r="W209" s="358"/>
      <c r="X209" s="379" t="str">
        <f t="shared" ca="1" si="95"/>
        <v/>
      </c>
      <c r="Y209" s="323"/>
      <c r="Z209" s="360"/>
      <c r="AA209" s="361"/>
      <c r="AB209" s="361"/>
      <c r="AC209" s="361"/>
      <c r="AD209" s="362"/>
      <c r="AE209" s="363"/>
      <c r="AF209" s="432" t="str">
        <f t="shared" ca="1" si="96"/>
        <v/>
      </c>
      <c r="AG209" s="363"/>
      <c r="AH209" s="432" t="str">
        <f t="shared" ca="1" si="97"/>
        <v/>
      </c>
      <c r="AI209" s="358"/>
      <c r="AJ209" s="379" t="str">
        <f t="shared" ca="1" si="98"/>
        <v/>
      </c>
      <c r="AK209" s="363"/>
      <c r="AL209" s="432" t="str">
        <f t="shared" ca="1" si="99"/>
        <v/>
      </c>
      <c r="AM209" s="363"/>
      <c r="AN209" s="432" t="str">
        <f t="shared" ca="1" si="100"/>
        <v/>
      </c>
      <c r="AO209" s="433" t="str">
        <f t="shared" si="101"/>
        <v/>
      </c>
      <c r="AP209" s="433" t="str">
        <f t="shared" si="102"/>
        <v/>
      </c>
      <c r="AQ209" s="433" t="str">
        <f>IF(AO209=7,VLOOKUP(AP209,設定!$A$2:$B$6,2,1),"---")</f>
        <v>---</v>
      </c>
      <c r="AR209" s="370"/>
      <c r="AS209" s="371"/>
      <c r="AT209" s="371"/>
      <c r="AU209" s="372" t="s">
        <v>105</v>
      </c>
      <c r="AV209" s="373"/>
      <c r="AW209" s="372"/>
      <c r="AX209" s="374"/>
      <c r="AY209" s="434" t="str">
        <f t="shared" si="92"/>
        <v/>
      </c>
      <c r="AZ209" s="372" t="s">
        <v>105</v>
      </c>
      <c r="BA209" s="372" t="s">
        <v>105</v>
      </c>
      <c r="BB209" s="372" t="s">
        <v>105</v>
      </c>
      <c r="BC209" s="372"/>
      <c r="BD209" s="372"/>
      <c r="BE209" s="372"/>
      <c r="BF209" s="372"/>
      <c r="BG209" s="376"/>
      <c r="BH209" s="377"/>
      <c r="BI209" s="372"/>
      <c r="BJ209" s="372"/>
      <c r="BK209" s="372"/>
      <c r="BL209" s="372"/>
      <c r="BM209" s="372"/>
      <c r="BN209" s="372"/>
      <c r="BO209" s="372"/>
      <c r="BP209" s="372"/>
      <c r="BQ209" s="372"/>
      <c r="BR209" s="372"/>
      <c r="BS209" s="372"/>
      <c r="BT209" s="372"/>
      <c r="BU209" s="372"/>
      <c r="BV209" s="372"/>
      <c r="BW209" s="372"/>
      <c r="BX209" s="372"/>
      <c r="BY209" s="372"/>
      <c r="BZ209" s="378"/>
      <c r="CA209" s="401"/>
      <c r="CB209" s="402"/>
      <c r="CC209" s="402">
        <v>197</v>
      </c>
      <c r="CD209" s="337" t="str">
        <f t="shared" si="103"/>
        <v/>
      </c>
      <c r="CE209" s="337" t="str">
        <f t="shared" si="105"/>
        <v>立得点表!3:12</v>
      </c>
      <c r="CF209" s="338" t="str">
        <f t="shared" si="106"/>
        <v>立得点表!16:25</v>
      </c>
      <c r="CG209" s="337" t="str">
        <f t="shared" si="107"/>
        <v>立3段得点表!3:13</v>
      </c>
      <c r="CH209" s="338" t="str">
        <f t="shared" si="108"/>
        <v>立3段得点表!16:25</v>
      </c>
      <c r="CI209" s="337" t="str">
        <f t="shared" si="109"/>
        <v>ボール得点表!3:13</v>
      </c>
      <c r="CJ209" s="338" t="str">
        <f t="shared" si="110"/>
        <v>ボール得点表!16:25</v>
      </c>
      <c r="CK209" s="337" t="str">
        <f t="shared" si="111"/>
        <v>50m得点表!3:13</v>
      </c>
      <c r="CL209" s="338" t="str">
        <f t="shared" si="112"/>
        <v>50m得点表!16:25</v>
      </c>
      <c r="CM209" s="337" t="str">
        <f t="shared" si="113"/>
        <v>往得点表!3:13</v>
      </c>
      <c r="CN209" s="338" t="str">
        <f t="shared" si="114"/>
        <v>往得点表!16:25</v>
      </c>
      <c r="CO209" s="337" t="str">
        <f t="shared" si="115"/>
        <v>腕得点表!3:13</v>
      </c>
      <c r="CP209" s="338" t="str">
        <f t="shared" si="116"/>
        <v>腕得点表!16:25</v>
      </c>
      <c r="CQ209" s="337" t="str">
        <f t="shared" si="117"/>
        <v>腕膝得点表!3:4</v>
      </c>
      <c r="CR209" s="338" t="str">
        <f t="shared" si="118"/>
        <v>腕膝得点表!8:9</v>
      </c>
      <c r="CS209" s="337" t="str">
        <f t="shared" si="119"/>
        <v>20mシャトルラン得点表!3:13</v>
      </c>
      <c r="CT209" s="338" t="str">
        <f t="shared" si="120"/>
        <v>20mシャトルラン得点表!16:25</v>
      </c>
      <c r="CU209" s="402" t="b">
        <f t="shared" si="104"/>
        <v>0</v>
      </c>
    </row>
    <row r="210" spans="1:99">
      <c r="A210" s="339">
        <v>196</v>
      </c>
      <c r="B210" s="446"/>
      <c r="C210" s="353"/>
      <c r="D210" s="356"/>
      <c r="E210" s="355"/>
      <c r="F210" s="356"/>
      <c r="G210" s="435" t="str">
        <f>IF(E210="","",DATEDIF(E210,#REF!,"y"))</f>
        <v/>
      </c>
      <c r="H210" s="356"/>
      <c r="I210" s="356"/>
      <c r="J210" s="379"/>
      <c r="K210" s="436" t="str">
        <f t="shared" ca="1" si="93"/>
        <v/>
      </c>
      <c r="L210" s="316"/>
      <c r="M210" s="318"/>
      <c r="N210" s="318"/>
      <c r="O210" s="318"/>
      <c r="P210" s="363"/>
      <c r="Q210" s="432" t="str">
        <f t="shared" ca="1" si="94"/>
        <v/>
      </c>
      <c r="R210" s="360"/>
      <c r="S210" s="361"/>
      <c r="T210" s="361"/>
      <c r="U210" s="361"/>
      <c r="V210" s="365"/>
      <c r="W210" s="358"/>
      <c r="X210" s="379" t="str">
        <f t="shared" ca="1" si="95"/>
        <v/>
      </c>
      <c r="Y210" s="323"/>
      <c r="Z210" s="360"/>
      <c r="AA210" s="361"/>
      <c r="AB210" s="361"/>
      <c r="AC210" s="361"/>
      <c r="AD210" s="362"/>
      <c r="AE210" s="363"/>
      <c r="AF210" s="432" t="str">
        <f t="shared" ca="1" si="96"/>
        <v/>
      </c>
      <c r="AG210" s="363"/>
      <c r="AH210" s="432" t="str">
        <f t="shared" ca="1" si="97"/>
        <v/>
      </c>
      <c r="AI210" s="358"/>
      <c r="AJ210" s="379" t="str">
        <f t="shared" ca="1" si="98"/>
        <v/>
      </c>
      <c r="AK210" s="363"/>
      <c r="AL210" s="432" t="str">
        <f t="shared" ca="1" si="99"/>
        <v/>
      </c>
      <c r="AM210" s="363"/>
      <c r="AN210" s="432" t="str">
        <f t="shared" ca="1" si="100"/>
        <v/>
      </c>
      <c r="AO210" s="433" t="str">
        <f t="shared" si="101"/>
        <v/>
      </c>
      <c r="AP210" s="433" t="str">
        <f t="shared" si="102"/>
        <v/>
      </c>
      <c r="AQ210" s="433" t="str">
        <f>IF(AO210=7,VLOOKUP(AP210,設定!$A$2:$B$6,2,1),"---")</f>
        <v>---</v>
      </c>
      <c r="AR210" s="370"/>
      <c r="AS210" s="371"/>
      <c r="AT210" s="371"/>
      <c r="AU210" s="372" t="s">
        <v>105</v>
      </c>
      <c r="AV210" s="373"/>
      <c r="AW210" s="372"/>
      <c r="AX210" s="374"/>
      <c r="AY210" s="434" t="str">
        <f t="shared" si="92"/>
        <v/>
      </c>
      <c r="AZ210" s="372" t="s">
        <v>105</v>
      </c>
      <c r="BA210" s="372" t="s">
        <v>105</v>
      </c>
      <c r="BB210" s="372" t="s">
        <v>105</v>
      </c>
      <c r="BC210" s="372"/>
      <c r="BD210" s="372"/>
      <c r="BE210" s="372"/>
      <c r="BF210" s="372"/>
      <c r="BG210" s="376"/>
      <c r="BH210" s="377"/>
      <c r="BI210" s="372"/>
      <c r="BJ210" s="372"/>
      <c r="BK210" s="372"/>
      <c r="BL210" s="372"/>
      <c r="BM210" s="372"/>
      <c r="BN210" s="372"/>
      <c r="BO210" s="372"/>
      <c r="BP210" s="372"/>
      <c r="BQ210" s="372"/>
      <c r="BR210" s="372"/>
      <c r="BS210" s="372"/>
      <c r="BT210" s="372"/>
      <c r="BU210" s="372"/>
      <c r="BV210" s="372"/>
      <c r="BW210" s="372"/>
      <c r="BX210" s="372"/>
      <c r="BY210" s="372"/>
      <c r="BZ210" s="378"/>
      <c r="CA210" s="401"/>
      <c r="CB210" s="402"/>
      <c r="CC210" s="402">
        <v>198</v>
      </c>
      <c r="CD210" s="337" t="str">
        <f t="shared" si="103"/>
        <v/>
      </c>
      <c r="CE210" s="337" t="str">
        <f t="shared" si="105"/>
        <v>立得点表!3:12</v>
      </c>
      <c r="CF210" s="338" t="str">
        <f t="shared" si="106"/>
        <v>立得点表!16:25</v>
      </c>
      <c r="CG210" s="337" t="str">
        <f t="shared" si="107"/>
        <v>立3段得点表!3:13</v>
      </c>
      <c r="CH210" s="338" t="str">
        <f t="shared" si="108"/>
        <v>立3段得点表!16:25</v>
      </c>
      <c r="CI210" s="337" t="str">
        <f t="shared" si="109"/>
        <v>ボール得点表!3:13</v>
      </c>
      <c r="CJ210" s="338" t="str">
        <f t="shared" si="110"/>
        <v>ボール得点表!16:25</v>
      </c>
      <c r="CK210" s="337" t="str">
        <f t="shared" si="111"/>
        <v>50m得点表!3:13</v>
      </c>
      <c r="CL210" s="338" t="str">
        <f t="shared" si="112"/>
        <v>50m得点表!16:25</v>
      </c>
      <c r="CM210" s="337" t="str">
        <f t="shared" si="113"/>
        <v>往得点表!3:13</v>
      </c>
      <c r="CN210" s="338" t="str">
        <f t="shared" si="114"/>
        <v>往得点表!16:25</v>
      </c>
      <c r="CO210" s="337" t="str">
        <f t="shared" si="115"/>
        <v>腕得点表!3:13</v>
      </c>
      <c r="CP210" s="338" t="str">
        <f t="shared" si="116"/>
        <v>腕得点表!16:25</v>
      </c>
      <c r="CQ210" s="337" t="str">
        <f t="shared" si="117"/>
        <v>腕膝得点表!3:4</v>
      </c>
      <c r="CR210" s="338" t="str">
        <f t="shared" si="118"/>
        <v>腕膝得点表!8:9</v>
      </c>
      <c r="CS210" s="337" t="str">
        <f t="shared" si="119"/>
        <v>20mシャトルラン得点表!3:13</v>
      </c>
      <c r="CT210" s="338" t="str">
        <f t="shared" si="120"/>
        <v>20mシャトルラン得点表!16:25</v>
      </c>
      <c r="CU210" s="402" t="b">
        <f t="shared" si="104"/>
        <v>0</v>
      </c>
    </row>
    <row r="211" spans="1:99">
      <c r="A211" s="339">
        <v>197</v>
      </c>
      <c r="B211" s="446"/>
      <c r="C211" s="353"/>
      <c r="D211" s="356"/>
      <c r="E211" s="355"/>
      <c r="F211" s="356"/>
      <c r="G211" s="435" t="str">
        <f>IF(E211="","",DATEDIF(E211,#REF!,"y"))</f>
        <v/>
      </c>
      <c r="H211" s="356"/>
      <c r="I211" s="356"/>
      <c r="J211" s="379"/>
      <c r="K211" s="436" t="str">
        <f t="shared" ca="1" si="93"/>
        <v/>
      </c>
      <c r="L211" s="316"/>
      <c r="M211" s="318"/>
      <c r="N211" s="318"/>
      <c r="O211" s="318"/>
      <c r="P211" s="363"/>
      <c r="Q211" s="432" t="str">
        <f t="shared" ca="1" si="94"/>
        <v/>
      </c>
      <c r="R211" s="360"/>
      <c r="S211" s="361"/>
      <c r="T211" s="361"/>
      <c r="U211" s="361"/>
      <c r="V211" s="365"/>
      <c r="W211" s="358"/>
      <c r="X211" s="379" t="str">
        <f t="shared" ca="1" si="95"/>
        <v/>
      </c>
      <c r="Y211" s="323"/>
      <c r="Z211" s="360"/>
      <c r="AA211" s="361"/>
      <c r="AB211" s="361"/>
      <c r="AC211" s="361"/>
      <c r="AD211" s="362"/>
      <c r="AE211" s="363"/>
      <c r="AF211" s="432" t="str">
        <f t="shared" ca="1" si="96"/>
        <v/>
      </c>
      <c r="AG211" s="363"/>
      <c r="AH211" s="432" t="str">
        <f t="shared" ca="1" si="97"/>
        <v/>
      </c>
      <c r="AI211" s="358"/>
      <c r="AJ211" s="379" t="str">
        <f t="shared" ca="1" si="98"/>
        <v/>
      </c>
      <c r="AK211" s="363"/>
      <c r="AL211" s="432" t="str">
        <f t="shared" ca="1" si="99"/>
        <v/>
      </c>
      <c r="AM211" s="363"/>
      <c r="AN211" s="432" t="str">
        <f t="shared" ca="1" si="100"/>
        <v/>
      </c>
      <c r="AO211" s="433" t="str">
        <f t="shared" si="101"/>
        <v/>
      </c>
      <c r="AP211" s="433" t="str">
        <f t="shared" si="102"/>
        <v/>
      </c>
      <c r="AQ211" s="433" t="str">
        <f>IF(AO211=7,VLOOKUP(AP211,設定!$A$2:$B$6,2,1),"---")</f>
        <v>---</v>
      </c>
      <c r="AR211" s="370"/>
      <c r="AS211" s="371"/>
      <c r="AT211" s="371"/>
      <c r="AU211" s="372" t="s">
        <v>105</v>
      </c>
      <c r="AV211" s="373"/>
      <c r="AW211" s="372"/>
      <c r="AX211" s="374"/>
      <c r="AY211" s="434" t="str">
        <f t="shared" si="92"/>
        <v/>
      </c>
      <c r="AZ211" s="372" t="s">
        <v>105</v>
      </c>
      <c r="BA211" s="372" t="s">
        <v>105</v>
      </c>
      <c r="BB211" s="372" t="s">
        <v>105</v>
      </c>
      <c r="BC211" s="372"/>
      <c r="BD211" s="372"/>
      <c r="BE211" s="372"/>
      <c r="BF211" s="372"/>
      <c r="BG211" s="376"/>
      <c r="BH211" s="377"/>
      <c r="BI211" s="372"/>
      <c r="BJ211" s="372"/>
      <c r="BK211" s="372"/>
      <c r="BL211" s="372"/>
      <c r="BM211" s="372"/>
      <c r="BN211" s="372"/>
      <c r="BO211" s="372"/>
      <c r="BP211" s="372"/>
      <c r="BQ211" s="372"/>
      <c r="BR211" s="372"/>
      <c r="BS211" s="372"/>
      <c r="BT211" s="372"/>
      <c r="BU211" s="372"/>
      <c r="BV211" s="372"/>
      <c r="BW211" s="372"/>
      <c r="BX211" s="372"/>
      <c r="BY211" s="372"/>
      <c r="BZ211" s="378"/>
      <c r="CA211" s="401"/>
      <c r="CB211" s="402"/>
      <c r="CC211" s="402">
        <v>199</v>
      </c>
      <c r="CD211" s="337" t="str">
        <f t="shared" si="103"/>
        <v/>
      </c>
      <c r="CE211" s="337" t="str">
        <f t="shared" si="105"/>
        <v>立得点表!3:12</v>
      </c>
      <c r="CF211" s="338" t="str">
        <f t="shared" si="106"/>
        <v>立得点表!16:25</v>
      </c>
      <c r="CG211" s="337" t="str">
        <f t="shared" si="107"/>
        <v>立3段得点表!3:13</v>
      </c>
      <c r="CH211" s="338" t="str">
        <f t="shared" si="108"/>
        <v>立3段得点表!16:25</v>
      </c>
      <c r="CI211" s="337" t="str">
        <f t="shared" si="109"/>
        <v>ボール得点表!3:13</v>
      </c>
      <c r="CJ211" s="338" t="str">
        <f t="shared" si="110"/>
        <v>ボール得点表!16:25</v>
      </c>
      <c r="CK211" s="337" t="str">
        <f t="shared" si="111"/>
        <v>50m得点表!3:13</v>
      </c>
      <c r="CL211" s="338" t="str">
        <f t="shared" si="112"/>
        <v>50m得点表!16:25</v>
      </c>
      <c r="CM211" s="337" t="str">
        <f t="shared" si="113"/>
        <v>往得点表!3:13</v>
      </c>
      <c r="CN211" s="338" t="str">
        <f t="shared" si="114"/>
        <v>往得点表!16:25</v>
      </c>
      <c r="CO211" s="337" t="str">
        <f t="shared" si="115"/>
        <v>腕得点表!3:13</v>
      </c>
      <c r="CP211" s="338" t="str">
        <f t="shared" si="116"/>
        <v>腕得点表!16:25</v>
      </c>
      <c r="CQ211" s="337" t="str">
        <f t="shared" si="117"/>
        <v>腕膝得点表!3:4</v>
      </c>
      <c r="CR211" s="338" t="str">
        <f t="shared" si="118"/>
        <v>腕膝得点表!8:9</v>
      </c>
      <c r="CS211" s="337" t="str">
        <f t="shared" si="119"/>
        <v>20mシャトルラン得点表!3:13</v>
      </c>
      <c r="CT211" s="338" t="str">
        <f t="shared" si="120"/>
        <v>20mシャトルラン得点表!16:25</v>
      </c>
      <c r="CU211" s="402" t="b">
        <f t="shared" si="104"/>
        <v>0</v>
      </c>
    </row>
    <row r="212" spans="1:99">
      <c r="A212" s="339">
        <v>198</v>
      </c>
      <c r="B212" s="446"/>
      <c r="C212" s="353"/>
      <c r="D212" s="356"/>
      <c r="E212" s="355"/>
      <c r="F212" s="356"/>
      <c r="G212" s="435" t="str">
        <f>IF(E212="","",DATEDIF(E212,#REF!,"y"))</f>
        <v/>
      </c>
      <c r="H212" s="356"/>
      <c r="I212" s="356"/>
      <c r="J212" s="379"/>
      <c r="K212" s="436" t="str">
        <f t="shared" ca="1" si="93"/>
        <v/>
      </c>
      <c r="L212" s="316"/>
      <c r="M212" s="318"/>
      <c r="N212" s="318"/>
      <c r="O212" s="318"/>
      <c r="P212" s="363"/>
      <c r="Q212" s="432" t="str">
        <f t="shared" ca="1" si="94"/>
        <v/>
      </c>
      <c r="R212" s="360"/>
      <c r="S212" s="361"/>
      <c r="T212" s="361"/>
      <c r="U212" s="361"/>
      <c r="V212" s="365"/>
      <c r="W212" s="358"/>
      <c r="X212" s="379" t="str">
        <f t="shared" ca="1" si="95"/>
        <v/>
      </c>
      <c r="Y212" s="323"/>
      <c r="Z212" s="360"/>
      <c r="AA212" s="361"/>
      <c r="AB212" s="361"/>
      <c r="AC212" s="361"/>
      <c r="AD212" s="362"/>
      <c r="AE212" s="363"/>
      <c r="AF212" s="432" t="str">
        <f t="shared" ca="1" si="96"/>
        <v/>
      </c>
      <c r="AG212" s="363"/>
      <c r="AH212" s="432" t="str">
        <f t="shared" ca="1" si="97"/>
        <v/>
      </c>
      <c r="AI212" s="358"/>
      <c r="AJ212" s="379" t="str">
        <f t="shared" ca="1" si="98"/>
        <v/>
      </c>
      <c r="AK212" s="363"/>
      <c r="AL212" s="432" t="str">
        <f t="shared" ca="1" si="99"/>
        <v/>
      </c>
      <c r="AM212" s="363"/>
      <c r="AN212" s="432" t="str">
        <f t="shared" ca="1" si="100"/>
        <v/>
      </c>
      <c r="AO212" s="433" t="str">
        <f t="shared" si="101"/>
        <v/>
      </c>
      <c r="AP212" s="433" t="str">
        <f t="shared" si="102"/>
        <v/>
      </c>
      <c r="AQ212" s="433" t="str">
        <f>IF(AO212=7,VLOOKUP(AP212,設定!$A$2:$B$6,2,1),"---")</f>
        <v>---</v>
      </c>
      <c r="AR212" s="370"/>
      <c r="AS212" s="371"/>
      <c r="AT212" s="371"/>
      <c r="AU212" s="372" t="s">
        <v>105</v>
      </c>
      <c r="AV212" s="373"/>
      <c r="AW212" s="372"/>
      <c r="AX212" s="374"/>
      <c r="AY212" s="434" t="str">
        <f t="shared" si="92"/>
        <v/>
      </c>
      <c r="AZ212" s="372" t="s">
        <v>105</v>
      </c>
      <c r="BA212" s="372" t="s">
        <v>105</v>
      </c>
      <c r="BB212" s="372" t="s">
        <v>105</v>
      </c>
      <c r="BC212" s="372"/>
      <c r="BD212" s="372"/>
      <c r="BE212" s="372"/>
      <c r="BF212" s="372"/>
      <c r="BG212" s="376"/>
      <c r="BH212" s="377"/>
      <c r="BI212" s="372"/>
      <c r="BJ212" s="372"/>
      <c r="BK212" s="372"/>
      <c r="BL212" s="372"/>
      <c r="BM212" s="372"/>
      <c r="BN212" s="372"/>
      <c r="BO212" s="372"/>
      <c r="BP212" s="372"/>
      <c r="BQ212" s="372"/>
      <c r="BR212" s="372"/>
      <c r="BS212" s="372"/>
      <c r="BT212" s="372"/>
      <c r="BU212" s="372"/>
      <c r="BV212" s="372"/>
      <c r="BW212" s="372"/>
      <c r="BX212" s="372"/>
      <c r="BY212" s="372"/>
      <c r="BZ212" s="378"/>
      <c r="CA212" s="401"/>
      <c r="CB212" s="402"/>
      <c r="CC212" s="402">
        <v>200</v>
      </c>
      <c r="CD212" s="337" t="str">
        <f t="shared" si="103"/>
        <v/>
      </c>
      <c r="CE212" s="337" t="str">
        <f t="shared" si="105"/>
        <v>立得点表!3:12</v>
      </c>
      <c r="CF212" s="338" t="str">
        <f t="shared" si="106"/>
        <v>立得点表!16:25</v>
      </c>
      <c r="CG212" s="337" t="str">
        <f t="shared" si="107"/>
        <v>立3段得点表!3:13</v>
      </c>
      <c r="CH212" s="338" t="str">
        <f t="shared" si="108"/>
        <v>立3段得点表!16:25</v>
      </c>
      <c r="CI212" s="337" t="str">
        <f t="shared" si="109"/>
        <v>ボール得点表!3:13</v>
      </c>
      <c r="CJ212" s="338" t="str">
        <f t="shared" si="110"/>
        <v>ボール得点表!16:25</v>
      </c>
      <c r="CK212" s="337" t="str">
        <f t="shared" si="111"/>
        <v>50m得点表!3:13</v>
      </c>
      <c r="CL212" s="338" t="str">
        <f t="shared" si="112"/>
        <v>50m得点表!16:25</v>
      </c>
      <c r="CM212" s="337" t="str">
        <f t="shared" si="113"/>
        <v>往得点表!3:13</v>
      </c>
      <c r="CN212" s="338" t="str">
        <f t="shared" si="114"/>
        <v>往得点表!16:25</v>
      </c>
      <c r="CO212" s="337" t="str">
        <f t="shared" si="115"/>
        <v>腕得点表!3:13</v>
      </c>
      <c r="CP212" s="338" t="str">
        <f t="shared" si="116"/>
        <v>腕得点表!16:25</v>
      </c>
      <c r="CQ212" s="337" t="str">
        <f t="shared" si="117"/>
        <v>腕膝得点表!3:4</v>
      </c>
      <c r="CR212" s="338" t="str">
        <f t="shared" si="118"/>
        <v>腕膝得点表!8:9</v>
      </c>
      <c r="CS212" s="337" t="str">
        <f t="shared" si="119"/>
        <v>20mシャトルラン得点表!3:13</v>
      </c>
      <c r="CT212" s="338" t="str">
        <f t="shared" si="120"/>
        <v>20mシャトルラン得点表!16:25</v>
      </c>
      <c r="CU212" s="402" t="b">
        <f t="shared" si="104"/>
        <v>0</v>
      </c>
    </row>
    <row r="213" spans="1:99">
      <c r="A213" s="352">
        <v>201</v>
      </c>
      <c r="B213" s="446"/>
      <c r="C213" s="353"/>
      <c r="D213" s="356"/>
      <c r="E213" s="355"/>
      <c r="F213" s="356"/>
      <c r="G213" s="435" t="str">
        <f>IF(E213="","",DATEDIF(E213,#REF!,"y"))</f>
        <v/>
      </c>
      <c r="H213" s="356"/>
      <c r="I213" s="356"/>
      <c r="J213" s="379"/>
      <c r="K213" s="436" t="str">
        <f t="shared" ca="1" si="93"/>
        <v/>
      </c>
      <c r="L213" s="316"/>
      <c r="M213" s="318"/>
      <c r="N213" s="318"/>
      <c r="O213" s="318"/>
      <c r="P213" s="363"/>
      <c r="Q213" s="432" t="str">
        <f t="shared" ca="1" si="94"/>
        <v/>
      </c>
      <c r="R213" s="360"/>
      <c r="S213" s="361"/>
      <c r="T213" s="361"/>
      <c r="U213" s="361"/>
      <c r="V213" s="365"/>
      <c r="W213" s="358"/>
      <c r="X213" s="379" t="str">
        <f t="shared" ca="1" si="95"/>
        <v/>
      </c>
      <c r="Y213" s="323"/>
      <c r="Z213" s="360"/>
      <c r="AA213" s="361"/>
      <c r="AB213" s="361"/>
      <c r="AC213" s="361"/>
      <c r="AD213" s="362"/>
      <c r="AE213" s="363"/>
      <c r="AF213" s="432" t="str">
        <f t="shared" ca="1" si="96"/>
        <v/>
      </c>
      <c r="AG213" s="363"/>
      <c r="AH213" s="432" t="str">
        <f t="shared" ca="1" si="97"/>
        <v/>
      </c>
      <c r="AI213" s="358"/>
      <c r="AJ213" s="379" t="str">
        <f t="shared" ca="1" si="98"/>
        <v/>
      </c>
      <c r="AK213" s="363"/>
      <c r="AL213" s="432" t="str">
        <f t="shared" ca="1" si="99"/>
        <v/>
      </c>
      <c r="AM213" s="363"/>
      <c r="AN213" s="432" t="str">
        <f t="shared" ca="1" si="100"/>
        <v/>
      </c>
      <c r="AO213" s="433" t="str">
        <f t="shared" si="101"/>
        <v/>
      </c>
      <c r="AP213" s="433" t="str">
        <f t="shared" si="102"/>
        <v/>
      </c>
      <c r="AQ213" s="433" t="str">
        <f>IF(AO213=7,VLOOKUP(AP213,設定!$A$2:$B$6,2,1),"---")</f>
        <v>---</v>
      </c>
      <c r="AR213" s="370"/>
      <c r="AS213" s="371"/>
      <c r="AT213" s="371"/>
      <c r="AU213" s="372" t="s">
        <v>105</v>
      </c>
      <c r="AV213" s="373"/>
      <c r="AW213" s="372"/>
      <c r="AX213" s="374"/>
      <c r="AY213" s="434" t="str">
        <f t="shared" si="92"/>
        <v/>
      </c>
      <c r="AZ213" s="372" t="s">
        <v>105</v>
      </c>
      <c r="BA213" s="372" t="s">
        <v>105</v>
      </c>
      <c r="BB213" s="372" t="s">
        <v>105</v>
      </c>
      <c r="BC213" s="372"/>
      <c r="BD213" s="372"/>
      <c r="BE213" s="372"/>
      <c r="BF213" s="372"/>
      <c r="BG213" s="376"/>
      <c r="BH213" s="377"/>
      <c r="BI213" s="372"/>
      <c r="BJ213" s="372"/>
      <c r="BK213" s="372"/>
      <c r="BL213" s="372"/>
      <c r="BM213" s="372"/>
      <c r="BN213" s="372"/>
      <c r="BO213" s="372"/>
      <c r="BP213" s="372"/>
      <c r="BQ213" s="372"/>
      <c r="BR213" s="372"/>
      <c r="BS213" s="372"/>
      <c r="BT213" s="372"/>
      <c r="BU213" s="372"/>
      <c r="BV213" s="372"/>
      <c r="BW213" s="372"/>
      <c r="BX213" s="372"/>
      <c r="BY213" s="372"/>
      <c r="BZ213" s="378"/>
      <c r="CA213" s="401"/>
      <c r="CB213" s="402"/>
      <c r="CC213" s="402">
        <v>201</v>
      </c>
      <c r="CD213" s="337" t="str">
        <f t="shared" si="103"/>
        <v/>
      </c>
      <c r="CE213" s="337" t="str">
        <f t="shared" si="105"/>
        <v>立得点表!3:12</v>
      </c>
      <c r="CF213" s="338" t="str">
        <f t="shared" si="106"/>
        <v>立得点表!16:25</v>
      </c>
      <c r="CG213" s="337" t="str">
        <f t="shared" si="107"/>
        <v>立3段得点表!3:13</v>
      </c>
      <c r="CH213" s="338" t="str">
        <f t="shared" si="108"/>
        <v>立3段得点表!16:25</v>
      </c>
      <c r="CI213" s="337" t="str">
        <f t="shared" si="109"/>
        <v>ボール得点表!3:13</v>
      </c>
      <c r="CJ213" s="338" t="str">
        <f t="shared" si="110"/>
        <v>ボール得点表!16:25</v>
      </c>
      <c r="CK213" s="337" t="str">
        <f t="shared" si="111"/>
        <v>50m得点表!3:13</v>
      </c>
      <c r="CL213" s="338" t="str">
        <f t="shared" si="112"/>
        <v>50m得点表!16:25</v>
      </c>
      <c r="CM213" s="337" t="str">
        <f t="shared" si="113"/>
        <v>往得点表!3:13</v>
      </c>
      <c r="CN213" s="338" t="str">
        <f t="shared" si="114"/>
        <v>往得点表!16:25</v>
      </c>
      <c r="CO213" s="337" t="str">
        <f t="shared" si="115"/>
        <v>腕得点表!3:13</v>
      </c>
      <c r="CP213" s="338" t="str">
        <f t="shared" si="116"/>
        <v>腕得点表!16:25</v>
      </c>
      <c r="CQ213" s="337" t="str">
        <f t="shared" si="117"/>
        <v>腕膝得点表!3:4</v>
      </c>
      <c r="CR213" s="338" t="str">
        <f t="shared" si="118"/>
        <v>腕膝得点表!8:9</v>
      </c>
      <c r="CS213" s="337" t="str">
        <f t="shared" si="119"/>
        <v>20mシャトルラン得点表!3:13</v>
      </c>
      <c r="CT213" s="338" t="str">
        <f t="shared" si="120"/>
        <v>20mシャトルラン得点表!16:25</v>
      </c>
      <c r="CU213" s="402" t="b">
        <f t="shared" si="104"/>
        <v>0</v>
      </c>
    </row>
    <row r="214" spans="1:99">
      <c r="A214" s="352">
        <v>202</v>
      </c>
      <c r="B214" s="446"/>
      <c r="C214" s="353"/>
      <c r="D214" s="356"/>
      <c r="E214" s="355"/>
      <c r="F214" s="356"/>
      <c r="G214" s="435" t="str">
        <f>IF(E214="","",DATEDIF(E214,#REF!,"y"))</f>
        <v/>
      </c>
      <c r="H214" s="356"/>
      <c r="I214" s="356"/>
      <c r="J214" s="379"/>
      <c r="K214" s="436" t="str">
        <f t="shared" ca="1" si="93"/>
        <v/>
      </c>
      <c r="L214" s="316"/>
      <c r="M214" s="318"/>
      <c r="N214" s="318"/>
      <c r="O214" s="318"/>
      <c r="P214" s="363"/>
      <c r="Q214" s="432" t="str">
        <f t="shared" ca="1" si="94"/>
        <v/>
      </c>
      <c r="R214" s="360"/>
      <c r="S214" s="361"/>
      <c r="T214" s="361"/>
      <c r="U214" s="361"/>
      <c r="V214" s="365"/>
      <c r="W214" s="358"/>
      <c r="X214" s="379" t="str">
        <f t="shared" ca="1" si="95"/>
        <v/>
      </c>
      <c r="Y214" s="323"/>
      <c r="Z214" s="360"/>
      <c r="AA214" s="361"/>
      <c r="AB214" s="361"/>
      <c r="AC214" s="361"/>
      <c r="AD214" s="362"/>
      <c r="AE214" s="363"/>
      <c r="AF214" s="432" t="str">
        <f t="shared" ca="1" si="96"/>
        <v/>
      </c>
      <c r="AG214" s="363"/>
      <c r="AH214" s="432" t="str">
        <f t="shared" ca="1" si="97"/>
        <v/>
      </c>
      <c r="AI214" s="358"/>
      <c r="AJ214" s="379" t="str">
        <f t="shared" ca="1" si="98"/>
        <v/>
      </c>
      <c r="AK214" s="363"/>
      <c r="AL214" s="432" t="str">
        <f t="shared" ca="1" si="99"/>
        <v/>
      </c>
      <c r="AM214" s="363"/>
      <c r="AN214" s="432" t="str">
        <f t="shared" ca="1" si="100"/>
        <v/>
      </c>
      <c r="AO214" s="433" t="str">
        <f t="shared" si="101"/>
        <v/>
      </c>
      <c r="AP214" s="433" t="str">
        <f t="shared" si="102"/>
        <v/>
      </c>
      <c r="AQ214" s="433" t="str">
        <f>IF(AO214=7,VLOOKUP(AP214,設定!$A$2:$B$6,2,1),"---")</f>
        <v>---</v>
      </c>
      <c r="AR214" s="370"/>
      <c r="AS214" s="371"/>
      <c r="AT214" s="371"/>
      <c r="AU214" s="372" t="s">
        <v>105</v>
      </c>
      <c r="AV214" s="373"/>
      <c r="AW214" s="372"/>
      <c r="AX214" s="374"/>
      <c r="AY214" s="434" t="str">
        <f t="shared" si="92"/>
        <v/>
      </c>
      <c r="AZ214" s="372" t="s">
        <v>105</v>
      </c>
      <c r="BA214" s="372" t="s">
        <v>105</v>
      </c>
      <c r="BB214" s="372" t="s">
        <v>105</v>
      </c>
      <c r="BC214" s="372"/>
      <c r="BD214" s="372"/>
      <c r="BE214" s="372"/>
      <c r="BF214" s="372"/>
      <c r="BG214" s="376"/>
      <c r="BH214" s="377"/>
      <c r="BI214" s="372"/>
      <c r="BJ214" s="372"/>
      <c r="BK214" s="372"/>
      <c r="BL214" s="372"/>
      <c r="BM214" s="372"/>
      <c r="BN214" s="372"/>
      <c r="BO214" s="372"/>
      <c r="BP214" s="372"/>
      <c r="BQ214" s="372"/>
      <c r="BR214" s="372"/>
      <c r="BS214" s="372"/>
      <c r="BT214" s="372"/>
      <c r="BU214" s="372"/>
      <c r="BV214" s="372"/>
      <c r="BW214" s="372"/>
      <c r="BX214" s="372"/>
      <c r="BY214" s="372"/>
      <c r="BZ214" s="378"/>
      <c r="CA214" s="401"/>
      <c r="CB214" s="402"/>
      <c r="CC214" s="402">
        <v>202</v>
      </c>
      <c r="CD214" s="337" t="str">
        <f t="shared" si="103"/>
        <v/>
      </c>
      <c r="CE214" s="337" t="str">
        <f t="shared" si="105"/>
        <v>立得点表!3:12</v>
      </c>
      <c r="CF214" s="338" t="str">
        <f t="shared" si="106"/>
        <v>立得点表!16:25</v>
      </c>
      <c r="CG214" s="337" t="str">
        <f t="shared" si="107"/>
        <v>立3段得点表!3:13</v>
      </c>
      <c r="CH214" s="338" t="str">
        <f t="shared" si="108"/>
        <v>立3段得点表!16:25</v>
      </c>
      <c r="CI214" s="337" t="str">
        <f t="shared" si="109"/>
        <v>ボール得点表!3:13</v>
      </c>
      <c r="CJ214" s="338" t="str">
        <f t="shared" si="110"/>
        <v>ボール得点表!16:25</v>
      </c>
      <c r="CK214" s="337" t="str">
        <f t="shared" si="111"/>
        <v>50m得点表!3:13</v>
      </c>
      <c r="CL214" s="338" t="str">
        <f t="shared" si="112"/>
        <v>50m得点表!16:25</v>
      </c>
      <c r="CM214" s="337" t="str">
        <f t="shared" si="113"/>
        <v>往得点表!3:13</v>
      </c>
      <c r="CN214" s="338" t="str">
        <f t="shared" si="114"/>
        <v>往得点表!16:25</v>
      </c>
      <c r="CO214" s="337" t="str">
        <f t="shared" si="115"/>
        <v>腕得点表!3:13</v>
      </c>
      <c r="CP214" s="338" t="str">
        <f t="shared" si="116"/>
        <v>腕得点表!16:25</v>
      </c>
      <c r="CQ214" s="337" t="str">
        <f t="shared" si="117"/>
        <v>腕膝得点表!3:4</v>
      </c>
      <c r="CR214" s="338" t="str">
        <f t="shared" si="118"/>
        <v>腕膝得点表!8:9</v>
      </c>
      <c r="CS214" s="337" t="str">
        <f t="shared" si="119"/>
        <v>20mシャトルラン得点表!3:13</v>
      </c>
      <c r="CT214" s="338" t="str">
        <f t="shared" si="120"/>
        <v>20mシャトルラン得点表!16:25</v>
      </c>
      <c r="CU214" s="402" t="b">
        <f t="shared" si="104"/>
        <v>0</v>
      </c>
    </row>
    <row r="215" spans="1:99">
      <c r="A215" s="352">
        <v>203</v>
      </c>
      <c r="B215" s="446"/>
      <c r="C215" s="353"/>
      <c r="D215" s="356"/>
      <c r="E215" s="355"/>
      <c r="F215" s="356"/>
      <c r="G215" s="435" t="str">
        <f>IF(E215="","",DATEDIF(E215,#REF!,"y"))</f>
        <v/>
      </c>
      <c r="H215" s="356"/>
      <c r="I215" s="356"/>
      <c r="J215" s="379"/>
      <c r="K215" s="436" t="str">
        <f t="shared" ca="1" si="93"/>
        <v/>
      </c>
      <c r="L215" s="316"/>
      <c r="M215" s="318"/>
      <c r="N215" s="318"/>
      <c r="O215" s="318"/>
      <c r="P215" s="363"/>
      <c r="Q215" s="432" t="str">
        <f t="shared" ca="1" si="94"/>
        <v/>
      </c>
      <c r="R215" s="360"/>
      <c r="S215" s="361"/>
      <c r="T215" s="361"/>
      <c r="U215" s="361"/>
      <c r="V215" s="365"/>
      <c r="W215" s="358"/>
      <c r="X215" s="379" t="str">
        <f t="shared" ca="1" si="95"/>
        <v/>
      </c>
      <c r="Y215" s="323"/>
      <c r="Z215" s="360"/>
      <c r="AA215" s="361"/>
      <c r="AB215" s="361"/>
      <c r="AC215" s="361"/>
      <c r="AD215" s="362"/>
      <c r="AE215" s="363"/>
      <c r="AF215" s="432" t="str">
        <f t="shared" ca="1" si="96"/>
        <v/>
      </c>
      <c r="AG215" s="363"/>
      <c r="AH215" s="432" t="str">
        <f t="shared" ca="1" si="97"/>
        <v/>
      </c>
      <c r="AI215" s="358"/>
      <c r="AJ215" s="379" t="str">
        <f t="shared" ca="1" si="98"/>
        <v/>
      </c>
      <c r="AK215" s="363"/>
      <c r="AL215" s="432" t="str">
        <f t="shared" ca="1" si="99"/>
        <v/>
      </c>
      <c r="AM215" s="363"/>
      <c r="AN215" s="432" t="str">
        <f t="shared" ca="1" si="100"/>
        <v/>
      </c>
      <c r="AO215" s="433" t="str">
        <f t="shared" si="101"/>
        <v/>
      </c>
      <c r="AP215" s="433" t="str">
        <f t="shared" si="102"/>
        <v/>
      </c>
      <c r="AQ215" s="433" t="str">
        <f>IF(AO215=7,VLOOKUP(AP215,設定!$A$2:$B$6,2,1),"---")</f>
        <v>---</v>
      </c>
      <c r="AR215" s="370"/>
      <c r="AS215" s="371"/>
      <c r="AT215" s="371"/>
      <c r="AU215" s="372" t="s">
        <v>105</v>
      </c>
      <c r="AV215" s="373"/>
      <c r="AW215" s="372"/>
      <c r="AX215" s="374"/>
      <c r="AY215" s="434" t="str">
        <f t="shared" si="92"/>
        <v/>
      </c>
      <c r="AZ215" s="372" t="s">
        <v>105</v>
      </c>
      <c r="BA215" s="372" t="s">
        <v>105</v>
      </c>
      <c r="BB215" s="372" t="s">
        <v>105</v>
      </c>
      <c r="BC215" s="372"/>
      <c r="BD215" s="372"/>
      <c r="BE215" s="372"/>
      <c r="BF215" s="372"/>
      <c r="BG215" s="376"/>
      <c r="BH215" s="377"/>
      <c r="BI215" s="372"/>
      <c r="BJ215" s="372"/>
      <c r="BK215" s="372"/>
      <c r="BL215" s="372"/>
      <c r="BM215" s="372"/>
      <c r="BN215" s="372"/>
      <c r="BO215" s="372"/>
      <c r="BP215" s="372"/>
      <c r="BQ215" s="372"/>
      <c r="BR215" s="372"/>
      <c r="BS215" s="372"/>
      <c r="BT215" s="372"/>
      <c r="BU215" s="372"/>
      <c r="BV215" s="372"/>
      <c r="BW215" s="372"/>
      <c r="BX215" s="372"/>
      <c r="BY215" s="372"/>
      <c r="BZ215" s="378"/>
      <c r="CA215" s="401"/>
      <c r="CB215" s="402"/>
      <c r="CC215" s="402">
        <v>203</v>
      </c>
      <c r="CD215" s="337" t="str">
        <f t="shared" si="103"/>
        <v/>
      </c>
      <c r="CE215" s="337" t="str">
        <f t="shared" si="105"/>
        <v>立得点表!3:12</v>
      </c>
      <c r="CF215" s="338" t="str">
        <f t="shared" si="106"/>
        <v>立得点表!16:25</v>
      </c>
      <c r="CG215" s="337" t="str">
        <f t="shared" si="107"/>
        <v>立3段得点表!3:13</v>
      </c>
      <c r="CH215" s="338" t="str">
        <f t="shared" si="108"/>
        <v>立3段得点表!16:25</v>
      </c>
      <c r="CI215" s="337" t="str">
        <f t="shared" si="109"/>
        <v>ボール得点表!3:13</v>
      </c>
      <c r="CJ215" s="338" t="str">
        <f t="shared" si="110"/>
        <v>ボール得点表!16:25</v>
      </c>
      <c r="CK215" s="337" t="str">
        <f t="shared" si="111"/>
        <v>50m得点表!3:13</v>
      </c>
      <c r="CL215" s="338" t="str">
        <f t="shared" si="112"/>
        <v>50m得点表!16:25</v>
      </c>
      <c r="CM215" s="337" t="str">
        <f t="shared" si="113"/>
        <v>往得点表!3:13</v>
      </c>
      <c r="CN215" s="338" t="str">
        <f t="shared" si="114"/>
        <v>往得点表!16:25</v>
      </c>
      <c r="CO215" s="337" t="str">
        <f t="shared" si="115"/>
        <v>腕得点表!3:13</v>
      </c>
      <c r="CP215" s="338" t="str">
        <f t="shared" si="116"/>
        <v>腕得点表!16:25</v>
      </c>
      <c r="CQ215" s="337" t="str">
        <f t="shared" si="117"/>
        <v>腕膝得点表!3:4</v>
      </c>
      <c r="CR215" s="338" t="str">
        <f t="shared" si="118"/>
        <v>腕膝得点表!8:9</v>
      </c>
      <c r="CS215" s="337" t="str">
        <f t="shared" si="119"/>
        <v>20mシャトルラン得点表!3:13</v>
      </c>
      <c r="CT215" s="338" t="str">
        <f t="shared" si="120"/>
        <v>20mシャトルラン得点表!16:25</v>
      </c>
      <c r="CU215" s="402" t="b">
        <f t="shared" si="104"/>
        <v>0</v>
      </c>
    </row>
    <row r="216" spans="1:99">
      <c r="A216" s="352">
        <v>204</v>
      </c>
      <c r="B216" s="446"/>
      <c r="C216" s="353"/>
      <c r="D216" s="356"/>
      <c r="E216" s="355"/>
      <c r="F216" s="356"/>
      <c r="G216" s="435" t="str">
        <f>IF(E216="","",DATEDIF(E216,#REF!,"y"))</f>
        <v/>
      </c>
      <c r="H216" s="356"/>
      <c r="I216" s="356"/>
      <c r="J216" s="379"/>
      <c r="K216" s="436" t="str">
        <f t="shared" ca="1" si="93"/>
        <v/>
      </c>
      <c r="L216" s="316"/>
      <c r="M216" s="318"/>
      <c r="N216" s="318"/>
      <c r="O216" s="318"/>
      <c r="P216" s="363"/>
      <c r="Q216" s="432" t="str">
        <f t="shared" ca="1" si="94"/>
        <v/>
      </c>
      <c r="R216" s="360"/>
      <c r="S216" s="361"/>
      <c r="T216" s="361"/>
      <c r="U216" s="361"/>
      <c r="V216" s="365"/>
      <c r="W216" s="358"/>
      <c r="X216" s="379" t="str">
        <f t="shared" ca="1" si="95"/>
        <v/>
      </c>
      <c r="Y216" s="323"/>
      <c r="Z216" s="360"/>
      <c r="AA216" s="361"/>
      <c r="AB216" s="361"/>
      <c r="AC216" s="361"/>
      <c r="AD216" s="362"/>
      <c r="AE216" s="363"/>
      <c r="AF216" s="432" t="str">
        <f t="shared" ca="1" si="96"/>
        <v/>
      </c>
      <c r="AG216" s="363"/>
      <c r="AH216" s="432" t="str">
        <f t="shared" ca="1" si="97"/>
        <v/>
      </c>
      <c r="AI216" s="358"/>
      <c r="AJ216" s="379" t="str">
        <f t="shared" ca="1" si="98"/>
        <v/>
      </c>
      <c r="AK216" s="363"/>
      <c r="AL216" s="432" t="str">
        <f t="shared" ca="1" si="99"/>
        <v/>
      </c>
      <c r="AM216" s="363"/>
      <c r="AN216" s="432" t="str">
        <f t="shared" ca="1" si="100"/>
        <v/>
      </c>
      <c r="AO216" s="433" t="str">
        <f t="shared" si="101"/>
        <v/>
      </c>
      <c r="AP216" s="433" t="str">
        <f t="shared" si="102"/>
        <v/>
      </c>
      <c r="AQ216" s="433" t="str">
        <f>IF(AO216=7,VLOOKUP(AP216,設定!$A$2:$B$6,2,1),"---")</f>
        <v>---</v>
      </c>
      <c r="AR216" s="370"/>
      <c r="AS216" s="371"/>
      <c r="AT216" s="371"/>
      <c r="AU216" s="372" t="s">
        <v>105</v>
      </c>
      <c r="AV216" s="373"/>
      <c r="AW216" s="372"/>
      <c r="AX216" s="374"/>
      <c r="AY216" s="434" t="str">
        <f t="shared" si="92"/>
        <v/>
      </c>
      <c r="AZ216" s="372" t="s">
        <v>105</v>
      </c>
      <c r="BA216" s="372" t="s">
        <v>105</v>
      </c>
      <c r="BB216" s="372" t="s">
        <v>105</v>
      </c>
      <c r="BC216" s="372"/>
      <c r="BD216" s="372"/>
      <c r="BE216" s="372"/>
      <c r="BF216" s="372"/>
      <c r="BG216" s="376"/>
      <c r="BH216" s="377"/>
      <c r="BI216" s="372"/>
      <c r="BJ216" s="372"/>
      <c r="BK216" s="372"/>
      <c r="BL216" s="372"/>
      <c r="BM216" s="372"/>
      <c r="BN216" s="372"/>
      <c r="BO216" s="372"/>
      <c r="BP216" s="372"/>
      <c r="BQ216" s="372"/>
      <c r="BR216" s="372"/>
      <c r="BS216" s="372"/>
      <c r="BT216" s="372"/>
      <c r="BU216" s="372"/>
      <c r="BV216" s="372"/>
      <c r="BW216" s="372"/>
      <c r="BX216" s="372"/>
      <c r="BY216" s="372"/>
      <c r="BZ216" s="378"/>
      <c r="CA216" s="401"/>
      <c r="CB216" s="402"/>
      <c r="CC216" s="402">
        <v>204</v>
      </c>
      <c r="CD216" s="337" t="str">
        <f t="shared" si="103"/>
        <v/>
      </c>
      <c r="CE216" s="337" t="str">
        <f t="shared" si="105"/>
        <v>立得点表!3:12</v>
      </c>
      <c r="CF216" s="338" t="str">
        <f t="shared" si="106"/>
        <v>立得点表!16:25</v>
      </c>
      <c r="CG216" s="337" t="str">
        <f t="shared" si="107"/>
        <v>立3段得点表!3:13</v>
      </c>
      <c r="CH216" s="338" t="str">
        <f t="shared" si="108"/>
        <v>立3段得点表!16:25</v>
      </c>
      <c r="CI216" s="337" t="str">
        <f t="shared" si="109"/>
        <v>ボール得点表!3:13</v>
      </c>
      <c r="CJ216" s="338" t="str">
        <f t="shared" si="110"/>
        <v>ボール得点表!16:25</v>
      </c>
      <c r="CK216" s="337" t="str">
        <f t="shared" si="111"/>
        <v>50m得点表!3:13</v>
      </c>
      <c r="CL216" s="338" t="str">
        <f t="shared" si="112"/>
        <v>50m得点表!16:25</v>
      </c>
      <c r="CM216" s="337" t="str">
        <f t="shared" si="113"/>
        <v>往得点表!3:13</v>
      </c>
      <c r="CN216" s="338" t="str">
        <f t="shared" si="114"/>
        <v>往得点表!16:25</v>
      </c>
      <c r="CO216" s="337" t="str">
        <f t="shared" si="115"/>
        <v>腕得点表!3:13</v>
      </c>
      <c r="CP216" s="338" t="str">
        <f t="shared" si="116"/>
        <v>腕得点表!16:25</v>
      </c>
      <c r="CQ216" s="337" t="str">
        <f t="shared" si="117"/>
        <v>腕膝得点表!3:4</v>
      </c>
      <c r="CR216" s="338" t="str">
        <f t="shared" si="118"/>
        <v>腕膝得点表!8:9</v>
      </c>
      <c r="CS216" s="337" t="str">
        <f t="shared" si="119"/>
        <v>20mシャトルラン得点表!3:13</v>
      </c>
      <c r="CT216" s="338" t="str">
        <f t="shared" si="120"/>
        <v>20mシャトルラン得点表!16:25</v>
      </c>
      <c r="CU216" s="402" t="b">
        <f t="shared" si="104"/>
        <v>0</v>
      </c>
    </row>
    <row r="217" spans="1:99">
      <c r="A217" s="352">
        <v>205</v>
      </c>
      <c r="B217" s="446"/>
      <c r="C217" s="353"/>
      <c r="D217" s="356"/>
      <c r="E217" s="355"/>
      <c r="F217" s="356"/>
      <c r="G217" s="435" t="str">
        <f>IF(E217="","",DATEDIF(E217,#REF!,"y"))</f>
        <v/>
      </c>
      <c r="H217" s="356"/>
      <c r="I217" s="356"/>
      <c r="J217" s="379"/>
      <c r="K217" s="436" t="str">
        <f t="shared" ca="1" si="93"/>
        <v/>
      </c>
      <c r="L217" s="316"/>
      <c r="M217" s="318"/>
      <c r="N217" s="318"/>
      <c r="O217" s="318"/>
      <c r="P217" s="363"/>
      <c r="Q217" s="432" t="str">
        <f t="shared" ca="1" si="94"/>
        <v/>
      </c>
      <c r="R217" s="360"/>
      <c r="S217" s="361"/>
      <c r="T217" s="361"/>
      <c r="U217" s="361"/>
      <c r="V217" s="365"/>
      <c r="W217" s="358"/>
      <c r="X217" s="379" t="str">
        <f t="shared" ca="1" si="95"/>
        <v/>
      </c>
      <c r="Y217" s="323"/>
      <c r="Z217" s="360"/>
      <c r="AA217" s="361"/>
      <c r="AB217" s="361"/>
      <c r="AC217" s="361"/>
      <c r="AD217" s="362"/>
      <c r="AE217" s="363"/>
      <c r="AF217" s="432" t="str">
        <f t="shared" ca="1" si="96"/>
        <v/>
      </c>
      <c r="AG217" s="363"/>
      <c r="AH217" s="432" t="str">
        <f t="shared" ca="1" si="97"/>
        <v/>
      </c>
      <c r="AI217" s="358"/>
      <c r="AJ217" s="379" t="str">
        <f t="shared" ca="1" si="98"/>
        <v/>
      </c>
      <c r="AK217" s="363"/>
      <c r="AL217" s="432" t="str">
        <f t="shared" ca="1" si="99"/>
        <v/>
      </c>
      <c r="AM217" s="363"/>
      <c r="AN217" s="432" t="str">
        <f t="shared" ca="1" si="100"/>
        <v/>
      </c>
      <c r="AO217" s="433" t="str">
        <f t="shared" si="101"/>
        <v/>
      </c>
      <c r="AP217" s="433" t="str">
        <f t="shared" si="102"/>
        <v/>
      </c>
      <c r="AQ217" s="433" t="str">
        <f>IF(AO217=7,VLOOKUP(AP217,設定!$A$2:$B$6,2,1),"---")</f>
        <v>---</v>
      </c>
      <c r="AR217" s="370"/>
      <c r="AS217" s="371"/>
      <c r="AT217" s="371"/>
      <c r="AU217" s="372" t="s">
        <v>105</v>
      </c>
      <c r="AV217" s="373"/>
      <c r="AW217" s="372"/>
      <c r="AX217" s="374"/>
      <c r="AY217" s="434" t="str">
        <f t="shared" si="92"/>
        <v/>
      </c>
      <c r="AZ217" s="372" t="s">
        <v>105</v>
      </c>
      <c r="BA217" s="372" t="s">
        <v>105</v>
      </c>
      <c r="BB217" s="372" t="s">
        <v>105</v>
      </c>
      <c r="BC217" s="372"/>
      <c r="BD217" s="372"/>
      <c r="BE217" s="372"/>
      <c r="BF217" s="372"/>
      <c r="BG217" s="376"/>
      <c r="BH217" s="377"/>
      <c r="BI217" s="372"/>
      <c r="BJ217" s="372"/>
      <c r="BK217" s="372"/>
      <c r="BL217" s="372"/>
      <c r="BM217" s="372"/>
      <c r="BN217" s="372"/>
      <c r="BO217" s="372"/>
      <c r="BP217" s="372"/>
      <c r="BQ217" s="372"/>
      <c r="BR217" s="372"/>
      <c r="BS217" s="372"/>
      <c r="BT217" s="372"/>
      <c r="BU217" s="372"/>
      <c r="BV217" s="372"/>
      <c r="BW217" s="372"/>
      <c r="BX217" s="372"/>
      <c r="BY217" s="372"/>
      <c r="BZ217" s="378"/>
      <c r="CA217" s="401"/>
      <c r="CB217" s="402"/>
      <c r="CC217" s="402">
        <v>205</v>
      </c>
      <c r="CD217" s="337" t="str">
        <f t="shared" si="103"/>
        <v/>
      </c>
      <c r="CE217" s="337" t="str">
        <f t="shared" si="105"/>
        <v>立得点表!3:12</v>
      </c>
      <c r="CF217" s="338" t="str">
        <f t="shared" si="106"/>
        <v>立得点表!16:25</v>
      </c>
      <c r="CG217" s="337" t="str">
        <f t="shared" si="107"/>
        <v>立3段得点表!3:13</v>
      </c>
      <c r="CH217" s="338" t="str">
        <f t="shared" si="108"/>
        <v>立3段得点表!16:25</v>
      </c>
      <c r="CI217" s="337" t="str">
        <f t="shared" si="109"/>
        <v>ボール得点表!3:13</v>
      </c>
      <c r="CJ217" s="338" t="str">
        <f t="shared" si="110"/>
        <v>ボール得点表!16:25</v>
      </c>
      <c r="CK217" s="337" t="str">
        <f t="shared" si="111"/>
        <v>50m得点表!3:13</v>
      </c>
      <c r="CL217" s="338" t="str">
        <f t="shared" si="112"/>
        <v>50m得点表!16:25</v>
      </c>
      <c r="CM217" s="337" t="str">
        <f t="shared" si="113"/>
        <v>往得点表!3:13</v>
      </c>
      <c r="CN217" s="338" t="str">
        <f t="shared" si="114"/>
        <v>往得点表!16:25</v>
      </c>
      <c r="CO217" s="337" t="str">
        <f t="shared" si="115"/>
        <v>腕得点表!3:13</v>
      </c>
      <c r="CP217" s="338" t="str">
        <f t="shared" si="116"/>
        <v>腕得点表!16:25</v>
      </c>
      <c r="CQ217" s="337" t="str">
        <f t="shared" si="117"/>
        <v>腕膝得点表!3:4</v>
      </c>
      <c r="CR217" s="338" t="str">
        <f t="shared" si="118"/>
        <v>腕膝得点表!8:9</v>
      </c>
      <c r="CS217" s="337" t="str">
        <f t="shared" si="119"/>
        <v>20mシャトルラン得点表!3:13</v>
      </c>
      <c r="CT217" s="338" t="str">
        <f t="shared" si="120"/>
        <v>20mシャトルラン得点表!16:25</v>
      </c>
      <c r="CU217" s="402" t="b">
        <f t="shared" si="104"/>
        <v>0</v>
      </c>
    </row>
    <row r="218" spans="1:99">
      <c r="A218" s="352">
        <v>206</v>
      </c>
      <c r="B218" s="446"/>
      <c r="C218" s="353"/>
      <c r="D218" s="356"/>
      <c r="E218" s="355"/>
      <c r="F218" s="356"/>
      <c r="G218" s="435" t="str">
        <f>IF(E218="","",DATEDIF(E218,#REF!,"y"))</f>
        <v/>
      </c>
      <c r="H218" s="356"/>
      <c r="I218" s="356"/>
      <c r="J218" s="379"/>
      <c r="K218" s="436" t="str">
        <f t="shared" ca="1" si="93"/>
        <v/>
      </c>
      <c r="L218" s="316"/>
      <c r="M218" s="318"/>
      <c r="N218" s="318"/>
      <c r="O218" s="318"/>
      <c r="P218" s="363"/>
      <c r="Q218" s="432" t="str">
        <f t="shared" ca="1" si="94"/>
        <v/>
      </c>
      <c r="R218" s="360"/>
      <c r="S218" s="361"/>
      <c r="T218" s="361"/>
      <c r="U218" s="361"/>
      <c r="V218" s="365"/>
      <c r="W218" s="358"/>
      <c r="X218" s="379" t="str">
        <f t="shared" ca="1" si="95"/>
        <v/>
      </c>
      <c r="Y218" s="323"/>
      <c r="Z218" s="360"/>
      <c r="AA218" s="361"/>
      <c r="AB218" s="361"/>
      <c r="AC218" s="361"/>
      <c r="AD218" s="362"/>
      <c r="AE218" s="363"/>
      <c r="AF218" s="432" t="str">
        <f t="shared" ca="1" si="96"/>
        <v/>
      </c>
      <c r="AG218" s="363"/>
      <c r="AH218" s="432" t="str">
        <f t="shared" ca="1" si="97"/>
        <v/>
      </c>
      <c r="AI218" s="358"/>
      <c r="AJ218" s="379" t="str">
        <f t="shared" ca="1" si="98"/>
        <v/>
      </c>
      <c r="AK218" s="363"/>
      <c r="AL218" s="432" t="str">
        <f t="shared" ca="1" si="99"/>
        <v/>
      </c>
      <c r="AM218" s="363"/>
      <c r="AN218" s="432" t="str">
        <f t="shared" ca="1" si="100"/>
        <v/>
      </c>
      <c r="AO218" s="433" t="str">
        <f t="shared" si="101"/>
        <v/>
      </c>
      <c r="AP218" s="433" t="str">
        <f t="shared" si="102"/>
        <v/>
      </c>
      <c r="AQ218" s="433" t="str">
        <f>IF(AO218=7,VLOOKUP(AP218,設定!$A$2:$B$6,2,1),"---")</f>
        <v>---</v>
      </c>
      <c r="AR218" s="370"/>
      <c r="AS218" s="371"/>
      <c r="AT218" s="371"/>
      <c r="AU218" s="372" t="s">
        <v>105</v>
      </c>
      <c r="AV218" s="373"/>
      <c r="AW218" s="372"/>
      <c r="AX218" s="374"/>
      <c r="AY218" s="434" t="str">
        <f t="shared" si="92"/>
        <v/>
      </c>
      <c r="AZ218" s="372" t="s">
        <v>105</v>
      </c>
      <c r="BA218" s="372" t="s">
        <v>105</v>
      </c>
      <c r="BB218" s="372" t="s">
        <v>105</v>
      </c>
      <c r="BC218" s="372"/>
      <c r="BD218" s="372"/>
      <c r="BE218" s="372"/>
      <c r="BF218" s="372"/>
      <c r="BG218" s="376"/>
      <c r="BH218" s="377"/>
      <c r="BI218" s="372"/>
      <c r="BJ218" s="372"/>
      <c r="BK218" s="372"/>
      <c r="BL218" s="372"/>
      <c r="BM218" s="372"/>
      <c r="BN218" s="372"/>
      <c r="BO218" s="372"/>
      <c r="BP218" s="372"/>
      <c r="BQ218" s="372"/>
      <c r="BR218" s="372"/>
      <c r="BS218" s="372"/>
      <c r="BT218" s="372"/>
      <c r="BU218" s="372"/>
      <c r="BV218" s="372"/>
      <c r="BW218" s="372"/>
      <c r="BX218" s="372"/>
      <c r="BY218" s="372"/>
      <c r="BZ218" s="378"/>
      <c r="CA218" s="401"/>
      <c r="CB218" s="402"/>
      <c r="CC218" s="402">
        <v>206</v>
      </c>
      <c r="CD218" s="337" t="str">
        <f t="shared" si="103"/>
        <v/>
      </c>
      <c r="CE218" s="337" t="str">
        <f t="shared" si="105"/>
        <v>立得点表!3:12</v>
      </c>
      <c r="CF218" s="338" t="str">
        <f t="shared" si="106"/>
        <v>立得点表!16:25</v>
      </c>
      <c r="CG218" s="337" t="str">
        <f t="shared" si="107"/>
        <v>立3段得点表!3:13</v>
      </c>
      <c r="CH218" s="338" t="str">
        <f t="shared" si="108"/>
        <v>立3段得点表!16:25</v>
      </c>
      <c r="CI218" s="337" t="str">
        <f t="shared" si="109"/>
        <v>ボール得点表!3:13</v>
      </c>
      <c r="CJ218" s="338" t="str">
        <f t="shared" si="110"/>
        <v>ボール得点表!16:25</v>
      </c>
      <c r="CK218" s="337" t="str">
        <f t="shared" si="111"/>
        <v>50m得点表!3:13</v>
      </c>
      <c r="CL218" s="338" t="str">
        <f t="shared" si="112"/>
        <v>50m得点表!16:25</v>
      </c>
      <c r="CM218" s="337" t="str">
        <f t="shared" si="113"/>
        <v>往得点表!3:13</v>
      </c>
      <c r="CN218" s="338" t="str">
        <f t="shared" si="114"/>
        <v>往得点表!16:25</v>
      </c>
      <c r="CO218" s="337" t="str">
        <f t="shared" si="115"/>
        <v>腕得点表!3:13</v>
      </c>
      <c r="CP218" s="338" t="str">
        <f t="shared" si="116"/>
        <v>腕得点表!16:25</v>
      </c>
      <c r="CQ218" s="337" t="str">
        <f t="shared" si="117"/>
        <v>腕膝得点表!3:4</v>
      </c>
      <c r="CR218" s="338" t="str">
        <f t="shared" si="118"/>
        <v>腕膝得点表!8:9</v>
      </c>
      <c r="CS218" s="337" t="str">
        <f t="shared" si="119"/>
        <v>20mシャトルラン得点表!3:13</v>
      </c>
      <c r="CT218" s="338" t="str">
        <f t="shared" si="120"/>
        <v>20mシャトルラン得点表!16:25</v>
      </c>
      <c r="CU218" s="402" t="b">
        <f t="shared" si="104"/>
        <v>0</v>
      </c>
    </row>
    <row r="219" spans="1:99">
      <c r="A219" s="352">
        <v>207</v>
      </c>
      <c r="B219" s="446"/>
      <c r="C219" s="353"/>
      <c r="D219" s="356"/>
      <c r="E219" s="355"/>
      <c r="F219" s="356"/>
      <c r="G219" s="435" t="str">
        <f>IF(E219="","",DATEDIF(E219,#REF!,"y"))</f>
        <v/>
      </c>
      <c r="H219" s="356"/>
      <c r="I219" s="356"/>
      <c r="J219" s="379"/>
      <c r="K219" s="436" t="str">
        <f t="shared" ca="1" si="93"/>
        <v/>
      </c>
      <c r="L219" s="316"/>
      <c r="M219" s="318"/>
      <c r="N219" s="318"/>
      <c r="O219" s="318"/>
      <c r="P219" s="363"/>
      <c r="Q219" s="432" t="str">
        <f t="shared" ca="1" si="94"/>
        <v/>
      </c>
      <c r="R219" s="360"/>
      <c r="S219" s="361"/>
      <c r="T219" s="361"/>
      <c r="U219" s="361"/>
      <c r="V219" s="365"/>
      <c r="W219" s="358"/>
      <c r="X219" s="379" t="str">
        <f t="shared" ca="1" si="95"/>
        <v/>
      </c>
      <c r="Y219" s="323"/>
      <c r="Z219" s="360"/>
      <c r="AA219" s="361"/>
      <c r="AB219" s="361"/>
      <c r="AC219" s="361"/>
      <c r="AD219" s="362"/>
      <c r="AE219" s="363"/>
      <c r="AF219" s="432" t="str">
        <f t="shared" ca="1" si="96"/>
        <v/>
      </c>
      <c r="AG219" s="363"/>
      <c r="AH219" s="432" t="str">
        <f t="shared" ca="1" si="97"/>
        <v/>
      </c>
      <c r="AI219" s="358"/>
      <c r="AJ219" s="379" t="str">
        <f t="shared" ca="1" si="98"/>
        <v/>
      </c>
      <c r="AK219" s="363"/>
      <c r="AL219" s="432" t="str">
        <f t="shared" ca="1" si="99"/>
        <v/>
      </c>
      <c r="AM219" s="363"/>
      <c r="AN219" s="432" t="str">
        <f t="shared" ca="1" si="100"/>
        <v/>
      </c>
      <c r="AO219" s="433" t="str">
        <f t="shared" si="101"/>
        <v/>
      </c>
      <c r="AP219" s="433" t="str">
        <f t="shared" si="102"/>
        <v/>
      </c>
      <c r="AQ219" s="433" t="str">
        <f>IF(AO219=7,VLOOKUP(AP219,設定!$A$2:$B$6,2,1),"---")</f>
        <v>---</v>
      </c>
      <c r="AR219" s="370"/>
      <c r="AS219" s="371"/>
      <c r="AT219" s="371"/>
      <c r="AU219" s="372" t="s">
        <v>105</v>
      </c>
      <c r="AV219" s="373"/>
      <c r="AW219" s="372"/>
      <c r="AX219" s="374"/>
      <c r="AY219" s="434" t="str">
        <f t="shared" si="92"/>
        <v/>
      </c>
      <c r="AZ219" s="372" t="s">
        <v>105</v>
      </c>
      <c r="BA219" s="372" t="s">
        <v>105</v>
      </c>
      <c r="BB219" s="372" t="s">
        <v>105</v>
      </c>
      <c r="BC219" s="372"/>
      <c r="BD219" s="372"/>
      <c r="BE219" s="372"/>
      <c r="BF219" s="372"/>
      <c r="BG219" s="376"/>
      <c r="BH219" s="377"/>
      <c r="BI219" s="372"/>
      <c r="BJ219" s="372"/>
      <c r="BK219" s="372"/>
      <c r="BL219" s="372"/>
      <c r="BM219" s="372"/>
      <c r="BN219" s="372"/>
      <c r="BO219" s="372"/>
      <c r="BP219" s="372"/>
      <c r="BQ219" s="372"/>
      <c r="BR219" s="372"/>
      <c r="BS219" s="372"/>
      <c r="BT219" s="372"/>
      <c r="BU219" s="372"/>
      <c r="BV219" s="372"/>
      <c r="BW219" s="372"/>
      <c r="BX219" s="372"/>
      <c r="BY219" s="372"/>
      <c r="BZ219" s="378"/>
      <c r="CA219" s="401"/>
      <c r="CB219" s="402"/>
      <c r="CC219" s="402">
        <v>207</v>
      </c>
      <c r="CD219" s="337" t="str">
        <f t="shared" si="103"/>
        <v/>
      </c>
      <c r="CE219" s="337" t="str">
        <f t="shared" si="105"/>
        <v>立得点表!3:12</v>
      </c>
      <c r="CF219" s="338" t="str">
        <f t="shared" si="106"/>
        <v>立得点表!16:25</v>
      </c>
      <c r="CG219" s="337" t="str">
        <f t="shared" si="107"/>
        <v>立3段得点表!3:13</v>
      </c>
      <c r="CH219" s="338" t="str">
        <f t="shared" si="108"/>
        <v>立3段得点表!16:25</v>
      </c>
      <c r="CI219" s="337" t="str">
        <f t="shared" si="109"/>
        <v>ボール得点表!3:13</v>
      </c>
      <c r="CJ219" s="338" t="str">
        <f t="shared" si="110"/>
        <v>ボール得点表!16:25</v>
      </c>
      <c r="CK219" s="337" t="str">
        <f t="shared" si="111"/>
        <v>50m得点表!3:13</v>
      </c>
      <c r="CL219" s="338" t="str">
        <f t="shared" si="112"/>
        <v>50m得点表!16:25</v>
      </c>
      <c r="CM219" s="337" t="str">
        <f t="shared" si="113"/>
        <v>往得点表!3:13</v>
      </c>
      <c r="CN219" s="338" t="str">
        <f t="shared" si="114"/>
        <v>往得点表!16:25</v>
      </c>
      <c r="CO219" s="337" t="str">
        <f t="shared" si="115"/>
        <v>腕得点表!3:13</v>
      </c>
      <c r="CP219" s="338" t="str">
        <f t="shared" si="116"/>
        <v>腕得点表!16:25</v>
      </c>
      <c r="CQ219" s="337" t="str">
        <f t="shared" si="117"/>
        <v>腕膝得点表!3:4</v>
      </c>
      <c r="CR219" s="338" t="str">
        <f t="shared" si="118"/>
        <v>腕膝得点表!8:9</v>
      </c>
      <c r="CS219" s="337" t="str">
        <f t="shared" si="119"/>
        <v>20mシャトルラン得点表!3:13</v>
      </c>
      <c r="CT219" s="338" t="str">
        <f t="shared" si="120"/>
        <v>20mシャトルラン得点表!16:25</v>
      </c>
      <c r="CU219" s="402" t="b">
        <f t="shared" si="104"/>
        <v>0</v>
      </c>
    </row>
    <row r="220" spans="1:99">
      <c r="A220" s="352">
        <v>208</v>
      </c>
      <c r="B220" s="446"/>
      <c r="C220" s="353"/>
      <c r="D220" s="356"/>
      <c r="E220" s="355"/>
      <c r="F220" s="356"/>
      <c r="G220" s="435" t="str">
        <f>IF(E220="","",DATEDIF(E220,#REF!,"y"))</f>
        <v/>
      </c>
      <c r="H220" s="356"/>
      <c r="I220" s="356"/>
      <c r="J220" s="379"/>
      <c r="K220" s="436" t="str">
        <f t="shared" ca="1" si="93"/>
        <v/>
      </c>
      <c r="L220" s="316"/>
      <c r="M220" s="318"/>
      <c r="N220" s="318"/>
      <c r="O220" s="318"/>
      <c r="P220" s="363"/>
      <c r="Q220" s="432" t="str">
        <f t="shared" ca="1" si="94"/>
        <v/>
      </c>
      <c r="R220" s="360"/>
      <c r="S220" s="361"/>
      <c r="T220" s="361"/>
      <c r="U220" s="361"/>
      <c r="V220" s="365"/>
      <c r="W220" s="358"/>
      <c r="X220" s="379" t="str">
        <f t="shared" ca="1" si="95"/>
        <v/>
      </c>
      <c r="Y220" s="323"/>
      <c r="Z220" s="360"/>
      <c r="AA220" s="361"/>
      <c r="AB220" s="361"/>
      <c r="AC220" s="361"/>
      <c r="AD220" s="362"/>
      <c r="AE220" s="363"/>
      <c r="AF220" s="432" t="str">
        <f t="shared" ca="1" si="96"/>
        <v/>
      </c>
      <c r="AG220" s="363"/>
      <c r="AH220" s="432" t="str">
        <f t="shared" ca="1" si="97"/>
        <v/>
      </c>
      <c r="AI220" s="358"/>
      <c r="AJ220" s="379" t="str">
        <f t="shared" ca="1" si="98"/>
        <v/>
      </c>
      <c r="AK220" s="363"/>
      <c r="AL220" s="432" t="str">
        <f t="shared" ca="1" si="99"/>
        <v/>
      </c>
      <c r="AM220" s="363"/>
      <c r="AN220" s="432" t="str">
        <f t="shared" ca="1" si="100"/>
        <v/>
      </c>
      <c r="AO220" s="433" t="str">
        <f t="shared" si="101"/>
        <v/>
      </c>
      <c r="AP220" s="433" t="str">
        <f t="shared" si="102"/>
        <v/>
      </c>
      <c r="AQ220" s="433" t="str">
        <f>IF(AO220=7,VLOOKUP(AP220,設定!$A$2:$B$6,2,1),"---")</f>
        <v>---</v>
      </c>
      <c r="AR220" s="370"/>
      <c r="AS220" s="371"/>
      <c r="AT220" s="371"/>
      <c r="AU220" s="372" t="s">
        <v>105</v>
      </c>
      <c r="AV220" s="373"/>
      <c r="AW220" s="372"/>
      <c r="AX220" s="374"/>
      <c r="AY220" s="434" t="str">
        <f t="shared" si="92"/>
        <v/>
      </c>
      <c r="AZ220" s="372" t="s">
        <v>105</v>
      </c>
      <c r="BA220" s="372" t="s">
        <v>105</v>
      </c>
      <c r="BB220" s="372" t="s">
        <v>105</v>
      </c>
      <c r="BC220" s="372"/>
      <c r="BD220" s="372"/>
      <c r="BE220" s="372"/>
      <c r="BF220" s="372"/>
      <c r="BG220" s="376"/>
      <c r="BH220" s="377"/>
      <c r="BI220" s="372"/>
      <c r="BJ220" s="372"/>
      <c r="BK220" s="372"/>
      <c r="BL220" s="372"/>
      <c r="BM220" s="372"/>
      <c r="BN220" s="372"/>
      <c r="BO220" s="372"/>
      <c r="BP220" s="372"/>
      <c r="BQ220" s="372"/>
      <c r="BR220" s="372"/>
      <c r="BS220" s="372"/>
      <c r="BT220" s="372"/>
      <c r="BU220" s="372"/>
      <c r="BV220" s="372"/>
      <c r="BW220" s="372"/>
      <c r="BX220" s="372"/>
      <c r="BY220" s="372"/>
      <c r="BZ220" s="378"/>
      <c r="CA220" s="401"/>
      <c r="CB220" s="402"/>
      <c r="CC220" s="402">
        <v>208</v>
      </c>
      <c r="CD220" s="337" t="str">
        <f t="shared" si="103"/>
        <v/>
      </c>
      <c r="CE220" s="337" t="str">
        <f t="shared" si="105"/>
        <v>立得点表!3:12</v>
      </c>
      <c r="CF220" s="338" t="str">
        <f t="shared" si="106"/>
        <v>立得点表!16:25</v>
      </c>
      <c r="CG220" s="337" t="str">
        <f t="shared" si="107"/>
        <v>立3段得点表!3:13</v>
      </c>
      <c r="CH220" s="338" t="str">
        <f t="shared" si="108"/>
        <v>立3段得点表!16:25</v>
      </c>
      <c r="CI220" s="337" t="str">
        <f t="shared" si="109"/>
        <v>ボール得点表!3:13</v>
      </c>
      <c r="CJ220" s="338" t="str">
        <f t="shared" si="110"/>
        <v>ボール得点表!16:25</v>
      </c>
      <c r="CK220" s="337" t="str">
        <f t="shared" si="111"/>
        <v>50m得点表!3:13</v>
      </c>
      <c r="CL220" s="338" t="str">
        <f t="shared" si="112"/>
        <v>50m得点表!16:25</v>
      </c>
      <c r="CM220" s="337" t="str">
        <f t="shared" si="113"/>
        <v>往得点表!3:13</v>
      </c>
      <c r="CN220" s="338" t="str">
        <f t="shared" si="114"/>
        <v>往得点表!16:25</v>
      </c>
      <c r="CO220" s="337" t="str">
        <f t="shared" si="115"/>
        <v>腕得点表!3:13</v>
      </c>
      <c r="CP220" s="338" t="str">
        <f t="shared" si="116"/>
        <v>腕得点表!16:25</v>
      </c>
      <c r="CQ220" s="337" t="str">
        <f t="shared" si="117"/>
        <v>腕膝得点表!3:4</v>
      </c>
      <c r="CR220" s="338" t="str">
        <f t="shared" si="118"/>
        <v>腕膝得点表!8:9</v>
      </c>
      <c r="CS220" s="337" t="str">
        <f t="shared" si="119"/>
        <v>20mシャトルラン得点表!3:13</v>
      </c>
      <c r="CT220" s="338" t="str">
        <f t="shared" si="120"/>
        <v>20mシャトルラン得点表!16:25</v>
      </c>
      <c r="CU220" s="402" t="b">
        <f t="shared" si="104"/>
        <v>0</v>
      </c>
    </row>
    <row r="221" spans="1:99">
      <c r="A221" s="352">
        <v>209</v>
      </c>
      <c r="B221" s="446"/>
      <c r="C221" s="353"/>
      <c r="D221" s="356"/>
      <c r="E221" s="355"/>
      <c r="F221" s="356"/>
      <c r="G221" s="435" t="str">
        <f>IF(E221="","",DATEDIF(E221,#REF!,"y"))</f>
        <v/>
      </c>
      <c r="H221" s="356"/>
      <c r="I221" s="356"/>
      <c r="J221" s="379"/>
      <c r="K221" s="436" t="str">
        <f t="shared" ca="1" si="93"/>
        <v/>
      </c>
      <c r="L221" s="316"/>
      <c r="M221" s="318"/>
      <c r="N221" s="318"/>
      <c r="O221" s="318"/>
      <c r="P221" s="363"/>
      <c r="Q221" s="432" t="str">
        <f t="shared" ca="1" si="94"/>
        <v/>
      </c>
      <c r="R221" s="360"/>
      <c r="S221" s="361"/>
      <c r="T221" s="361"/>
      <c r="U221" s="361"/>
      <c r="V221" s="365"/>
      <c r="W221" s="358"/>
      <c r="X221" s="379" t="str">
        <f t="shared" ca="1" si="95"/>
        <v/>
      </c>
      <c r="Y221" s="323"/>
      <c r="Z221" s="360"/>
      <c r="AA221" s="361"/>
      <c r="AB221" s="361"/>
      <c r="AC221" s="361"/>
      <c r="AD221" s="362"/>
      <c r="AE221" s="363"/>
      <c r="AF221" s="432" t="str">
        <f t="shared" ca="1" si="96"/>
        <v/>
      </c>
      <c r="AG221" s="363"/>
      <c r="AH221" s="432" t="str">
        <f t="shared" ca="1" si="97"/>
        <v/>
      </c>
      <c r="AI221" s="358"/>
      <c r="AJ221" s="379" t="str">
        <f t="shared" ca="1" si="98"/>
        <v/>
      </c>
      <c r="AK221" s="363"/>
      <c r="AL221" s="432" t="str">
        <f t="shared" ca="1" si="99"/>
        <v/>
      </c>
      <c r="AM221" s="363"/>
      <c r="AN221" s="432" t="str">
        <f t="shared" ca="1" si="100"/>
        <v/>
      </c>
      <c r="AO221" s="433" t="str">
        <f t="shared" si="101"/>
        <v/>
      </c>
      <c r="AP221" s="433" t="str">
        <f t="shared" si="102"/>
        <v/>
      </c>
      <c r="AQ221" s="433" t="str">
        <f>IF(AO221=7,VLOOKUP(AP221,設定!$A$2:$B$6,2,1),"---")</f>
        <v>---</v>
      </c>
      <c r="AR221" s="370"/>
      <c r="AS221" s="371"/>
      <c r="AT221" s="371"/>
      <c r="AU221" s="372" t="s">
        <v>105</v>
      </c>
      <c r="AV221" s="373"/>
      <c r="AW221" s="372"/>
      <c r="AX221" s="374"/>
      <c r="AY221" s="434" t="str">
        <f t="shared" si="92"/>
        <v/>
      </c>
      <c r="AZ221" s="372" t="s">
        <v>105</v>
      </c>
      <c r="BA221" s="372" t="s">
        <v>105</v>
      </c>
      <c r="BB221" s="372" t="s">
        <v>105</v>
      </c>
      <c r="BC221" s="372"/>
      <c r="BD221" s="372"/>
      <c r="BE221" s="372"/>
      <c r="BF221" s="372"/>
      <c r="BG221" s="376"/>
      <c r="BH221" s="377"/>
      <c r="BI221" s="372"/>
      <c r="BJ221" s="372"/>
      <c r="BK221" s="372"/>
      <c r="BL221" s="372"/>
      <c r="BM221" s="372"/>
      <c r="BN221" s="372"/>
      <c r="BO221" s="372"/>
      <c r="BP221" s="372"/>
      <c r="BQ221" s="372"/>
      <c r="BR221" s="372"/>
      <c r="BS221" s="372"/>
      <c r="BT221" s="372"/>
      <c r="BU221" s="372"/>
      <c r="BV221" s="372"/>
      <c r="BW221" s="372"/>
      <c r="BX221" s="372"/>
      <c r="BY221" s="372"/>
      <c r="BZ221" s="378"/>
      <c r="CA221" s="401"/>
      <c r="CB221" s="402"/>
      <c r="CC221" s="402">
        <v>209</v>
      </c>
      <c r="CD221" s="337" t="str">
        <f t="shared" si="103"/>
        <v/>
      </c>
      <c r="CE221" s="337" t="str">
        <f t="shared" si="105"/>
        <v>立得点表!3:12</v>
      </c>
      <c r="CF221" s="338" t="str">
        <f t="shared" si="106"/>
        <v>立得点表!16:25</v>
      </c>
      <c r="CG221" s="337" t="str">
        <f t="shared" si="107"/>
        <v>立3段得点表!3:13</v>
      </c>
      <c r="CH221" s="338" t="str">
        <f t="shared" si="108"/>
        <v>立3段得点表!16:25</v>
      </c>
      <c r="CI221" s="337" t="str">
        <f t="shared" si="109"/>
        <v>ボール得点表!3:13</v>
      </c>
      <c r="CJ221" s="338" t="str">
        <f t="shared" si="110"/>
        <v>ボール得点表!16:25</v>
      </c>
      <c r="CK221" s="337" t="str">
        <f t="shared" si="111"/>
        <v>50m得点表!3:13</v>
      </c>
      <c r="CL221" s="338" t="str">
        <f t="shared" si="112"/>
        <v>50m得点表!16:25</v>
      </c>
      <c r="CM221" s="337" t="str">
        <f t="shared" si="113"/>
        <v>往得点表!3:13</v>
      </c>
      <c r="CN221" s="338" t="str">
        <f t="shared" si="114"/>
        <v>往得点表!16:25</v>
      </c>
      <c r="CO221" s="337" t="str">
        <f t="shared" si="115"/>
        <v>腕得点表!3:13</v>
      </c>
      <c r="CP221" s="338" t="str">
        <f t="shared" si="116"/>
        <v>腕得点表!16:25</v>
      </c>
      <c r="CQ221" s="337" t="str">
        <f t="shared" si="117"/>
        <v>腕膝得点表!3:4</v>
      </c>
      <c r="CR221" s="338" t="str">
        <f t="shared" si="118"/>
        <v>腕膝得点表!8:9</v>
      </c>
      <c r="CS221" s="337" t="str">
        <f t="shared" si="119"/>
        <v>20mシャトルラン得点表!3:13</v>
      </c>
      <c r="CT221" s="338" t="str">
        <f t="shared" si="120"/>
        <v>20mシャトルラン得点表!16:25</v>
      </c>
      <c r="CU221" s="402" t="b">
        <f t="shared" si="104"/>
        <v>0</v>
      </c>
    </row>
    <row r="222" spans="1:99">
      <c r="A222" s="352">
        <v>210</v>
      </c>
      <c r="B222" s="446"/>
      <c r="C222" s="353"/>
      <c r="D222" s="356"/>
      <c r="E222" s="355"/>
      <c r="F222" s="356"/>
      <c r="G222" s="435" t="str">
        <f>IF(E222="","",DATEDIF(E222,#REF!,"y"))</f>
        <v/>
      </c>
      <c r="H222" s="356"/>
      <c r="I222" s="356"/>
      <c r="J222" s="379"/>
      <c r="K222" s="436" t="str">
        <f t="shared" ca="1" si="93"/>
        <v/>
      </c>
      <c r="L222" s="316"/>
      <c r="M222" s="318"/>
      <c r="N222" s="318"/>
      <c r="O222" s="318"/>
      <c r="P222" s="363"/>
      <c r="Q222" s="432" t="str">
        <f t="shared" ca="1" si="94"/>
        <v/>
      </c>
      <c r="R222" s="360"/>
      <c r="S222" s="361"/>
      <c r="T222" s="361"/>
      <c r="U222" s="361"/>
      <c r="V222" s="365"/>
      <c r="W222" s="358"/>
      <c r="X222" s="379" t="str">
        <f t="shared" ca="1" si="95"/>
        <v/>
      </c>
      <c r="Y222" s="323"/>
      <c r="Z222" s="360"/>
      <c r="AA222" s="361"/>
      <c r="AB222" s="361"/>
      <c r="AC222" s="361"/>
      <c r="AD222" s="362"/>
      <c r="AE222" s="363"/>
      <c r="AF222" s="432" t="str">
        <f t="shared" ca="1" si="96"/>
        <v/>
      </c>
      <c r="AG222" s="363"/>
      <c r="AH222" s="432" t="str">
        <f t="shared" ca="1" si="97"/>
        <v/>
      </c>
      <c r="AI222" s="358"/>
      <c r="AJ222" s="379" t="str">
        <f t="shared" ca="1" si="98"/>
        <v/>
      </c>
      <c r="AK222" s="363"/>
      <c r="AL222" s="432" t="str">
        <f t="shared" ca="1" si="99"/>
        <v/>
      </c>
      <c r="AM222" s="363"/>
      <c r="AN222" s="432" t="str">
        <f t="shared" ca="1" si="100"/>
        <v/>
      </c>
      <c r="AO222" s="433" t="str">
        <f t="shared" si="101"/>
        <v/>
      </c>
      <c r="AP222" s="433" t="str">
        <f t="shared" si="102"/>
        <v/>
      </c>
      <c r="AQ222" s="433" t="str">
        <f>IF(AO222=7,VLOOKUP(AP222,設定!$A$2:$B$6,2,1),"---")</f>
        <v>---</v>
      </c>
      <c r="AR222" s="370"/>
      <c r="AS222" s="371"/>
      <c r="AT222" s="371"/>
      <c r="AU222" s="372" t="s">
        <v>105</v>
      </c>
      <c r="AV222" s="373"/>
      <c r="AW222" s="372"/>
      <c r="AX222" s="374"/>
      <c r="AY222" s="434" t="str">
        <f t="shared" si="92"/>
        <v/>
      </c>
      <c r="AZ222" s="372" t="s">
        <v>105</v>
      </c>
      <c r="BA222" s="372" t="s">
        <v>105</v>
      </c>
      <c r="BB222" s="372" t="s">
        <v>105</v>
      </c>
      <c r="BC222" s="372"/>
      <c r="BD222" s="372"/>
      <c r="BE222" s="372"/>
      <c r="BF222" s="372"/>
      <c r="BG222" s="376"/>
      <c r="BH222" s="377"/>
      <c r="BI222" s="372"/>
      <c r="BJ222" s="372"/>
      <c r="BK222" s="372"/>
      <c r="BL222" s="372"/>
      <c r="BM222" s="372"/>
      <c r="BN222" s="372"/>
      <c r="BO222" s="372"/>
      <c r="BP222" s="372"/>
      <c r="BQ222" s="372"/>
      <c r="BR222" s="372"/>
      <c r="BS222" s="372"/>
      <c r="BT222" s="372"/>
      <c r="BU222" s="372"/>
      <c r="BV222" s="372"/>
      <c r="BW222" s="372"/>
      <c r="BX222" s="372"/>
      <c r="BY222" s="372"/>
      <c r="BZ222" s="378"/>
      <c r="CA222" s="401"/>
      <c r="CB222" s="402"/>
      <c r="CC222" s="402">
        <v>210</v>
      </c>
      <c r="CD222" s="337" t="str">
        <f t="shared" si="103"/>
        <v/>
      </c>
      <c r="CE222" s="337" t="str">
        <f t="shared" si="105"/>
        <v>立得点表!3:12</v>
      </c>
      <c r="CF222" s="338" t="str">
        <f t="shared" si="106"/>
        <v>立得点表!16:25</v>
      </c>
      <c r="CG222" s="337" t="str">
        <f t="shared" si="107"/>
        <v>立3段得点表!3:13</v>
      </c>
      <c r="CH222" s="338" t="str">
        <f t="shared" si="108"/>
        <v>立3段得点表!16:25</v>
      </c>
      <c r="CI222" s="337" t="str">
        <f t="shared" si="109"/>
        <v>ボール得点表!3:13</v>
      </c>
      <c r="CJ222" s="338" t="str">
        <f t="shared" si="110"/>
        <v>ボール得点表!16:25</v>
      </c>
      <c r="CK222" s="337" t="str">
        <f t="shared" si="111"/>
        <v>50m得点表!3:13</v>
      </c>
      <c r="CL222" s="338" t="str">
        <f t="shared" si="112"/>
        <v>50m得点表!16:25</v>
      </c>
      <c r="CM222" s="337" t="str">
        <f t="shared" si="113"/>
        <v>往得点表!3:13</v>
      </c>
      <c r="CN222" s="338" t="str">
        <f t="shared" si="114"/>
        <v>往得点表!16:25</v>
      </c>
      <c r="CO222" s="337" t="str">
        <f t="shared" si="115"/>
        <v>腕得点表!3:13</v>
      </c>
      <c r="CP222" s="338" t="str">
        <f t="shared" si="116"/>
        <v>腕得点表!16:25</v>
      </c>
      <c r="CQ222" s="337" t="str">
        <f t="shared" si="117"/>
        <v>腕膝得点表!3:4</v>
      </c>
      <c r="CR222" s="338" t="str">
        <f t="shared" si="118"/>
        <v>腕膝得点表!8:9</v>
      </c>
      <c r="CS222" s="337" t="str">
        <f t="shared" si="119"/>
        <v>20mシャトルラン得点表!3:13</v>
      </c>
      <c r="CT222" s="338" t="str">
        <f t="shared" si="120"/>
        <v>20mシャトルラン得点表!16:25</v>
      </c>
      <c r="CU222" s="402" t="b">
        <f t="shared" si="104"/>
        <v>0</v>
      </c>
    </row>
    <row r="223" spans="1:99">
      <c r="A223" s="352">
        <v>211</v>
      </c>
      <c r="B223" s="446"/>
      <c r="C223" s="353"/>
      <c r="D223" s="356"/>
      <c r="E223" s="355"/>
      <c r="F223" s="356"/>
      <c r="G223" s="435" t="str">
        <f>IF(E223="","",DATEDIF(E223,#REF!,"y"))</f>
        <v/>
      </c>
      <c r="H223" s="356"/>
      <c r="I223" s="356"/>
      <c r="J223" s="379"/>
      <c r="K223" s="436" t="str">
        <f t="shared" ca="1" si="93"/>
        <v/>
      </c>
      <c r="L223" s="316"/>
      <c r="M223" s="318"/>
      <c r="N223" s="318"/>
      <c r="O223" s="318"/>
      <c r="P223" s="363"/>
      <c r="Q223" s="432" t="str">
        <f t="shared" ca="1" si="94"/>
        <v/>
      </c>
      <c r="R223" s="360"/>
      <c r="S223" s="361"/>
      <c r="T223" s="361"/>
      <c r="U223" s="361"/>
      <c r="V223" s="365"/>
      <c r="W223" s="358"/>
      <c r="X223" s="379" t="str">
        <f t="shared" ca="1" si="95"/>
        <v/>
      </c>
      <c r="Y223" s="323"/>
      <c r="Z223" s="360"/>
      <c r="AA223" s="361"/>
      <c r="AB223" s="361"/>
      <c r="AC223" s="361"/>
      <c r="AD223" s="362"/>
      <c r="AE223" s="363"/>
      <c r="AF223" s="432" t="str">
        <f t="shared" ca="1" si="96"/>
        <v/>
      </c>
      <c r="AG223" s="363"/>
      <c r="AH223" s="432" t="str">
        <f t="shared" ca="1" si="97"/>
        <v/>
      </c>
      <c r="AI223" s="358"/>
      <c r="AJ223" s="379" t="str">
        <f t="shared" ca="1" si="98"/>
        <v/>
      </c>
      <c r="AK223" s="363"/>
      <c r="AL223" s="432" t="str">
        <f t="shared" ca="1" si="99"/>
        <v/>
      </c>
      <c r="AM223" s="363"/>
      <c r="AN223" s="432" t="str">
        <f t="shared" ca="1" si="100"/>
        <v/>
      </c>
      <c r="AO223" s="433" t="str">
        <f t="shared" si="101"/>
        <v/>
      </c>
      <c r="AP223" s="433" t="str">
        <f t="shared" si="102"/>
        <v/>
      </c>
      <c r="AQ223" s="433" t="str">
        <f>IF(AO223=7,VLOOKUP(AP223,設定!$A$2:$B$6,2,1),"---")</f>
        <v>---</v>
      </c>
      <c r="AR223" s="370"/>
      <c r="AS223" s="371"/>
      <c r="AT223" s="371"/>
      <c r="AU223" s="372" t="s">
        <v>105</v>
      </c>
      <c r="AV223" s="373"/>
      <c r="AW223" s="372"/>
      <c r="AX223" s="374"/>
      <c r="AY223" s="434" t="str">
        <f t="shared" si="92"/>
        <v/>
      </c>
      <c r="AZ223" s="372" t="s">
        <v>105</v>
      </c>
      <c r="BA223" s="372" t="s">
        <v>105</v>
      </c>
      <c r="BB223" s="372" t="s">
        <v>105</v>
      </c>
      <c r="BC223" s="372"/>
      <c r="BD223" s="372"/>
      <c r="BE223" s="372"/>
      <c r="BF223" s="372"/>
      <c r="BG223" s="376"/>
      <c r="BH223" s="377"/>
      <c r="BI223" s="372"/>
      <c r="BJ223" s="372"/>
      <c r="BK223" s="372"/>
      <c r="BL223" s="372"/>
      <c r="BM223" s="372"/>
      <c r="BN223" s="372"/>
      <c r="BO223" s="372"/>
      <c r="BP223" s="372"/>
      <c r="BQ223" s="372"/>
      <c r="BR223" s="372"/>
      <c r="BS223" s="372"/>
      <c r="BT223" s="372"/>
      <c r="BU223" s="372"/>
      <c r="BV223" s="372"/>
      <c r="BW223" s="372"/>
      <c r="BX223" s="372"/>
      <c r="BY223" s="372"/>
      <c r="BZ223" s="378"/>
      <c r="CA223" s="401"/>
      <c r="CB223" s="402"/>
      <c r="CC223" s="402">
        <v>211</v>
      </c>
      <c r="CD223" s="337" t="str">
        <f t="shared" si="103"/>
        <v/>
      </c>
      <c r="CE223" s="337" t="str">
        <f t="shared" si="105"/>
        <v>立得点表!3:12</v>
      </c>
      <c r="CF223" s="338" t="str">
        <f t="shared" si="106"/>
        <v>立得点表!16:25</v>
      </c>
      <c r="CG223" s="337" t="str">
        <f t="shared" si="107"/>
        <v>立3段得点表!3:13</v>
      </c>
      <c r="CH223" s="338" t="str">
        <f t="shared" si="108"/>
        <v>立3段得点表!16:25</v>
      </c>
      <c r="CI223" s="337" t="str">
        <f t="shared" si="109"/>
        <v>ボール得点表!3:13</v>
      </c>
      <c r="CJ223" s="338" t="str">
        <f t="shared" si="110"/>
        <v>ボール得点表!16:25</v>
      </c>
      <c r="CK223" s="337" t="str">
        <f t="shared" si="111"/>
        <v>50m得点表!3:13</v>
      </c>
      <c r="CL223" s="338" t="str">
        <f t="shared" si="112"/>
        <v>50m得点表!16:25</v>
      </c>
      <c r="CM223" s="337" t="str">
        <f t="shared" si="113"/>
        <v>往得点表!3:13</v>
      </c>
      <c r="CN223" s="338" t="str">
        <f t="shared" si="114"/>
        <v>往得点表!16:25</v>
      </c>
      <c r="CO223" s="337" t="str">
        <f t="shared" si="115"/>
        <v>腕得点表!3:13</v>
      </c>
      <c r="CP223" s="338" t="str">
        <f t="shared" si="116"/>
        <v>腕得点表!16:25</v>
      </c>
      <c r="CQ223" s="337" t="str">
        <f t="shared" si="117"/>
        <v>腕膝得点表!3:4</v>
      </c>
      <c r="CR223" s="338" t="str">
        <f t="shared" si="118"/>
        <v>腕膝得点表!8:9</v>
      </c>
      <c r="CS223" s="337" t="str">
        <f t="shared" si="119"/>
        <v>20mシャトルラン得点表!3:13</v>
      </c>
      <c r="CT223" s="338" t="str">
        <f t="shared" si="120"/>
        <v>20mシャトルラン得点表!16:25</v>
      </c>
      <c r="CU223" s="402" t="b">
        <f t="shared" si="104"/>
        <v>0</v>
      </c>
    </row>
    <row r="224" spans="1:99">
      <c r="A224" s="352">
        <v>212</v>
      </c>
      <c r="B224" s="446"/>
      <c r="C224" s="353"/>
      <c r="D224" s="356"/>
      <c r="E224" s="355"/>
      <c r="F224" s="356"/>
      <c r="G224" s="435" t="str">
        <f>IF(E224="","",DATEDIF(E224,#REF!,"y"))</f>
        <v/>
      </c>
      <c r="H224" s="356"/>
      <c r="I224" s="356"/>
      <c r="J224" s="379"/>
      <c r="K224" s="436" t="str">
        <f t="shared" ca="1" si="93"/>
        <v/>
      </c>
      <c r="L224" s="316"/>
      <c r="M224" s="318"/>
      <c r="N224" s="318"/>
      <c r="O224" s="318"/>
      <c r="P224" s="363"/>
      <c r="Q224" s="432" t="str">
        <f t="shared" ca="1" si="94"/>
        <v/>
      </c>
      <c r="R224" s="360"/>
      <c r="S224" s="361"/>
      <c r="T224" s="361"/>
      <c r="U224" s="361"/>
      <c r="V224" s="365"/>
      <c r="W224" s="358"/>
      <c r="X224" s="379" t="str">
        <f t="shared" ca="1" si="95"/>
        <v/>
      </c>
      <c r="Y224" s="323"/>
      <c r="Z224" s="360"/>
      <c r="AA224" s="361"/>
      <c r="AB224" s="361"/>
      <c r="AC224" s="361"/>
      <c r="AD224" s="362"/>
      <c r="AE224" s="363"/>
      <c r="AF224" s="432" t="str">
        <f t="shared" ca="1" si="96"/>
        <v/>
      </c>
      <c r="AG224" s="363"/>
      <c r="AH224" s="432" t="str">
        <f t="shared" ca="1" si="97"/>
        <v/>
      </c>
      <c r="AI224" s="358"/>
      <c r="AJ224" s="379" t="str">
        <f t="shared" ca="1" si="98"/>
        <v/>
      </c>
      <c r="AK224" s="363"/>
      <c r="AL224" s="432" t="str">
        <f t="shared" ca="1" si="99"/>
        <v/>
      </c>
      <c r="AM224" s="363"/>
      <c r="AN224" s="432" t="str">
        <f t="shared" ca="1" si="100"/>
        <v/>
      </c>
      <c r="AO224" s="433" t="str">
        <f t="shared" si="101"/>
        <v/>
      </c>
      <c r="AP224" s="433" t="str">
        <f t="shared" si="102"/>
        <v/>
      </c>
      <c r="AQ224" s="433" t="str">
        <f>IF(AO224=7,VLOOKUP(AP224,設定!$A$2:$B$6,2,1),"---")</f>
        <v>---</v>
      </c>
      <c r="AR224" s="370"/>
      <c r="AS224" s="371"/>
      <c r="AT224" s="371"/>
      <c r="AU224" s="372" t="s">
        <v>105</v>
      </c>
      <c r="AV224" s="373"/>
      <c r="AW224" s="372"/>
      <c r="AX224" s="374"/>
      <c r="AY224" s="434" t="str">
        <f t="shared" si="92"/>
        <v/>
      </c>
      <c r="AZ224" s="372" t="s">
        <v>105</v>
      </c>
      <c r="BA224" s="372" t="s">
        <v>105</v>
      </c>
      <c r="BB224" s="372" t="s">
        <v>105</v>
      </c>
      <c r="BC224" s="372"/>
      <c r="BD224" s="372"/>
      <c r="BE224" s="372"/>
      <c r="BF224" s="372"/>
      <c r="BG224" s="376"/>
      <c r="BH224" s="377"/>
      <c r="BI224" s="372"/>
      <c r="BJ224" s="372"/>
      <c r="BK224" s="372"/>
      <c r="BL224" s="372"/>
      <c r="BM224" s="372"/>
      <c r="BN224" s="372"/>
      <c r="BO224" s="372"/>
      <c r="BP224" s="372"/>
      <c r="BQ224" s="372"/>
      <c r="BR224" s="372"/>
      <c r="BS224" s="372"/>
      <c r="BT224" s="372"/>
      <c r="BU224" s="372"/>
      <c r="BV224" s="372"/>
      <c r="BW224" s="372"/>
      <c r="BX224" s="372"/>
      <c r="BY224" s="372"/>
      <c r="BZ224" s="378"/>
      <c r="CA224" s="401"/>
      <c r="CB224" s="402"/>
      <c r="CC224" s="402">
        <v>212</v>
      </c>
      <c r="CD224" s="337" t="str">
        <f t="shared" si="103"/>
        <v/>
      </c>
      <c r="CE224" s="337" t="str">
        <f t="shared" si="105"/>
        <v>立得点表!3:12</v>
      </c>
      <c r="CF224" s="338" t="str">
        <f t="shared" si="106"/>
        <v>立得点表!16:25</v>
      </c>
      <c r="CG224" s="337" t="str">
        <f t="shared" si="107"/>
        <v>立3段得点表!3:13</v>
      </c>
      <c r="CH224" s="338" t="str">
        <f t="shared" si="108"/>
        <v>立3段得点表!16:25</v>
      </c>
      <c r="CI224" s="337" t="str">
        <f t="shared" si="109"/>
        <v>ボール得点表!3:13</v>
      </c>
      <c r="CJ224" s="338" t="str">
        <f t="shared" si="110"/>
        <v>ボール得点表!16:25</v>
      </c>
      <c r="CK224" s="337" t="str">
        <f t="shared" si="111"/>
        <v>50m得点表!3:13</v>
      </c>
      <c r="CL224" s="338" t="str">
        <f t="shared" si="112"/>
        <v>50m得点表!16:25</v>
      </c>
      <c r="CM224" s="337" t="str">
        <f t="shared" si="113"/>
        <v>往得点表!3:13</v>
      </c>
      <c r="CN224" s="338" t="str">
        <f t="shared" si="114"/>
        <v>往得点表!16:25</v>
      </c>
      <c r="CO224" s="337" t="str">
        <f t="shared" si="115"/>
        <v>腕得点表!3:13</v>
      </c>
      <c r="CP224" s="338" t="str">
        <f t="shared" si="116"/>
        <v>腕得点表!16:25</v>
      </c>
      <c r="CQ224" s="337" t="str">
        <f t="shared" si="117"/>
        <v>腕膝得点表!3:4</v>
      </c>
      <c r="CR224" s="338" t="str">
        <f t="shared" si="118"/>
        <v>腕膝得点表!8:9</v>
      </c>
      <c r="CS224" s="337" t="str">
        <f t="shared" si="119"/>
        <v>20mシャトルラン得点表!3:13</v>
      </c>
      <c r="CT224" s="338" t="str">
        <f t="shared" si="120"/>
        <v>20mシャトルラン得点表!16:25</v>
      </c>
      <c r="CU224" s="402" t="b">
        <f t="shared" si="104"/>
        <v>0</v>
      </c>
    </row>
    <row r="225" spans="1:99">
      <c r="A225" s="352">
        <v>213</v>
      </c>
      <c r="B225" s="446"/>
      <c r="C225" s="353"/>
      <c r="D225" s="356"/>
      <c r="E225" s="355"/>
      <c r="F225" s="356"/>
      <c r="G225" s="435" t="str">
        <f>IF(E225="","",DATEDIF(E225,#REF!,"y"))</f>
        <v/>
      </c>
      <c r="H225" s="356"/>
      <c r="I225" s="356"/>
      <c r="J225" s="379"/>
      <c r="K225" s="436" t="str">
        <f t="shared" ca="1" si="93"/>
        <v/>
      </c>
      <c r="L225" s="316"/>
      <c r="M225" s="318"/>
      <c r="N225" s="318"/>
      <c r="O225" s="318"/>
      <c r="P225" s="363"/>
      <c r="Q225" s="432" t="str">
        <f t="shared" ca="1" si="94"/>
        <v/>
      </c>
      <c r="R225" s="360"/>
      <c r="S225" s="361"/>
      <c r="T225" s="361"/>
      <c r="U225" s="361"/>
      <c r="V225" s="365"/>
      <c r="W225" s="358"/>
      <c r="X225" s="379" t="str">
        <f t="shared" ca="1" si="95"/>
        <v/>
      </c>
      <c r="Y225" s="323"/>
      <c r="Z225" s="360"/>
      <c r="AA225" s="361"/>
      <c r="AB225" s="361"/>
      <c r="AC225" s="361"/>
      <c r="AD225" s="362"/>
      <c r="AE225" s="363"/>
      <c r="AF225" s="432" t="str">
        <f t="shared" ca="1" si="96"/>
        <v/>
      </c>
      <c r="AG225" s="363"/>
      <c r="AH225" s="432" t="str">
        <f t="shared" ca="1" si="97"/>
        <v/>
      </c>
      <c r="AI225" s="358"/>
      <c r="AJ225" s="379" t="str">
        <f t="shared" ca="1" si="98"/>
        <v/>
      </c>
      <c r="AK225" s="363"/>
      <c r="AL225" s="432" t="str">
        <f t="shared" ca="1" si="99"/>
        <v/>
      </c>
      <c r="AM225" s="363"/>
      <c r="AN225" s="432" t="str">
        <f t="shared" ca="1" si="100"/>
        <v/>
      </c>
      <c r="AO225" s="433" t="str">
        <f t="shared" si="101"/>
        <v/>
      </c>
      <c r="AP225" s="433" t="str">
        <f t="shared" si="102"/>
        <v/>
      </c>
      <c r="AQ225" s="433" t="str">
        <f>IF(AO225=7,VLOOKUP(AP225,設定!$A$2:$B$6,2,1),"---")</f>
        <v>---</v>
      </c>
      <c r="AR225" s="370"/>
      <c r="AS225" s="371"/>
      <c r="AT225" s="371"/>
      <c r="AU225" s="372" t="s">
        <v>105</v>
      </c>
      <c r="AV225" s="373"/>
      <c r="AW225" s="372"/>
      <c r="AX225" s="374"/>
      <c r="AY225" s="434" t="str">
        <f t="shared" si="92"/>
        <v/>
      </c>
      <c r="AZ225" s="372" t="s">
        <v>105</v>
      </c>
      <c r="BA225" s="372" t="s">
        <v>105</v>
      </c>
      <c r="BB225" s="372" t="s">
        <v>105</v>
      </c>
      <c r="BC225" s="372"/>
      <c r="BD225" s="372"/>
      <c r="BE225" s="372"/>
      <c r="BF225" s="372"/>
      <c r="BG225" s="376"/>
      <c r="BH225" s="377"/>
      <c r="BI225" s="372"/>
      <c r="BJ225" s="372"/>
      <c r="BK225" s="372"/>
      <c r="BL225" s="372"/>
      <c r="BM225" s="372"/>
      <c r="BN225" s="372"/>
      <c r="BO225" s="372"/>
      <c r="BP225" s="372"/>
      <c r="BQ225" s="372"/>
      <c r="BR225" s="372"/>
      <c r="BS225" s="372"/>
      <c r="BT225" s="372"/>
      <c r="BU225" s="372"/>
      <c r="BV225" s="372"/>
      <c r="BW225" s="372"/>
      <c r="BX225" s="372"/>
      <c r="BY225" s="372"/>
      <c r="BZ225" s="378"/>
      <c r="CA225" s="401"/>
      <c r="CB225" s="402"/>
      <c r="CC225" s="402">
        <v>213</v>
      </c>
      <c r="CD225" s="337" t="str">
        <f t="shared" si="103"/>
        <v/>
      </c>
      <c r="CE225" s="337" t="str">
        <f t="shared" si="105"/>
        <v>立得点表!3:12</v>
      </c>
      <c r="CF225" s="338" t="str">
        <f t="shared" si="106"/>
        <v>立得点表!16:25</v>
      </c>
      <c r="CG225" s="337" t="str">
        <f t="shared" si="107"/>
        <v>立3段得点表!3:13</v>
      </c>
      <c r="CH225" s="338" t="str">
        <f t="shared" si="108"/>
        <v>立3段得点表!16:25</v>
      </c>
      <c r="CI225" s="337" t="str">
        <f t="shared" si="109"/>
        <v>ボール得点表!3:13</v>
      </c>
      <c r="CJ225" s="338" t="str">
        <f t="shared" si="110"/>
        <v>ボール得点表!16:25</v>
      </c>
      <c r="CK225" s="337" t="str">
        <f t="shared" si="111"/>
        <v>50m得点表!3:13</v>
      </c>
      <c r="CL225" s="338" t="str">
        <f t="shared" si="112"/>
        <v>50m得点表!16:25</v>
      </c>
      <c r="CM225" s="337" t="str">
        <f t="shared" si="113"/>
        <v>往得点表!3:13</v>
      </c>
      <c r="CN225" s="338" t="str">
        <f t="shared" si="114"/>
        <v>往得点表!16:25</v>
      </c>
      <c r="CO225" s="337" t="str">
        <f t="shared" si="115"/>
        <v>腕得点表!3:13</v>
      </c>
      <c r="CP225" s="338" t="str">
        <f t="shared" si="116"/>
        <v>腕得点表!16:25</v>
      </c>
      <c r="CQ225" s="337" t="str">
        <f t="shared" si="117"/>
        <v>腕膝得点表!3:4</v>
      </c>
      <c r="CR225" s="338" t="str">
        <f t="shared" si="118"/>
        <v>腕膝得点表!8:9</v>
      </c>
      <c r="CS225" s="337" t="str">
        <f t="shared" si="119"/>
        <v>20mシャトルラン得点表!3:13</v>
      </c>
      <c r="CT225" s="338" t="str">
        <f t="shared" si="120"/>
        <v>20mシャトルラン得点表!16:25</v>
      </c>
      <c r="CU225" s="402" t="b">
        <f t="shared" si="104"/>
        <v>0</v>
      </c>
    </row>
    <row r="226" spans="1:99">
      <c r="A226" s="352">
        <v>214</v>
      </c>
      <c r="B226" s="446"/>
      <c r="C226" s="353"/>
      <c r="D226" s="356"/>
      <c r="E226" s="355"/>
      <c r="F226" s="356"/>
      <c r="G226" s="435" t="str">
        <f>IF(E226="","",DATEDIF(E226,#REF!,"y"))</f>
        <v/>
      </c>
      <c r="H226" s="356"/>
      <c r="I226" s="356"/>
      <c r="J226" s="379"/>
      <c r="K226" s="436" t="str">
        <f t="shared" ca="1" si="93"/>
        <v/>
      </c>
      <c r="L226" s="316"/>
      <c r="M226" s="318"/>
      <c r="N226" s="318"/>
      <c r="O226" s="318"/>
      <c r="P226" s="363"/>
      <c r="Q226" s="432" t="str">
        <f t="shared" ca="1" si="94"/>
        <v/>
      </c>
      <c r="R226" s="360"/>
      <c r="S226" s="361"/>
      <c r="T226" s="361"/>
      <c r="U226" s="361"/>
      <c r="V226" s="365"/>
      <c r="W226" s="358"/>
      <c r="X226" s="379" t="str">
        <f t="shared" ca="1" si="95"/>
        <v/>
      </c>
      <c r="Y226" s="323"/>
      <c r="Z226" s="360"/>
      <c r="AA226" s="361"/>
      <c r="AB226" s="361"/>
      <c r="AC226" s="361"/>
      <c r="AD226" s="362"/>
      <c r="AE226" s="363"/>
      <c r="AF226" s="432" t="str">
        <f t="shared" ca="1" si="96"/>
        <v/>
      </c>
      <c r="AG226" s="363"/>
      <c r="AH226" s="432" t="str">
        <f t="shared" ca="1" si="97"/>
        <v/>
      </c>
      <c r="AI226" s="358"/>
      <c r="AJ226" s="379" t="str">
        <f t="shared" ca="1" si="98"/>
        <v/>
      </c>
      <c r="AK226" s="363"/>
      <c r="AL226" s="432" t="str">
        <f t="shared" ca="1" si="99"/>
        <v/>
      </c>
      <c r="AM226" s="363"/>
      <c r="AN226" s="432" t="str">
        <f t="shared" ca="1" si="100"/>
        <v/>
      </c>
      <c r="AO226" s="433" t="str">
        <f t="shared" si="101"/>
        <v/>
      </c>
      <c r="AP226" s="433" t="str">
        <f t="shared" si="102"/>
        <v/>
      </c>
      <c r="AQ226" s="433" t="str">
        <f>IF(AO226=7,VLOOKUP(AP226,設定!$A$2:$B$6,2,1),"---")</f>
        <v>---</v>
      </c>
      <c r="AR226" s="370"/>
      <c r="AS226" s="371"/>
      <c r="AT226" s="371"/>
      <c r="AU226" s="372" t="s">
        <v>105</v>
      </c>
      <c r="AV226" s="373"/>
      <c r="AW226" s="372"/>
      <c r="AX226" s="374"/>
      <c r="AY226" s="434" t="str">
        <f t="shared" si="92"/>
        <v/>
      </c>
      <c r="AZ226" s="372" t="s">
        <v>105</v>
      </c>
      <c r="BA226" s="372" t="s">
        <v>105</v>
      </c>
      <c r="BB226" s="372" t="s">
        <v>105</v>
      </c>
      <c r="BC226" s="372"/>
      <c r="BD226" s="372"/>
      <c r="BE226" s="372"/>
      <c r="BF226" s="372"/>
      <c r="BG226" s="376"/>
      <c r="BH226" s="377"/>
      <c r="BI226" s="372"/>
      <c r="BJ226" s="372"/>
      <c r="BK226" s="372"/>
      <c r="BL226" s="372"/>
      <c r="BM226" s="372"/>
      <c r="BN226" s="372"/>
      <c r="BO226" s="372"/>
      <c r="BP226" s="372"/>
      <c r="BQ226" s="372"/>
      <c r="BR226" s="372"/>
      <c r="BS226" s="372"/>
      <c r="BT226" s="372"/>
      <c r="BU226" s="372"/>
      <c r="BV226" s="372"/>
      <c r="BW226" s="372"/>
      <c r="BX226" s="372"/>
      <c r="BY226" s="372"/>
      <c r="BZ226" s="378"/>
      <c r="CA226" s="401"/>
      <c r="CB226" s="402"/>
      <c r="CC226" s="402">
        <v>214</v>
      </c>
      <c r="CD226" s="337" t="str">
        <f t="shared" si="103"/>
        <v/>
      </c>
      <c r="CE226" s="337" t="str">
        <f t="shared" si="105"/>
        <v>立得点表!3:12</v>
      </c>
      <c r="CF226" s="338" t="str">
        <f t="shared" si="106"/>
        <v>立得点表!16:25</v>
      </c>
      <c r="CG226" s="337" t="str">
        <f t="shared" si="107"/>
        <v>立3段得点表!3:13</v>
      </c>
      <c r="CH226" s="338" t="str">
        <f t="shared" si="108"/>
        <v>立3段得点表!16:25</v>
      </c>
      <c r="CI226" s="337" t="str">
        <f t="shared" si="109"/>
        <v>ボール得点表!3:13</v>
      </c>
      <c r="CJ226" s="338" t="str">
        <f t="shared" si="110"/>
        <v>ボール得点表!16:25</v>
      </c>
      <c r="CK226" s="337" t="str">
        <f t="shared" si="111"/>
        <v>50m得点表!3:13</v>
      </c>
      <c r="CL226" s="338" t="str">
        <f t="shared" si="112"/>
        <v>50m得点表!16:25</v>
      </c>
      <c r="CM226" s="337" t="str">
        <f t="shared" si="113"/>
        <v>往得点表!3:13</v>
      </c>
      <c r="CN226" s="338" t="str">
        <f t="shared" si="114"/>
        <v>往得点表!16:25</v>
      </c>
      <c r="CO226" s="337" t="str">
        <f t="shared" si="115"/>
        <v>腕得点表!3:13</v>
      </c>
      <c r="CP226" s="338" t="str">
        <f t="shared" si="116"/>
        <v>腕得点表!16:25</v>
      </c>
      <c r="CQ226" s="337" t="str">
        <f t="shared" si="117"/>
        <v>腕膝得点表!3:4</v>
      </c>
      <c r="CR226" s="338" t="str">
        <f t="shared" si="118"/>
        <v>腕膝得点表!8:9</v>
      </c>
      <c r="CS226" s="337" t="str">
        <f t="shared" si="119"/>
        <v>20mシャトルラン得点表!3:13</v>
      </c>
      <c r="CT226" s="338" t="str">
        <f t="shared" si="120"/>
        <v>20mシャトルラン得点表!16:25</v>
      </c>
      <c r="CU226" s="402" t="b">
        <f t="shared" si="104"/>
        <v>0</v>
      </c>
    </row>
    <row r="227" spans="1:99">
      <c r="A227" s="352">
        <v>215</v>
      </c>
      <c r="B227" s="446"/>
      <c r="C227" s="353"/>
      <c r="D227" s="356"/>
      <c r="E227" s="355"/>
      <c r="F227" s="356"/>
      <c r="G227" s="435" t="str">
        <f>IF(E227="","",DATEDIF(E227,#REF!,"y"))</f>
        <v/>
      </c>
      <c r="H227" s="356"/>
      <c r="I227" s="356"/>
      <c r="J227" s="379"/>
      <c r="K227" s="436" t="str">
        <f t="shared" ca="1" si="93"/>
        <v/>
      </c>
      <c r="L227" s="316"/>
      <c r="M227" s="318"/>
      <c r="N227" s="318"/>
      <c r="O227" s="318"/>
      <c r="P227" s="363"/>
      <c r="Q227" s="432" t="str">
        <f t="shared" ca="1" si="94"/>
        <v/>
      </c>
      <c r="R227" s="360"/>
      <c r="S227" s="361"/>
      <c r="T227" s="361"/>
      <c r="U227" s="361"/>
      <c r="V227" s="365"/>
      <c r="W227" s="358"/>
      <c r="X227" s="379" t="str">
        <f t="shared" ca="1" si="95"/>
        <v/>
      </c>
      <c r="Y227" s="323"/>
      <c r="Z227" s="360"/>
      <c r="AA227" s="361"/>
      <c r="AB227" s="361"/>
      <c r="AC227" s="361"/>
      <c r="AD227" s="362"/>
      <c r="AE227" s="363"/>
      <c r="AF227" s="432" t="str">
        <f t="shared" ca="1" si="96"/>
        <v/>
      </c>
      <c r="AG227" s="363"/>
      <c r="AH227" s="432" t="str">
        <f t="shared" ca="1" si="97"/>
        <v/>
      </c>
      <c r="AI227" s="358"/>
      <c r="AJ227" s="379" t="str">
        <f t="shared" ca="1" si="98"/>
        <v/>
      </c>
      <c r="AK227" s="363"/>
      <c r="AL227" s="432" t="str">
        <f t="shared" ca="1" si="99"/>
        <v/>
      </c>
      <c r="AM227" s="363"/>
      <c r="AN227" s="432" t="str">
        <f t="shared" ca="1" si="100"/>
        <v/>
      </c>
      <c r="AO227" s="433" t="str">
        <f t="shared" si="101"/>
        <v/>
      </c>
      <c r="AP227" s="433" t="str">
        <f t="shared" si="102"/>
        <v/>
      </c>
      <c r="AQ227" s="433" t="str">
        <f>IF(AO227=7,VLOOKUP(AP227,設定!$A$2:$B$6,2,1),"---")</f>
        <v>---</v>
      </c>
      <c r="AR227" s="370"/>
      <c r="AS227" s="371"/>
      <c r="AT227" s="371"/>
      <c r="AU227" s="372" t="s">
        <v>105</v>
      </c>
      <c r="AV227" s="373"/>
      <c r="AW227" s="372"/>
      <c r="AX227" s="374"/>
      <c r="AY227" s="434" t="str">
        <f t="shared" si="92"/>
        <v/>
      </c>
      <c r="AZ227" s="372" t="s">
        <v>105</v>
      </c>
      <c r="BA227" s="372" t="s">
        <v>105</v>
      </c>
      <c r="BB227" s="372" t="s">
        <v>105</v>
      </c>
      <c r="BC227" s="372"/>
      <c r="BD227" s="372"/>
      <c r="BE227" s="372"/>
      <c r="BF227" s="372"/>
      <c r="BG227" s="376"/>
      <c r="BH227" s="377"/>
      <c r="BI227" s="372"/>
      <c r="BJ227" s="372"/>
      <c r="BK227" s="372"/>
      <c r="BL227" s="372"/>
      <c r="BM227" s="372"/>
      <c r="BN227" s="372"/>
      <c r="BO227" s="372"/>
      <c r="BP227" s="372"/>
      <c r="BQ227" s="372"/>
      <c r="BR227" s="372"/>
      <c r="BS227" s="372"/>
      <c r="BT227" s="372"/>
      <c r="BU227" s="372"/>
      <c r="BV227" s="372"/>
      <c r="BW227" s="372"/>
      <c r="BX227" s="372"/>
      <c r="BY227" s="372"/>
      <c r="BZ227" s="378"/>
      <c r="CA227" s="401"/>
      <c r="CB227" s="402"/>
      <c r="CC227" s="402">
        <v>215</v>
      </c>
      <c r="CD227" s="337" t="str">
        <f t="shared" si="103"/>
        <v/>
      </c>
      <c r="CE227" s="337" t="str">
        <f t="shared" si="105"/>
        <v>立得点表!3:12</v>
      </c>
      <c r="CF227" s="338" t="str">
        <f t="shared" si="106"/>
        <v>立得点表!16:25</v>
      </c>
      <c r="CG227" s="337" t="str">
        <f t="shared" si="107"/>
        <v>立3段得点表!3:13</v>
      </c>
      <c r="CH227" s="338" t="str">
        <f t="shared" si="108"/>
        <v>立3段得点表!16:25</v>
      </c>
      <c r="CI227" s="337" t="str">
        <f t="shared" si="109"/>
        <v>ボール得点表!3:13</v>
      </c>
      <c r="CJ227" s="338" t="str">
        <f t="shared" si="110"/>
        <v>ボール得点表!16:25</v>
      </c>
      <c r="CK227" s="337" t="str">
        <f t="shared" si="111"/>
        <v>50m得点表!3:13</v>
      </c>
      <c r="CL227" s="338" t="str">
        <f t="shared" si="112"/>
        <v>50m得点表!16:25</v>
      </c>
      <c r="CM227" s="337" t="str">
        <f t="shared" si="113"/>
        <v>往得点表!3:13</v>
      </c>
      <c r="CN227" s="338" t="str">
        <f t="shared" si="114"/>
        <v>往得点表!16:25</v>
      </c>
      <c r="CO227" s="337" t="str">
        <f t="shared" si="115"/>
        <v>腕得点表!3:13</v>
      </c>
      <c r="CP227" s="338" t="str">
        <f t="shared" si="116"/>
        <v>腕得点表!16:25</v>
      </c>
      <c r="CQ227" s="337" t="str">
        <f t="shared" si="117"/>
        <v>腕膝得点表!3:4</v>
      </c>
      <c r="CR227" s="338" t="str">
        <f t="shared" si="118"/>
        <v>腕膝得点表!8:9</v>
      </c>
      <c r="CS227" s="337" t="str">
        <f t="shared" si="119"/>
        <v>20mシャトルラン得点表!3:13</v>
      </c>
      <c r="CT227" s="338" t="str">
        <f t="shared" si="120"/>
        <v>20mシャトルラン得点表!16:25</v>
      </c>
      <c r="CU227" s="402" t="b">
        <f t="shared" si="104"/>
        <v>0</v>
      </c>
    </row>
    <row r="228" spans="1:99">
      <c r="A228" s="352">
        <v>216</v>
      </c>
      <c r="B228" s="446"/>
      <c r="C228" s="353"/>
      <c r="D228" s="356"/>
      <c r="E228" s="355"/>
      <c r="F228" s="356"/>
      <c r="G228" s="435" t="str">
        <f>IF(E228="","",DATEDIF(E228,#REF!,"y"))</f>
        <v/>
      </c>
      <c r="H228" s="356"/>
      <c r="I228" s="356"/>
      <c r="J228" s="379"/>
      <c r="K228" s="436" t="str">
        <f t="shared" ca="1" si="93"/>
        <v/>
      </c>
      <c r="L228" s="316"/>
      <c r="M228" s="318"/>
      <c r="N228" s="318"/>
      <c r="O228" s="318"/>
      <c r="P228" s="363"/>
      <c r="Q228" s="432" t="str">
        <f t="shared" ca="1" si="94"/>
        <v/>
      </c>
      <c r="R228" s="360"/>
      <c r="S228" s="361"/>
      <c r="T228" s="361"/>
      <c r="U228" s="361"/>
      <c r="V228" s="365"/>
      <c r="W228" s="358"/>
      <c r="X228" s="379" t="str">
        <f t="shared" ca="1" si="95"/>
        <v/>
      </c>
      <c r="Y228" s="323"/>
      <c r="Z228" s="360"/>
      <c r="AA228" s="361"/>
      <c r="AB228" s="361"/>
      <c r="AC228" s="361"/>
      <c r="AD228" s="362"/>
      <c r="AE228" s="363"/>
      <c r="AF228" s="432" t="str">
        <f t="shared" ca="1" si="96"/>
        <v/>
      </c>
      <c r="AG228" s="363"/>
      <c r="AH228" s="432" t="str">
        <f t="shared" ca="1" si="97"/>
        <v/>
      </c>
      <c r="AI228" s="358"/>
      <c r="AJ228" s="379" t="str">
        <f t="shared" ca="1" si="98"/>
        <v/>
      </c>
      <c r="AK228" s="363"/>
      <c r="AL228" s="432" t="str">
        <f t="shared" ca="1" si="99"/>
        <v/>
      </c>
      <c r="AM228" s="363"/>
      <c r="AN228" s="432" t="str">
        <f t="shared" ca="1" si="100"/>
        <v/>
      </c>
      <c r="AO228" s="433" t="str">
        <f t="shared" si="101"/>
        <v/>
      </c>
      <c r="AP228" s="433" t="str">
        <f t="shared" si="102"/>
        <v/>
      </c>
      <c r="AQ228" s="433" t="str">
        <f>IF(AO228=7,VLOOKUP(AP228,設定!$A$2:$B$6,2,1),"---")</f>
        <v>---</v>
      </c>
      <c r="AR228" s="370"/>
      <c r="AS228" s="371"/>
      <c r="AT228" s="371"/>
      <c r="AU228" s="372" t="s">
        <v>105</v>
      </c>
      <c r="AV228" s="373"/>
      <c r="AW228" s="372"/>
      <c r="AX228" s="374"/>
      <c r="AY228" s="434" t="str">
        <f t="shared" si="92"/>
        <v/>
      </c>
      <c r="AZ228" s="372" t="s">
        <v>105</v>
      </c>
      <c r="BA228" s="372" t="s">
        <v>105</v>
      </c>
      <c r="BB228" s="372" t="s">
        <v>105</v>
      </c>
      <c r="BC228" s="372"/>
      <c r="BD228" s="372"/>
      <c r="BE228" s="372"/>
      <c r="BF228" s="372"/>
      <c r="BG228" s="376"/>
      <c r="BH228" s="377"/>
      <c r="BI228" s="372"/>
      <c r="BJ228" s="372"/>
      <c r="BK228" s="372"/>
      <c r="BL228" s="372"/>
      <c r="BM228" s="372"/>
      <c r="BN228" s="372"/>
      <c r="BO228" s="372"/>
      <c r="BP228" s="372"/>
      <c r="BQ228" s="372"/>
      <c r="BR228" s="372"/>
      <c r="BS228" s="372"/>
      <c r="BT228" s="372"/>
      <c r="BU228" s="372"/>
      <c r="BV228" s="372"/>
      <c r="BW228" s="372"/>
      <c r="BX228" s="372"/>
      <c r="BY228" s="372"/>
      <c r="BZ228" s="378"/>
      <c r="CA228" s="401"/>
      <c r="CB228" s="402"/>
      <c r="CC228" s="402">
        <v>216</v>
      </c>
      <c r="CD228" s="337" t="str">
        <f t="shared" si="103"/>
        <v/>
      </c>
      <c r="CE228" s="337" t="str">
        <f t="shared" si="105"/>
        <v>立得点表!3:12</v>
      </c>
      <c r="CF228" s="338" t="str">
        <f t="shared" si="106"/>
        <v>立得点表!16:25</v>
      </c>
      <c r="CG228" s="337" t="str">
        <f t="shared" si="107"/>
        <v>立3段得点表!3:13</v>
      </c>
      <c r="CH228" s="338" t="str">
        <f t="shared" si="108"/>
        <v>立3段得点表!16:25</v>
      </c>
      <c r="CI228" s="337" t="str">
        <f t="shared" si="109"/>
        <v>ボール得点表!3:13</v>
      </c>
      <c r="CJ228" s="338" t="str">
        <f t="shared" si="110"/>
        <v>ボール得点表!16:25</v>
      </c>
      <c r="CK228" s="337" t="str">
        <f t="shared" si="111"/>
        <v>50m得点表!3:13</v>
      </c>
      <c r="CL228" s="338" t="str">
        <f t="shared" si="112"/>
        <v>50m得点表!16:25</v>
      </c>
      <c r="CM228" s="337" t="str">
        <f t="shared" si="113"/>
        <v>往得点表!3:13</v>
      </c>
      <c r="CN228" s="338" t="str">
        <f t="shared" si="114"/>
        <v>往得点表!16:25</v>
      </c>
      <c r="CO228" s="337" t="str">
        <f t="shared" si="115"/>
        <v>腕得点表!3:13</v>
      </c>
      <c r="CP228" s="338" t="str">
        <f t="shared" si="116"/>
        <v>腕得点表!16:25</v>
      </c>
      <c r="CQ228" s="337" t="str">
        <f t="shared" si="117"/>
        <v>腕膝得点表!3:4</v>
      </c>
      <c r="CR228" s="338" t="str">
        <f t="shared" si="118"/>
        <v>腕膝得点表!8:9</v>
      </c>
      <c r="CS228" s="337" t="str">
        <f t="shared" si="119"/>
        <v>20mシャトルラン得点表!3:13</v>
      </c>
      <c r="CT228" s="338" t="str">
        <f t="shared" si="120"/>
        <v>20mシャトルラン得点表!16:25</v>
      </c>
      <c r="CU228" s="402" t="b">
        <f t="shared" si="104"/>
        <v>0</v>
      </c>
    </row>
    <row r="229" spans="1:99">
      <c r="A229" s="352">
        <v>217</v>
      </c>
      <c r="B229" s="446"/>
      <c r="C229" s="353"/>
      <c r="D229" s="356"/>
      <c r="E229" s="355"/>
      <c r="F229" s="356"/>
      <c r="G229" s="435" t="str">
        <f>IF(E229="","",DATEDIF(E229,#REF!,"y"))</f>
        <v/>
      </c>
      <c r="H229" s="356"/>
      <c r="I229" s="356"/>
      <c r="J229" s="379"/>
      <c r="K229" s="436" t="str">
        <f t="shared" ca="1" si="93"/>
        <v/>
      </c>
      <c r="L229" s="316"/>
      <c r="M229" s="318"/>
      <c r="N229" s="318"/>
      <c r="O229" s="318"/>
      <c r="P229" s="363"/>
      <c r="Q229" s="432" t="str">
        <f t="shared" ca="1" si="94"/>
        <v/>
      </c>
      <c r="R229" s="360"/>
      <c r="S229" s="361"/>
      <c r="T229" s="361"/>
      <c r="U229" s="361"/>
      <c r="V229" s="365"/>
      <c r="W229" s="358"/>
      <c r="X229" s="379" t="str">
        <f t="shared" ca="1" si="95"/>
        <v/>
      </c>
      <c r="Y229" s="323"/>
      <c r="Z229" s="360"/>
      <c r="AA229" s="361"/>
      <c r="AB229" s="361"/>
      <c r="AC229" s="361"/>
      <c r="AD229" s="362"/>
      <c r="AE229" s="363"/>
      <c r="AF229" s="432" t="str">
        <f t="shared" ca="1" si="96"/>
        <v/>
      </c>
      <c r="AG229" s="363"/>
      <c r="AH229" s="432" t="str">
        <f t="shared" ca="1" si="97"/>
        <v/>
      </c>
      <c r="AI229" s="358"/>
      <c r="AJ229" s="379" t="str">
        <f t="shared" ca="1" si="98"/>
        <v/>
      </c>
      <c r="AK229" s="363"/>
      <c r="AL229" s="432" t="str">
        <f t="shared" ca="1" si="99"/>
        <v/>
      </c>
      <c r="AM229" s="363"/>
      <c r="AN229" s="432" t="str">
        <f t="shared" ca="1" si="100"/>
        <v/>
      </c>
      <c r="AO229" s="433" t="str">
        <f t="shared" si="101"/>
        <v/>
      </c>
      <c r="AP229" s="433" t="str">
        <f t="shared" si="102"/>
        <v/>
      </c>
      <c r="AQ229" s="433" t="str">
        <f>IF(AO229=7,VLOOKUP(AP229,設定!$A$2:$B$6,2,1),"---")</f>
        <v>---</v>
      </c>
      <c r="AR229" s="370"/>
      <c r="AS229" s="371"/>
      <c r="AT229" s="371"/>
      <c r="AU229" s="372" t="s">
        <v>105</v>
      </c>
      <c r="AV229" s="373"/>
      <c r="AW229" s="372"/>
      <c r="AX229" s="374"/>
      <c r="AY229" s="434" t="str">
        <f t="shared" si="92"/>
        <v/>
      </c>
      <c r="AZ229" s="372" t="s">
        <v>105</v>
      </c>
      <c r="BA229" s="372" t="s">
        <v>105</v>
      </c>
      <c r="BB229" s="372" t="s">
        <v>105</v>
      </c>
      <c r="BC229" s="372"/>
      <c r="BD229" s="372"/>
      <c r="BE229" s="372"/>
      <c r="BF229" s="372"/>
      <c r="BG229" s="376"/>
      <c r="BH229" s="377"/>
      <c r="BI229" s="372"/>
      <c r="BJ229" s="372"/>
      <c r="BK229" s="372"/>
      <c r="BL229" s="372"/>
      <c r="BM229" s="372"/>
      <c r="BN229" s="372"/>
      <c r="BO229" s="372"/>
      <c r="BP229" s="372"/>
      <c r="BQ229" s="372"/>
      <c r="BR229" s="372"/>
      <c r="BS229" s="372"/>
      <c r="BT229" s="372"/>
      <c r="BU229" s="372"/>
      <c r="BV229" s="372"/>
      <c r="BW229" s="372"/>
      <c r="BX229" s="372"/>
      <c r="BY229" s="372"/>
      <c r="BZ229" s="378"/>
      <c r="CA229" s="401"/>
      <c r="CB229" s="402"/>
      <c r="CC229" s="402">
        <v>217</v>
      </c>
      <c r="CD229" s="337" t="str">
        <f t="shared" si="103"/>
        <v/>
      </c>
      <c r="CE229" s="337" t="str">
        <f t="shared" si="105"/>
        <v>立得点表!3:12</v>
      </c>
      <c r="CF229" s="338" t="str">
        <f t="shared" si="106"/>
        <v>立得点表!16:25</v>
      </c>
      <c r="CG229" s="337" t="str">
        <f t="shared" si="107"/>
        <v>立3段得点表!3:13</v>
      </c>
      <c r="CH229" s="338" t="str">
        <f t="shared" si="108"/>
        <v>立3段得点表!16:25</v>
      </c>
      <c r="CI229" s="337" t="str">
        <f t="shared" si="109"/>
        <v>ボール得点表!3:13</v>
      </c>
      <c r="CJ229" s="338" t="str">
        <f t="shared" si="110"/>
        <v>ボール得点表!16:25</v>
      </c>
      <c r="CK229" s="337" t="str">
        <f t="shared" si="111"/>
        <v>50m得点表!3:13</v>
      </c>
      <c r="CL229" s="338" t="str">
        <f t="shared" si="112"/>
        <v>50m得点表!16:25</v>
      </c>
      <c r="CM229" s="337" t="str">
        <f t="shared" si="113"/>
        <v>往得点表!3:13</v>
      </c>
      <c r="CN229" s="338" t="str">
        <f t="shared" si="114"/>
        <v>往得点表!16:25</v>
      </c>
      <c r="CO229" s="337" t="str">
        <f t="shared" si="115"/>
        <v>腕得点表!3:13</v>
      </c>
      <c r="CP229" s="338" t="str">
        <f t="shared" si="116"/>
        <v>腕得点表!16:25</v>
      </c>
      <c r="CQ229" s="337" t="str">
        <f t="shared" si="117"/>
        <v>腕膝得点表!3:4</v>
      </c>
      <c r="CR229" s="338" t="str">
        <f t="shared" si="118"/>
        <v>腕膝得点表!8:9</v>
      </c>
      <c r="CS229" s="337" t="str">
        <f t="shared" si="119"/>
        <v>20mシャトルラン得点表!3:13</v>
      </c>
      <c r="CT229" s="338" t="str">
        <f t="shared" si="120"/>
        <v>20mシャトルラン得点表!16:25</v>
      </c>
      <c r="CU229" s="402" t="b">
        <f t="shared" si="104"/>
        <v>0</v>
      </c>
    </row>
    <row r="230" spans="1:99">
      <c r="A230" s="352">
        <v>218</v>
      </c>
      <c r="B230" s="446"/>
      <c r="C230" s="353"/>
      <c r="D230" s="356"/>
      <c r="E230" s="355"/>
      <c r="F230" s="356"/>
      <c r="G230" s="435" t="str">
        <f>IF(E230="","",DATEDIF(E230,#REF!,"y"))</f>
        <v/>
      </c>
      <c r="H230" s="356"/>
      <c r="I230" s="356"/>
      <c r="J230" s="379"/>
      <c r="K230" s="436" t="str">
        <f t="shared" ca="1" si="93"/>
        <v/>
      </c>
      <c r="L230" s="316"/>
      <c r="M230" s="318"/>
      <c r="N230" s="318"/>
      <c r="O230" s="318"/>
      <c r="P230" s="363"/>
      <c r="Q230" s="432" t="str">
        <f t="shared" ca="1" si="94"/>
        <v/>
      </c>
      <c r="R230" s="360"/>
      <c r="S230" s="361"/>
      <c r="T230" s="361"/>
      <c r="U230" s="361"/>
      <c r="V230" s="365"/>
      <c r="W230" s="358"/>
      <c r="X230" s="379" t="str">
        <f t="shared" ca="1" si="95"/>
        <v/>
      </c>
      <c r="Y230" s="323"/>
      <c r="Z230" s="360"/>
      <c r="AA230" s="361"/>
      <c r="AB230" s="361"/>
      <c r="AC230" s="361"/>
      <c r="AD230" s="362"/>
      <c r="AE230" s="363"/>
      <c r="AF230" s="432" t="str">
        <f t="shared" ca="1" si="96"/>
        <v/>
      </c>
      <c r="AG230" s="363"/>
      <c r="AH230" s="432" t="str">
        <f t="shared" ca="1" si="97"/>
        <v/>
      </c>
      <c r="AI230" s="358"/>
      <c r="AJ230" s="379" t="str">
        <f t="shared" ca="1" si="98"/>
        <v/>
      </c>
      <c r="AK230" s="363"/>
      <c r="AL230" s="432" t="str">
        <f t="shared" ca="1" si="99"/>
        <v/>
      </c>
      <c r="AM230" s="363"/>
      <c r="AN230" s="432" t="str">
        <f t="shared" ca="1" si="100"/>
        <v/>
      </c>
      <c r="AO230" s="433" t="str">
        <f t="shared" si="101"/>
        <v/>
      </c>
      <c r="AP230" s="433" t="str">
        <f t="shared" si="102"/>
        <v/>
      </c>
      <c r="AQ230" s="433" t="str">
        <f>IF(AO230=7,VLOOKUP(AP230,設定!$A$2:$B$6,2,1),"---")</f>
        <v>---</v>
      </c>
      <c r="AR230" s="370"/>
      <c r="AS230" s="371"/>
      <c r="AT230" s="371"/>
      <c r="AU230" s="372" t="s">
        <v>105</v>
      </c>
      <c r="AV230" s="373"/>
      <c r="AW230" s="372"/>
      <c r="AX230" s="374"/>
      <c r="AY230" s="434" t="str">
        <f t="shared" si="92"/>
        <v/>
      </c>
      <c r="AZ230" s="372" t="s">
        <v>105</v>
      </c>
      <c r="BA230" s="372" t="s">
        <v>105</v>
      </c>
      <c r="BB230" s="372" t="s">
        <v>105</v>
      </c>
      <c r="BC230" s="372"/>
      <c r="BD230" s="372"/>
      <c r="BE230" s="372"/>
      <c r="BF230" s="372"/>
      <c r="BG230" s="376"/>
      <c r="BH230" s="377"/>
      <c r="BI230" s="372"/>
      <c r="BJ230" s="372"/>
      <c r="BK230" s="372"/>
      <c r="BL230" s="372"/>
      <c r="BM230" s="372"/>
      <c r="BN230" s="372"/>
      <c r="BO230" s="372"/>
      <c r="BP230" s="372"/>
      <c r="BQ230" s="372"/>
      <c r="BR230" s="372"/>
      <c r="BS230" s="372"/>
      <c r="BT230" s="372"/>
      <c r="BU230" s="372"/>
      <c r="BV230" s="372"/>
      <c r="BW230" s="372"/>
      <c r="BX230" s="372"/>
      <c r="BY230" s="372"/>
      <c r="BZ230" s="378"/>
      <c r="CA230" s="401"/>
      <c r="CB230" s="402"/>
      <c r="CC230" s="402">
        <v>218</v>
      </c>
      <c r="CD230" s="337" t="str">
        <f t="shared" si="103"/>
        <v/>
      </c>
      <c r="CE230" s="337" t="str">
        <f t="shared" si="105"/>
        <v>立得点表!3:12</v>
      </c>
      <c r="CF230" s="338" t="str">
        <f t="shared" si="106"/>
        <v>立得点表!16:25</v>
      </c>
      <c r="CG230" s="337" t="str">
        <f t="shared" si="107"/>
        <v>立3段得点表!3:13</v>
      </c>
      <c r="CH230" s="338" t="str">
        <f t="shared" si="108"/>
        <v>立3段得点表!16:25</v>
      </c>
      <c r="CI230" s="337" t="str">
        <f t="shared" si="109"/>
        <v>ボール得点表!3:13</v>
      </c>
      <c r="CJ230" s="338" t="str">
        <f t="shared" si="110"/>
        <v>ボール得点表!16:25</v>
      </c>
      <c r="CK230" s="337" t="str">
        <f t="shared" si="111"/>
        <v>50m得点表!3:13</v>
      </c>
      <c r="CL230" s="338" t="str">
        <f t="shared" si="112"/>
        <v>50m得点表!16:25</v>
      </c>
      <c r="CM230" s="337" t="str">
        <f t="shared" si="113"/>
        <v>往得点表!3:13</v>
      </c>
      <c r="CN230" s="338" t="str">
        <f t="shared" si="114"/>
        <v>往得点表!16:25</v>
      </c>
      <c r="CO230" s="337" t="str">
        <f t="shared" si="115"/>
        <v>腕得点表!3:13</v>
      </c>
      <c r="CP230" s="338" t="str">
        <f t="shared" si="116"/>
        <v>腕得点表!16:25</v>
      </c>
      <c r="CQ230" s="337" t="str">
        <f t="shared" si="117"/>
        <v>腕膝得点表!3:4</v>
      </c>
      <c r="CR230" s="338" t="str">
        <f t="shared" si="118"/>
        <v>腕膝得点表!8:9</v>
      </c>
      <c r="CS230" s="337" t="str">
        <f t="shared" si="119"/>
        <v>20mシャトルラン得点表!3:13</v>
      </c>
      <c r="CT230" s="338" t="str">
        <f t="shared" si="120"/>
        <v>20mシャトルラン得点表!16:25</v>
      </c>
      <c r="CU230" s="402" t="b">
        <f t="shared" si="104"/>
        <v>0</v>
      </c>
    </row>
    <row r="231" spans="1:99">
      <c r="A231" s="352">
        <v>219</v>
      </c>
      <c r="B231" s="446"/>
      <c r="C231" s="353"/>
      <c r="D231" s="356"/>
      <c r="E231" s="355"/>
      <c r="F231" s="356"/>
      <c r="G231" s="435" t="str">
        <f>IF(E231="","",DATEDIF(E231,#REF!,"y"))</f>
        <v/>
      </c>
      <c r="H231" s="356"/>
      <c r="I231" s="356"/>
      <c r="J231" s="379"/>
      <c r="K231" s="436" t="str">
        <f t="shared" ca="1" si="93"/>
        <v/>
      </c>
      <c r="L231" s="316"/>
      <c r="M231" s="318"/>
      <c r="N231" s="318"/>
      <c r="O231" s="318"/>
      <c r="P231" s="363"/>
      <c r="Q231" s="432" t="str">
        <f t="shared" ca="1" si="94"/>
        <v/>
      </c>
      <c r="R231" s="360"/>
      <c r="S231" s="361"/>
      <c r="T231" s="361"/>
      <c r="U231" s="361"/>
      <c r="V231" s="365"/>
      <c r="W231" s="358"/>
      <c r="X231" s="379" t="str">
        <f t="shared" ca="1" si="95"/>
        <v/>
      </c>
      <c r="Y231" s="323"/>
      <c r="Z231" s="360"/>
      <c r="AA231" s="361"/>
      <c r="AB231" s="361"/>
      <c r="AC231" s="361"/>
      <c r="AD231" s="362"/>
      <c r="AE231" s="363"/>
      <c r="AF231" s="432" t="str">
        <f t="shared" ca="1" si="96"/>
        <v/>
      </c>
      <c r="AG231" s="363"/>
      <c r="AH231" s="432" t="str">
        <f t="shared" ca="1" si="97"/>
        <v/>
      </c>
      <c r="AI231" s="358"/>
      <c r="AJ231" s="379" t="str">
        <f t="shared" ca="1" si="98"/>
        <v/>
      </c>
      <c r="AK231" s="363"/>
      <c r="AL231" s="432" t="str">
        <f t="shared" ca="1" si="99"/>
        <v/>
      </c>
      <c r="AM231" s="363"/>
      <c r="AN231" s="432" t="str">
        <f t="shared" ca="1" si="100"/>
        <v/>
      </c>
      <c r="AO231" s="433" t="str">
        <f t="shared" si="101"/>
        <v/>
      </c>
      <c r="AP231" s="433" t="str">
        <f t="shared" si="102"/>
        <v/>
      </c>
      <c r="AQ231" s="433" t="str">
        <f>IF(AO231=7,VLOOKUP(AP231,設定!$A$2:$B$6,2,1),"---")</f>
        <v>---</v>
      </c>
      <c r="AR231" s="370"/>
      <c r="AS231" s="371"/>
      <c r="AT231" s="371"/>
      <c r="AU231" s="372" t="s">
        <v>105</v>
      </c>
      <c r="AV231" s="373"/>
      <c r="AW231" s="372"/>
      <c r="AX231" s="374"/>
      <c r="AY231" s="434" t="str">
        <f t="shared" si="92"/>
        <v/>
      </c>
      <c r="AZ231" s="372" t="s">
        <v>105</v>
      </c>
      <c r="BA231" s="372" t="s">
        <v>105</v>
      </c>
      <c r="BB231" s="372" t="s">
        <v>105</v>
      </c>
      <c r="BC231" s="372"/>
      <c r="BD231" s="372"/>
      <c r="BE231" s="372"/>
      <c r="BF231" s="372"/>
      <c r="BG231" s="376"/>
      <c r="BH231" s="377"/>
      <c r="BI231" s="372"/>
      <c r="BJ231" s="372"/>
      <c r="BK231" s="372"/>
      <c r="BL231" s="372"/>
      <c r="BM231" s="372"/>
      <c r="BN231" s="372"/>
      <c r="BO231" s="372"/>
      <c r="BP231" s="372"/>
      <c r="BQ231" s="372"/>
      <c r="BR231" s="372"/>
      <c r="BS231" s="372"/>
      <c r="BT231" s="372"/>
      <c r="BU231" s="372"/>
      <c r="BV231" s="372"/>
      <c r="BW231" s="372"/>
      <c r="BX231" s="372"/>
      <c r="BY231" s="372"/>
      <c r="BZ231" s="378"/>
      <c r="CA231" s="401"/>
      <c r="CB231" s="402"/>
      <c r="CC231" s="402">
        <v>219</v>
      </c>
      <c r="CD231" s="337" t="str">
        <f t="shared" si="103"/>
        <v/>
      </c>
      <c r="CE231" s="337" t="str">
        <f t="shared" si="105"/>
        <v>立得点表!3:12</v>
      </c>
      <c r="CF231" s="338" t="str">
        <f t="shared" si="106"/>
        <v>立得点表!16:25</v>
      </c>
      <c r="CG231" s="337" t="str">
        <f t="shared" si="107"/>
        <v>立3段得点表!3:13</v>
      </c>
      <c r="CH231" s="338" t="str">
        <f t="shared" si="108"/>
        <v>立3段得点表!16:25</v>
      </c>
      <c r="CI231" s="337" t="str">
        <f t="shared" si="109"/>
        <v>ボール得点表!3:13</v>
      </c>
      <c r="CJ231" s="338" t="str">
        <f t="shared" si="110"/>
        <v>ボール得点表!16:25</v>
      </c>
      <c r="CK231" s="337" t="str">
        <f t="shared" si="111"/>
        <v>50m得点表!3:13</v>
      </c>
      <c r="CL231" s="338" t="str">
        <f t="shared" si="112"/>
        <v>50m得点表!16:25</v>
      </c>
      <c r="CM231" s="337" t="str">
        <f t="shared" si="113"/>
        <v>往得点表!3:13</v>
      </c>
      <c r="CN231" s="338" t="str">
        <f t="shared" si="114"/>
        <v>往得点表!16:25</v>
      </c>
      <c r="CO231" s="337" t="str">
        <f t="shared" si="115"/>
        <v>腕得点表!3:13</v>
      </c>
      <c r="CP231" s="338" t="str">
        <f t="shared" si="116"/>
        <v>腕得点表!16:25</v>
      </c>
      <c r="CQ231" s="337" t="str">
        <f t="shared" si="117"/>
        <v>腕膝得点表!3:4</v>
      </c>
      <c r="CR231" s="338" t="str">
        <f t="shared" si="118"/>
        <v>腕膝得点表!8:9</v>
      </c>
      <c r="CS231" s="337" t="str">
        <f t="shared" si="119"/>
        <v>20mシャトルラン得点表!3:13</v>
      </c>
      <c r="CT231" s="338" t="str">
        <f t="shared" si="120"/>
        <v>20mシャトルラン得点表!16:25</v>
      </c>
      <c r="CU231" s="402" t="b">
        <f t="shared" si="104"/>
        <v>0</v>
      </c>
    </row>
    <row r="232" spans="1:99">
      <c r="A232" s="352">
        <v>220</v>
      </c>
      <c r="B232" s="446"/>
      <c r="C232" s="353"/>
      <c r="D232" s="356"/>
      <c r="E232" s="355"/>
      <c r="F232" s="356"/>
      <c r="G232" s="435" t="str">
        <f>IF(E232="","",DATEDIF(E232,#REF!,"y"))</f>
        <v/>
      </c>
      <c r="H232" s="356"/>
      <c r="I232" s="356"/>
      <c r="J232" s="379"/>
      <c r="K232" s="436" t="str">
        <f t="shared" ca="1" si="93"/>
        <v/>
      </c>
      <c r="L232" s="316"/>
      <c r="M232" s="318"/>
      <c r="N232" s="318"/>
      <c r="O232" s="318"/>
      <c r="P232" s="363"/>
      <c r="Q232" s="432" t="str">
        <f t="shared" ca="1" si="94"/>
        <v/>
      </c>
      <c r="R232" s="360"/>
      <c r="S232" s="361"/>
      <c r="T232" s="361"/>
      <c r="U232" s="361"/>
      <c r="V232" s="365"/>
      <c r="W232" s="358"/>
      <c r="X232" s="379" t="str">
        <f t="shared" ca="1" si="95"/>
        <v/>
      </c>
      <c r="Y232" s="323"/>
      <c r="Z232" s="360"/>
      <c r="AA232" s="361"/>
      <c r="AB232" s="361"/>
      <c r="AC232" s="361"/>
      <c r="AD232" s="362"/>
      <c r="AE232" s="363"/>
      <c r="AF232" s="432" t="str">
        <f t="shared" ca="1" si="96"/>
        <v/>
      </c>
      <c r="AG232" s="363"/>
      <c r="AH232" s="432" t="str">
        <f t="shared" ca="1" si="97"/>
        <v/>
      </c>
      <c r="AI232" s="358"/>
      <c r="AJ232" s="379" t="str">
        <f t="shared" ca="1" si="98"/>
        <v/>
      </c>
      <c r="AK232" s="363"/>
      <c r="AL232" s="432" t="str">
        <f t="shared" ca="1" si="99"/>
        <v/>
      </c>
      <c r="AM232" s="363"/>
      <c r="AN232" s="432" t="str">
        <f t="shared" ca="1" si="100"/>
        <v/>
      </c>
      <c r="AO232" s="433" t="str">
        <f t="shared" si="101"/>
        <v/>
      </c>
      <c r="AP232" s="433" t="str">
        <f t="shared" si="102"/>
        <v/>
      </c>
      <c r="AQ232" s="433" t="str">
        <f>IF(AO232=7,VLOOKUP(AP232,設定!$A$2:$B$6,2,1),"---")</f>
        <v>---</v>
      </c>
      <c r="AR232" s="370"/>
      <c r="AS232" s="371"/>
      <c r="AT232" s="371"/>
      <c r="AU232" s="372" t="s">
        <v>105</v>
      </c>
      <c r="AV232" s="373"/>
      <c r="AW232" s="372"/>
      <c r="AX232" s="374"/>
      <c r="AY232" s="434" t="str">
        <f t="shared" si="92"/>
        <v/>
      </c>
      <c r="AZ232" s="372" t="s">
        <v>105</v>
      </c>
      <c r="BA232" s="372" t="s">
        <v>105</v>
      </c>
      <c r="BB232" s="372" t="s">
        <v>105</v>
      </c>
      <c r="BC232" s="372"/>
      <c r="BD232" s="372"/>
      <c r="BE232" s="372"/>
      <c r="BF232" s="372"/>
      <c r="BG232" s="376"/>
      <c r="BH232" s="377"/>
      <c r="BI232" s="372"/>
      <c r="BJ232" s="372"/>
      <c r="BK232" s="372"/>
      <c r="BL232" s="372"/>
      <c r="BM232" s="372"/>
      <c r="BN232" s="372"/>
      <c r="BO232" s="372"/>
      <c r="BP232" s="372"/>
      <c r="BQ232" s="372"/>
      <c r="BR232" s="372"/>
      <c r="BS232" s="372"/>
      <c r="BT232" s="372"/>
      <c r="BU232" s="372"/>
      <c r="BV232" s="372"/>
      <c r="BW232" s="372"/>
      <c r="BX232" s="372"/>
      <c r="BY232" s="372"/>
      <c r="BZ232" s="378"/>
      <c r="CA232" s="401"/>
      <c r="CB232" s="402"/>
      <c r="CC232" s="402">
        <v>220</v>
      </c>
      <c r="CD232" s="337" t="str">
        <f t="shared" si="103"/>
        <v/>
      </c>
      <c r="CE232" s="337" t="str">
        <f t="shared" si="105"/>
        <v>立得点表!3:12</v>
      </c>
      <c r="CF232" s="338" t="str">
        <f t="shared" si="106"/>
        <v>立得点表!16:25</v>
      </c>
      <c r="CG232" s="337" t="str">
        <f t="shared" si="107"/>
        <v>立3段得点表!3:13</v>
      </c>
      <c r="CH232" s="338" t="str">
        <f t="shared" si="108"/>
        <v>立3段得点表!16:25</v>
      </c>
      <c r="CI232" s="337" t="str">
        <f t="shared" si="109"/>
        <v>ボール得点表!3:13</v>
      </c>
      <c r="CJ232" s="338" t="str">
        <f t="shared" si="110"/>
        <v>ボール得点表!16:25</v>
      </c>
      <c r="CK232" s="337" t="str">
        <f t="shared" si="111"/>
        <v>50m得点表!3:13</v>
      </c>
      <c r="CL232" s="338" t="str">
        <f t="shared" si="112"/>
        <v>50m得点表!16:25</v>
      </c>
      <c r="CM232" s="337" t="str">
        <f t="shared" si="113"/>
        <v>往得点表!3:13</v>
      </c>
      <c r="CN232" s="338" t="str">
        <f t="shared" si="114"/>
        <v>往得点表!16:25</v>
      </c>
      <c r="CO232" s="337" t="str">
        <f t="shared" si="115"/>
        <v>腕得点表!3:13</v>
      </c>
      <c r="CP232" s="338" t="str">
        <f t="shared" si="116"/>
        <v>腕得点表!16:25</v>
      </c>
      <c r="CQ232" s="337" t="str">
        <f t="shared" si="117"/>
        <v>腕膝得点表!3:4</v>
      </c>
      <c r="CR232" s="338" t="str">
        <f t="shared" si="118"/>
        <v>腕膝得点表!8:9</v>
      </c>
      <c r="CS232" s="337" t="str">
        <f t="shared" si="119"/>
        <v>20mシャトルラン得点表!3:13</v>
      </c>
      <c r="CT232" s="338" t="str">
        <f t="shared" si="120"/>
        <v>20mシャトルラン得点表!16:25</v>
      </c>
      <c r="CU232" s="402" t="b">
        <f t="shared" si="104"/>
        <v>0</v>
      </c>
    </row>
    <row r="233" spans="1:99">
      <c r="A233" s="352">
        <v>221</v>
      </c>
      <c r="B233" s="446"/>
      <c r="C233" s="353"/>
      <c r="D233" s="356"/>
      <c r="E233" s="355"/>
      <c r="F233" s="356"/>
      <c r="G233" s="435" t="str">
        <f>IF(E233="","",DATEDIF(E233,#REF!,"y"))</f>
        <v/>
      </c>
      <c r="H233" s="356"/>
      <c r="I233" s="356"/>
      <c r="J233" s="379"/>
      <c r="K233" s="436" t="str">
        <f t="shared" ca="1" si="93"/>
        <v/>
      </c>
      <c r="L233" s="316"/>
      <c r="M233" s="318"/>
      <c r="N233" s="318"/>
      <c r="O233" s="318"/>
      <c r="P233" s="363"/>
      <c r="Q233" s="432" t="str">
        <f t="shared" ca="1" si="94"/>
        <v/>
      </c>
      <c r="R233" s="360"/>
      <c r="S233" s="361"/>
      <c r="T233" s="361"/>
      <c r="U233" s="361"/>
      <c r="V233" s="365"/>
      <c r="W233" s="358"/>
      <c r="X233" s="379" t="str">
        <f t="shared" ca="1" si="95"/>
        <v/>
      </c>
      <c r="Y233" s="323"/>
      <c r="Z233" s="360"/>
      <c r="AA233" s="361"/>
      <c r="AB233" s="361"/>
      <c r="AC233" s="361"/>
      <c r="AD233" s="362"/>
      <c r="AE233" s="363"/>
      <c r="AF233" s="432" t="str">
        <f t="shared" ca="1" si="96"/>
        <v/>
      </c>
      <c r="AG233" s="363"/>
      <c r="AH233" s="432" t="str">
        <f t="shared" ca="1" si="97"/>
        <v/>
      </c>
      <c r="AI233" s="358"/>
      <c r="AJ233" s="379" t="str">
        <f t="shared" ca="1" si="98"/>
        <v/>
      </c>
      <c r="AK233" s="363"/>
      <c r="AL233" s="432" t="str">
        <f t="shared" ca="1" si="99"/>
        <v/>
      </c>
      <c r="AM233" s="363"/>
      <c r="AN233" s="432" t="str">
        <f t="shared" ca="1" si="100"/>
        <v/>
      </c>
      <c r="AO233" s="433" t="str">
        <f t="shared" si="101"/>
        <v/>
      </c>
      <c r="AP233" s="433" t="str">
        <f t="shared" si="102"/>
        <v/>
      </c>
      <c r="AQ233" s="433" t="str">
        <f>IF(AO233=7,VLOOKUP(AP233,設定!$A$2:$B$6,2,1),"---")</f>
        <v>---</v>
      </c>
      <c r="AR233" s="370"/>
      <c r="AS233" s="371"/>
      <c r="AT233" s="371"/>
      <c r="AU233" s="372" t="s">
        <v>105</v>
      </c>
      <c r="AV233" s="373"/>
      <c r="AW233" s="372"/>
      <c r="AX233" s="374"/>
      <c r="AY233" s="434" t="str">
        <f t="shared" si="92"/>
        <v/>
      </c>
      <c r="AZ233" s="372" t="s">
        <v>105</v>
      </c>
      <c r="BA233" s="372" t="s">
        <v>105</v>
      </c>
      <c r="BB233" s="372" t="s">
        <v>105</v>
      </c>
      <c r="BC233" s="372"/>
      <c r="BD233" s="372"/>
      <c r="BE233" s="372"/>
      <c r="BF233" s="372"/>
      <c r="BG233" s="376"/>
      <c r="BH233" s="377"/>
      <c r="BI233" s="372"/>
      <c r="BJ233" s="372"/>
      <c r="BK233" s="372"/>
      <c r="BL233" s="372"/>
      <c r="BM233" s="372"/>
      <c r="BN233" s="372"/>
      <c r="BO233" s="372"/>
      <c r="BP233" s="372"/>
      <c r="BQ233" s="372"/>
      <c r="BR233" s="372"/>
      <c r="BS233" s="372"/>
      <c r="BT233" s="372"/>
      <c r="BU233" s="372"/>
      <c r="BV233" s="372"/>
      <c r="BW233" s="372"/>
      <c r="BX233" s="372"/>
      <c r="BY233" s="372"/>
      <c r="BZ233" s="378"/>
      <c r="CA233" s="401"/>
      <c r="CB233" s="402"/>
      <c r="CC233" s="402">
        <v>221</v>
      </c>
      <c r="CD233" s="337" t="str">
        <f t="shared" si="103"/>
        <v/>
      </c>
      <c r="CE233" s="337" t="str">
        <f t="shared" si="105"/>
        <v>立得点表!3:12</v>
      </c>
      <c r="CF233" s="338" t="str">
        <f t="shared" si="106"/>
        <v>立得点表!16:25</v>
      </c>
      <c r="CG233" s="337" t="str">
        <f t="shared" si="107"/>
        <v>立3段得点表!3:13</v>
      </c>
      <c r="CH233" s="338" t="str">
        <f t="shared" si="108"/>
        <v>立3段得点表!16:25</v>
      </c>
      <c r="CI233" s="337" t="str">
        <f t="shared" si="109"/>
        <v>ボール得点表!3:13</v>
      </c>
      <c r="CJ233" s="338" t="str">
        <f t="shared" si="110"/>
        <v>ボール得点表!16:25</v>
      </c>
      <c r="CK233" s="337" t="str">
        <f t="shared" si="111"/>
        <v>50m得点表!3:13</v>
      </c>
      <c r="CL233" s="338" t="str">
        <f t="shared" si="112"/>
        <v>50m得点表!16:25</v>
      </c>
      <c r="CM233" s="337" t="str">
        <f t="shared" si="113"/>
        <v>往得点表!3:13</v>
      </c>
      <c r="CN233" s="338" t="str">
        <f t="shared" si="114"/>
        <v>往得点表!16:25</v>
      </c>
      <c r="CO233" s="337" t="str">
        <f t="shared" si="115"/>
        <v>腕得点表!3:13</v>
      </c>
      <c r="CP233" s="338" t="str">
        <f t="shared" si="116"/>
        <v>腕得点表!16:25</v>
      </c>
      <c r="CQ233" s="337" t="str">
        <f t="shared" si="117"/>
        <v>腕膝得点表!3:4</v>
      </c>
      <c r="CR233" s="338" t="str">
        <f t="shared" si="118"/>
        <v>腕膝得点表!8:9</v>
      </c>
      <c r="CS233" s="337" t="str">
        <f t="shared" si="119"/>
        <v>20mシャトルラン得点表!3:13</v>
      </c>
      <c r="CT233" s="338" t="str">
        <f t="shared" si="120"/>
        <v>20mシャトルラン得点表!16:25</v>
      </c>
      <c r="CU233" s="402" t="b">
        <f t="shared" si="104"/>
        <v>0</v>
      </c>
    </row>
    <row r="234" spans="1:99">
      <c r="A234" s="352">
        <v>222</v>
      </c>
      <c r="B234" s="446"/>
      <c r="C234" s="353"/>
      <c r="D234" s="356"/>
      <c r="E234" s="355"/>
      <c r="F234" s="356"/>
      <c r="G234" s="435" t="str">
        <f>IF(E234="","",DATEDIF(E234,#REF!,"y"))</f>
        <v/>
      </c>
      <c r="H234" s="356"/>
      <c r="I234" s="356"/>
      <c r="J234" s="379"/>
      <c r="K234" s="436" t="str">
        <f t="shared" ca="1" si="93"/>
        <v/>
      </c>
      <c r="L234" s="316"/>
      <c r="M234" s="318"/>
      <c r="N234" s="318"/>
      <c r="O234" s="318"/>
      <c r="P234" s="363"/>
      <c r="Q234" s="432" t="str">
        <f t="shared" ca="1" si="94"/>
        <v/>
      </c>
      <c r="R234" s="360"/>
      <c r="S234" s="361"/>
      <c r="T234" s="361"/>
      <c r="U234" s="361"/>
      <c r="V234" s="365"/>
      <c r="W234" s="358"/>
      <c r="X234" s="379" t="str">
        <f t="shared" ca="1" si="95"/>
        <v/>
      </c>
      <c r="Y234" s="323"/>
      <c r="Z234" s="360"/>
      <c r="AA234" s="361"/>
      <c r="AB234" s="361"/>
      <c r="AC234" s="361"/>
      <c r="AD234" s="362"/>
      <c r="AE234" s="363"/>
      <c r="AF234" s="432" t="str">
        <f t="shared" ca="1" si="96"/>
        <v/>
      </c>
      <c r="AG234" s="363"/>
      <c r="AH234" s="432" t="str">
        <f t="shared" ca="1" si="97"/>
        <v/>
      </c>
      <c r="AI234" s="358"/>
      <c r="AJ234" s="379" t="str">
        <f t="shared" ca="1" si="98"/>
        <v/>
      </c>
      <c r="AK234" s="363"/>
      <c r="AL234" s="432" t="str">
        <f t="shared" ca="1" si="99"/>
        <v/>
      </c>
      <c r="AM234" s="363"/>
      <c r="AN234" s="432" t="str">
        <f t="shared" ca="1" si="100"/>
        <v/>
      </c>
      <c r="AO234" s="433" t="str">
        <f t="shared" si="101"/>
        <v/>
      </c>
      <c r="AP234" s="433" t="str">
        <f t="shared" si="102"/>
        <v/>
      </c>
      <c r="AQ234" s="433" t="str">
        <f>IF(AO234=7,VLOOKUP(AP234,設定!$A$2:$B$6,2,1),"---")</f>
        <v>---</v>
      </c>
      <c r="AR234" s="370"/>
      <c r="AS234" s="371"/>
      <c r="AT234" s="371"/>
      <c r="AU234" s="372" t="s">
        <v>105</v>
      </c>
      <c r="AV234" s="373"/>
      <c r="AW234" s="372"/>
      <c r="AX234" s="374"/>
      <c r="AY234" s="434" t="str">
        <f t="shared" si="92"/>
        <v/>
      </c>
      <c r="AZ234" s="372" t="s">
        <v>105</v>
      </c>
      <c r="BA234" s="372" t="s">
        <v>105</v>
      </c>
      <c r="BB234" s="372" t="s">
        <v>105</v>
      </c>
      <c r="BC234" s="372"/>
      <c r="BD234" s="372"/>
      <c r="BE234" s="372"/>
      <c r="BF234" s="372"/>
      <c r="BG234" s="376"/>
      <c r="BH234" s="377"/>
      <c r="BI234" s="372"/>
      <c r="BJ234" s="372"/>
      <c r="BK234" s="372"/>
      <c r="BL234" s="372"/>
      <c r="BM234" s="372"/>
      <c r="BN234" s="372"/>
      <c r="BO234" s="372"/>
      <c r="BP234" s="372"/>
      <c r="BQ234" s="372"/>
      <c r="BR234" s="372"/>
      <c r="BS234" s="372"/>
      <c r="BT234" s="372"/>
      <c r="BU234" s="372"/>
      <c r="BV234" s="372"/>
      <c r="BW234" s="372"/>
      <c r="BX234" s="372"/>
      <c r="BY234" s="372"/>
      <c r="BZ234" s="378"/>
      <c r="CA234" s="401"/>
      <c r="CB234" s="402"/>
      <c r="CC234" s="402">
        <v>222</v>
      </c>
      <c r="CD234" s="337" t="str">
        <f t="shared" si="103"/>
        <v/>
      </c>
      <c r="CE234" s="337" t="str">
        <f t="shared" si="105"/>
        <v>立得点表!3:12</v>
      </c>
      <c r="CF234" s="338" t="str">
        <f t="shared" si="106"/>
        <v>立得点表!16:25</v>
      </c>
      <c r="CG234" s="337" t="str">
        <f t="shared" si="107"/>
        <v>立3段得点表!3:13</v>
      </c>
      <c r="CH234" s="338" t="str">
        <f t="shared" si="108"/>
        <v>立3段得点表!16:25</v>
      </c>
      <c r="CI234" s="337" t="str">
        <f t="shared" si="109"/>
        <v>ボール得点表!3:13</v>
      </c>
      <c r="CJ234" s="338" t="str">
        <f t="shared" si="110"/>
        <v>ボール得点表!16:25</v>
      </c>
      <c r="CK234" s="337" t="str">
        <f t="shared" si="111"/>
        <v>50m得点表!3:13</v>
      </c>
      <c r="CL234" s="338" t="str">
        <f t="shared" si="112"/>
        <v>50m得点表!16:25</v>
      </c>
      <c r="CM234" s="337" t="str">
        <f t="shared" si="113"/>
        <v>往得点表!3:13</v>
      </c>
      <c r="CN234" s="338" t="str">
        <f t="shared" si="114"/>
        <v>往得点表!16:25</v>
      </c>
      <c r="CO234" s="337" t="str">
        <f t="shared" si="115"/>
        <v>腕得点表!3:13</v>
      </c>
      <c r="CP234" s="338" t="str">
        <f t="shared" si="116"/>
        <v>腕得点表!16:25</v>
      </c>
      <c r="CQ234" s="337" t="str">
        <f t="shared" si="117"/>
        <v>腕膝得点表!3:4</v>
      </c>
      <c r="CR234" s="338" t="str">
        <f t="shared" si="118"/>
        <v>腕膝得点表!8:9</v>
      </c>
      <c r="CS234" s="337" t="str">
        <f t="shared" si="119"/>
        <v>20mシャトルラン得点表!3:13</v>
      </c>
      <c r="CT234" s="338" t="str">
        <f t="shared" si="120"/>
        <v>20mシャトルラン得点表!16:25</v>
      </c>
      <c r="CU234" s="402" t="b">
        <f t="shared" si="104"/>
        <v>0</v>
      </c>
    </row>
    <row r="235" spans="1:99">
      <c r="A235" s="352">
        <v>223</v>
      </c>
      <c r="B235" s="446"/>
      <c r="C235" s="353"/>
      <c r="D235" s="356"/>
      <c r="E235" s="355"/>
      <c r="F235" s="356"/>
      <c r="G235" s="435" t="str">
        <f>IF(E235="","",DATEDIF(E235,#REF!,"y"))</f>
        <v/>
      </c>
      <c r="H235" s="356"/>
      <c r="I235" s="356"/>
      <c r="J235" s="379"/>
      <c r="K235" s="436" t="str">
        <f t="shared" ca="1" si="93"/>
        <v/>
      </c>
      <c r="L235" s="316"/>
      <c r="M235" s="318"/>
      <c r="N235" s="318"/>
      <c r="O235" s="318"/>
      <c r="P235" s="363"/>
      <c r="Q235" s="432" t="str">
        <f t="shared" ca="1" si="94"/>
        <v/>
      </c>
      <c r="R235" s="360"/>
      <c r="S235" s="361"/>
      <c r="T235" s="361"/>
      <c r="U235" s="361"/>
      <c r="V235" s="365"/>
      <c r="W235" s="358"/>
      <c r="X235" s="379" t="str">
        <f t="shared" ca="1" si="95"/>
        <v/>
      </c>
      <c r="Y235" s="323"/>
      <c r="Z235" s="360"/>
      <c r="AA235" s="361"/>
      <c r="AB235" s="361"/>
      <c r="AC235" s="361"/>
      <c r="AD235" s="362"/>
      <c r="AE235" s="363"/>
      <c r="AF235" s="432" t="str">
        <f t="shared" ca="1" si="96"/>
        <v/>
      </c>
      <c r="AG235" s="363"/>
      <c r="AH235" s="432" t="str">
        <f t="shared" ca="1" si="97"/>
        <v/>
      </c>
      <c r="AI235" s="358"/>
      <c r="AJ235" s="379" t="str">
        <f t="shared" ca="1" si="98"/>
        <v/>
      </c>
      <c r="AK235" s="363"/>
      <c r="AL235" s="432" t="str">
        <f t="shared" ca="1" si="99"/>
        <v/>
      </c>
      <c r="AM235" s="363"/>
      <c r="AN235" s="432" t="str">
        <f t="shared" ca="1" si="100"/>
        <v/>
      </c>
      <c r="AO235" s="433" t="str">
        <f t="shared" si="101"/>
        <v/>
      </c>
      <c r="AP235" s="433" t="str">
        <f t="shared" si="102"/>
        <v/>
      </c>
      <c r="AQ235" s="433" t="str">
        <f>IF(AO235=7,VLOOKUP(AP235,設定!$A$2:$B$6,2,1),"---")</f>
        <v>---</v>
      </c>
      <c r="AR235" s="370"/>
      <c r="AS235" s="371"/>
      <c r="AT235" s="371"/>
      <c r="AU235" s="372" t="s">
        <v>105</v>
      </c>
      <c r="AV235" s="373"/>
      <c r="AW235" s="372"/>
      <c r="AX235" s="374"/>
      <c r="AY235" s="434" t="str">
        <f t="shared" si="92"/>
        <v/>
      </c>
      <c r="AZ235" s="372" t="s">
        <v>105</v>
      </c>
      <c r="BA235" s="372" t="s">
        <v>105</v>
      </c>
      <c r="BB235" s="372" t="s">
        <v>105</v>
      </c>
      <c r="BC235" s="372"/>
      <c r="BD235" s="372"/>
      <c r="BE235" s="372"/>
      <c r="BF235" s="372"/>
      <c r="BG235" s="376"/>
      <c r="BH235" s="377"/>
      <c r="BI235" s="372"/>
      <c r="BJ235" s="372"/>
      <c r="BK235" s="372"/>
      <c r="BL235" s="372"/>
      <c r="BM235" s="372"/>
      <c r="BN235" s="372"/>
      <c r="BO235" s="372"/>
      <c r="BP235" s="372"/>
      <c r="BQ235" s="372"/>
      <c r="BR235" s="372"/>
      <c r="BS235" s="372"/>
      <c r="BT235" s="372"/>
      <c r="BU235" s="372"/>
      <c r="BV235" s="372"/>
      <c r="BW235" s="372"/>
      <c r="BX235" s="372"/>
      <c r="BY235" s="372"/>
      <c r="BZ235" s="378"/>
      <c r="CA235" s="401"/>
      <c r="CB235" s="402"/>
      <c r="CC235" s="402">
        <v>223</v>
      </c>
      <c r="CD235" s="337" t="str">
        <f t="shared" si="103"/>
        <v/>
      </c>
      <c r="CE235" s="337" t="str">
        <f t="shared" si="105"/>
        <v>立得点表!3:12</v>
      </c>
      <c r="CF235" s="338" t="str">
        <f t="shared" si="106"/>
        <v>立得点表!16:25</v>
      </c>
      <c r="CG235" s="337" t="str">
        <f t="shared" si="107"/>
        <v>立3段得点表!3:13</v>
      </c>
      <c r="CH235" s="338" t="str">
        <f t="shared" si="108"/>
        <v>立3段得点表!16:25</v>
      </c>
      <c r="CI235" s="337" t="str">
        <f t="shared" si="109"/>
        <v>ボール得点表!3:13</v>
      </c>
      <c r="CJ235" s="338" t="str">
        <f t="shared" si="110"/>
        <v>ボール得点表!16:25</v>
      </c>
      <c r="CK235" s="337" t="str">
        <f t="shared" si="111"/>
        <v>50m得点表!3:13</v>
      </c>
      <c r="CL235" s="338" t="str">
        <f t="shared" si="112"/>
        <v>50m得点表!16:25</v>
      </c>
      <c r="CM235" s="337" t="str">
        <f t="shared" si="113"/>
        <v>往得点表!3:13</v>
      </c>
      <c r="CN235" s="338" t="str">
        <f t="shared" si="114"/>
        <v>往得点表!16:25</v>
      </c>
      <c r="CO235" s="337" t="str">
        <f t="shared" si="115"/>
        <v>腕得点表!3:13</v>
      </c>
      <c r="CP235" s="338" t="str">
        <f t="shared" si="116"/>
        <v>腕得点表!16:25</v>
      </c>
      <c r="CQ235" s="337" t="str">
        <f t="shared" si="117"/>
        <v>腕膝得点表!3:4</v>
      </c>
      <c r="CR235" s="338" t="str">
        <f t="shared" si="118"/>
        <v>腕膝得点表!8:9</v>
      </c>
      <c r="CS235" s="337" t="str">
        <f t="shared" si="119"/>
        <v>20mシャトルラン得点表!3:13</v>
      </c>
      <c r="CT235" s="338" t="str">
        <f t="shared" si="120"/>
        <v>20mシャトルラン得点表!16:25</v>
      </c>
      <c r="CU235" s="402" t="b">
        <f t="shared" si="104"/>
        <v>0</v>
      </c>
    </row>
    <row r="236" spans="1:99">
      <c r="A236" s="352">
        <v>224</v>
      </c>
      <c r="B236" s="446"/>
      <c r="C236" s="353"/>
      <c r="D236" s="356"/>
      <c r="E236" s="355"/>
      <c r="F236" s="356"/>
      <c r="G236" s="435" t="str">
        <f>IF(E236="","",DATEDIF(E236,#REF!,"y"))</f>
        <v/>
      </c>
      <c r="H236" s="356"/>
      <c r="I236" s="356"/>
      <c r="J236" s="379"/>
      <c r="K236" s="436" t="str">
        <f t="shared" ca="1" si="93"/>
        <v/>
      </c>
      <c r="L236" s="316"/>
      <c r="M236" s="318"/>
      <c r="N236" s="318"/>
      <c r="O236" s="318"/>
      <c r="P236" s="363"/>
      <c r="Q236" s="432" t="str">
        <f t="shared" ca="1" si="94"/>
        <v/>
      </c>
      <c r="R236" s="360"/>
      <c r="S236" s="361"/>
      <c r="T236" s="361"/>
      <c r="U236" s="361"/>
      <c r="V236" s="365"/>
      <c r="W236" s="358"/>
      <c r="X236" s="379" t="str">
        <f t="shared" ca="1" si="95"/>
        <v/>
      </c>
      <c r="Y236" s="323"/>
      <c r="Z236" s="360"/>
      <c r="AA236" s="361"/>
      <c r="AB236" s="361"/>
      <c r="AC236" s="361"/>
      <c r="AD236" s="362"/>
      <c r="AE236" s="363"/>
      <c r="AF236" s="432" t="str">
        <f t="shared" ca="1" si="96"/>
        <v/>
      </c>
      <c r="AG236" s="363"/>
      <c r="AH236" s="432" t="str">
        <f t="shared" ca="1" si="97"/>
        <v/>
      </c>
      <c r="AI236" s="358"/>
      <c r="AJ236" s="379" t="str">
        <f t="shared" ca="1" si="98"/>
        <v/>
      </c>
      <c r="AK236" s="363"/>
      <c r="AL236" s="432" t="str">
        <f t="shared" ca="1" si="99"/>
        <v/>
      </c>
      <c r="AM236" s="363"/>
      <c r="AN236" s="432" t="str">
        <f t="shared" ca="1" si="100"/>
        <v/>
      </c>
      <c r="AO236" s="433" t="str">
        <f t="shared" si="101"/>
        <v/>
      </c>
      <c r="AP236" s="433" t="str">
        <f t="shared" si="102"/>
        <v/>
      </c>
      <c r="AQ236" s="433" t="str">
        <f>IF(AO236=7,VLOOKUP(AP236,設定!$A$2:$B$6,2,1),"---")</f>
        <v>---</v>
      </c>
      <c r="AR236" s="370"/>
      <c r="AS236" s="371"/>
      <c r="AT236" s="371"/>
      <c r="AU236" s="372" t="s">
        <v>105</v>
      </c>
      <c r="AV236" s="373"/>
      <c r="AW236" s="372"/>
      <c r="AX236" s="374"/>
      <c r="AY236" s="434" t="str">
        <f t="shared" si="92"/>
        <v/>
      </c>
      <c r="AZ236" s="372" t="s">
        <v>105</v>
      </c>
      <c r="BA236" s="372" t="s">
        <v>105</v>
      </c>
      <c r="BB236" s="372" t="s">
        <v>105</v>
      </c>
      <c r="BC236" s="372"/>
      <c r="BD236" s="372"/>
      <c r="BE236" s="372"/>
      <c r="BF236" s="372"/>
      <c r="BG236" s="376"/>
      <c r="BH236" s="377"/>
      <c r="BI236" s="372"/>
      <c r="BJ236" s="372"/>
      <c r="BK236" s="372"/>
      <c r="BL236" s="372"/>
      <c r="BM236" s="372"/>
      <c r="BN236" s="372"/>
      <c r="BO236" s="372"/>
      <c r="BP236" s="372"/>
      <c r="BQ236" s="372"/>
      <c r="BR236" s="372"/>
      <c r="BS236" s="372"/>
      <c r="BT236" s="372"/>
      <c r="BU236" s="372"/>
      <c r="BV236" s="372"/>
      <c r="BW236" s="372"/>
      <c r="BX236" s="372"/>
      <c r="BY236" s="372"/>
      <c r="BZ236" s="378"/>
      <c r="CA236" s="401"/>
      <c r="CB236" s="402"/>
      <c r="CC236" s="402">
        <v>224</v>
      </c>
      <c r="CD236" s="337" t="str">
        <f t="shared" si="103"/>
        <v/>
      </c>
      <c r="CE236" s="337" t="str">
        <f t="shared" si="105"/>
        <v>立得点表!3:12</v>
      </c>
      <c r="CF236" s="338" t="str">
        <f t="shared" si="106"/>
        <v>立得点表!16:25</v>
      </c>
      <c r="CG236" s="337" t="str">
        <f t="shared" si="107"/>
        <v>立3段得点表!3:13</v>
      </c>
      <c r="CH236" s="338" t="str">
        <f t="shared" si="108"/>
        <v>立3段得点表!16:25</v>
      </c>
      <c r="CI236" s="337" t="str">
        <f t="shared" si="109"/>
        <v>ボール得点表!3:13</v>
      </c>
      <c r="CJ236" s="338" t="str">
        <f t="shared" si="110"/>
        <v>ボール得点表!16:25</v>
      </c>
      <c r="CK236" s="337" t="str">
        <f t="shared" si="111"/>
        <v>50m得点表!3:13</v>
      </c>
      <c r="CL236" s="338" t="str">
        <f t="shared" si="112"/>
        <v>50m得点表!16:25</v>
      </c>
      <c r="CM236" s="337" t="str">
        <f t="shared" si="113"/>
        <v>往得点表!3:13</v>
      </c>
      <c r="CN236" s="338" t="str">
        <f t="shared" si="114"/>
        <v>往得点表!16:25</v>
      </c>
      <c r="CO236" s="337" t="str">
        <f t="shared" si="115"/>
        <v>腕得点表!3:13</v>
      </c>
      <c r="CP236" s="338" t="str">
        <f t="shared" si="116"/>
        <v>腕得点表!16:25</v>
      </c>
      <c r="CQ236" s="337" t="str">
        <f t="shared" si="117"/>
        <v>腕膝得点表!3:4</v>
      </c>
      <c r="CR236" s="338" t="str">
        <f t="shared" si="118"/>
        <v>腕膝得点表!8:9</v>
      </c>
      <c r="CS236" s="337" t="str">
        <f t="shared" si="119"/>
        <v>20mシャトルラン得点表!3:13</v>
      </c>
      <c r="CT236" s="338" t="str">
        <f t="shared" si="120"/>
        <v>20mシャトルラン得点表!16:25</v>
      </c>
      <c r="CU236" s="402" t="b">
        <f t="shared" si="104"/>
        <v>0</v>
      </c>
    </row>
    <row r="237" spans="1:99">
      <c r="A237" s="352">
        <v>225</v>
      </c>
      <c r="B237" s="446"/>
      <c r="C237" s="353"/>
      <c r="D237" s="356"/>
      <c r="E237" s="355"/>
      <c r="F237" s="356"/>
      <c r="G237" s="435" t="str">
        <f>IF(E237="","",DATEDIF(E237,#REF!,"y"))</f>
        <v/>
      </c>
      <c r="H237" s="356"/>
      <c r="I237" s="356"/>
      <c r="J237" s="379"/>
      <c r="K237" s="436" t="str">
        <f t="shared" ca="1" si="93"/>
        <v/>
      </c>
      <c r="L237" s="316"/>
      <c r="M237" s="318"/>
      <c r="N237" s="318"/>
      <c r="O237" s="318"/>
      <c r="P237" s="363"/>
      <c r="Q237" s="432" t="str">
        <f t="shared" ca="1" si="94"/>
        <v/>
      </c>
      <c r="R237" s="360"/>
      <c r="S237" s="361"/>
      <c r="T237" s="361"/>
      <c r="U237" s="361"/>
      <c r="V237" s="365"/>
      <c r="W237" s="358"/>
      <c r="X237" s="379" t="str">
        <f t="shared" ca="1" si="95"/>
        <v/>
      </c>
      <c r="Y237" s="323"/>
      <c r="Z237" s="360"/>
      <c r="AA237" s="361"/>
      <c r="AB237" s="361"/>
      <c r="AC237" s="361"/>
      <c r="AD237" s="362"/>
      <c r="AE237" s="363"/>
      <c r="AF237" s="432" t="str">
        <f t="shared" ca="1" si="96"/>
        <v/>
      </c>
      <c r="AG237" s="363"/>
      <c r="AH237" s="432" t="str">
        <f t="shared" ca="1" si="97"/>
        <v/>
      </c>
      <c r="AI237" s="358"/>
      <c r="AJ237" s="379" t="str">
        <f t="shared" ca="1" si="98"/>
        <v/>
      </c>
      <c r="AK237" s="363"/>
      <c r="AL237" s="432" t="str">
        <f t="shared" ca="1" si="99"/>
        <v/>
      </c>
      <c r="AM237" s="363"/>
      <c r="AN237" s="432" t="str">
        <f t="shared" ca="1" si="100"/>
        <v/>
      </c>
      <c r="AO237" s="433" t="str">
        <f t="shared" si="101"/>
        <v/>
      </c>
      <c r="AP237" s="433" t="str">
        <f t="shared" si="102"/>
        <v/>
      </c>
      <c r="AQ237" s="433" t="str">
        <f>IF(AO237=7,VLOOKUP(AP237,設定!$A$2:$B$6,2,1),"---")</f>
        <v>---</v>
      </c>
      <c r="AR237" s="370"/>
      <c r="AS237" s="371"/>
      <c r="AT237" s="371"/>
      <c r="AU237" s="372" t="s">
        <v>105</v>
      </c>
      <c r="AV237" s="373"/>
      <c r="AW237" s="372"/>
      <c r="AX237" s="374"/>
      <c r="AY237" s="434" t="str">
        <f t="shared" si="92"/>
        <v/>
      </c>
      <c r="AZ237" s="372" t="s">
        <v>105</v>
      </c>
      <c r="BA237" s="372" t="s">
        <v>105</v>
      </c>
      <c r="BB237" s="372" t="s">
        <v>105</v>
      </c>
      <c r="BC237" s="372"/>
      <c r="BD237" s="372"/>
      <c r="BE237" s="372"/>
      <c r="BF237" s="372"/>
      <c r="BG237" s="376"/>
      <c r="BH237" s="377"/>
      <c r="BI237" s="372"/>
      <c r="BJ237" s="372"/>
      <c r="BK237" s="372"/>
      <c r="BL237" s="372"/>
      <c r="BM237" s="372"/>
      <c r="BN237" s="372"/>
      <c r="BO237" s="372"/>
      <c r="BP237" s="372"/>
      <c r="BQ237" s="372"/>
      <c r="BR237" s="372"/>
      <c r="BS237" s="372"/>
      <c r="BT237" s="372"/>
      <c r="BU237" s="372"/>
      <c r="BV237" s="372"/>
      <c r="BW237" s="372"/>
      <c r="BX237" s="372"/>
      <c r="BY237" s="372"/>
      <c r="BZ237" s="378"/>
      <c r="CA237" s="401"/>
      <c r="CB237" s="402"/>
      <c r="CC237" s="402">
        <v>225</v>
      </c>
      <c r="CD237" s="337" t="str">
        <f t="shared" si="103"/>
        <v/>
      </c>
      <c r="CE237" s="337" t="str">
        <f t="shared" si="105"/>
        <v>立得点表!3:12</v>
      </c>
      <c r="CF237" s="338" t="str">
        <f t="shared" si="106"/>
        <v>立得点表!16:25</v>
      </c>
      <c r="CG237" s="337" t="str">
        <f t="shared" si="107"/>
        <v>立3段得点表!3:13</v>
      </c>
      <c r="CH237" s="338" t="str">
        <f t="shared" si="108"/>
        <v>立3段得点表!16:25</v>
      </c>
      <c r="CI237" s="337" t="str">
        <f t="shared" si="109"/>
        <v>ボール得点表!3:13</v>
      </c>
      <c r="CJ237" s="338" t="str">
        <f t="shared" si="110"/>
        <v>ボール得点表!16:25</v>
      </c>
      <c r="CK237" s="337" t="str">
        <f t="shared" si="111"/>
        <v>50m得点表!3:13</v>
      </c>
      <c r="CL237" s="338" t="str">
        <f t="shared" si="112"/>
        <v>50m得点表!16:25</v>
      </c>
      <c r="CM237" s="337" t="str">
        <f t="shared" si="113"/>
        <v>往得点表!3:13</v>
      </c>
      <c r="CN237" s="338" t="str">
        <f t="shared" si="114"/>
        <v>往得点表!16:25</v>
      </c>
      <c r="CO237" s="337" t="str">
        <f t="shared" si="115"/>
        <v>腕得点表!3:13</v>
      </c>
      <c r="CP237" s="338" t="str">
        <f t="shared" si="116"/>
        <v>腕得点表!16:25</v>
      </c>
      <c r="CQ237" s="337" t="str">
        <f t="shared" si="117"/>
        <v>腕膝得点表!3:4</v>
      </c>
      <c r="CR237" s="338" t="str">
        <f t="shared" si="118"/>
        <v>腕膝得点表!8:9</v>
      </c>
      <c r="CS237" s="337" t="str">
        <f t="shared" si="119"/>
        <v>20mシャトルラン得点表!3:13</v>
      </c>
      <c r="CT237" s="338" t="str">
        <f t="shared" si="120"/>
        <v>20mシャトルラン得点表!16:25</v>
      </c>
      <c r="CU237" s="402" t="b">
        <f t="shared" si="104"/>
        <v>0</v>
      </c>
    </row>
    <row r="238" spans="1:99">
      <c r="A238" s="352">
        <v>226</v>
      </c>
      <c r="B238" s="446"/>
      <c r="C238" s="353"/>
      <c r="D238" s="356"/>
      <c r="E238" s="355"/>
      <c r="F238" s="356"/>
      <c r="G238" s="435" t="str">
        <f>IF(E238="","",DATEDIF(E238,#REF!,"y"))</f>
        <v/>
      </c>
      <c r="H238" s="356"/>
      <c r="I238" s="356"/>
      <c r="J238" s="379"/>
      <c r="K238" s="436" t="str">
        <f t="shared" ca="1" si="93"/>
        <v/>
      </c>
      <c r="L238" s="316"/>
      <c r="M238" s="318"/>
      <c r="N238" s="318"/>
      <c r="O238" s="318"/>
      <c r="P238" s="363"/>
      <c r="Q238" s="432" t="str">
        <f t="shared" ca="1" si="94"/>
        <v/>
      </c>
      <c r="R238" s="360"/>
      <c r="S238" s="361"/>
      <c r="T238" s="361"/>
      <c r="U238" s="361"/>
      <c r="V238" s="365"/>
      <c r="W238" s="358"/>
      <c r="X238" s="379" t="str">
        <f t="shared" ca="1" si="95"/>
        <v/>
      </c>
      <c r="Y238" s="323"/>
      <c r="Z238" s="360"/>
      <c r="AA238" s="361"/>
      <c r="AB238" s="361"/>
      <c r="AC238" s="361"/>
      <c r="AD238" s="362"/>
      <c r="AE238" s="363"/>
      <c r="AF238" s="432" t="str">
        <f t="shared" ca="1" si="96"/>
        <v/>
      </c>
      <c r="AG238" s="363"/>
      <c r="AH238" s="432" t="str">
        <f t="shared" ca="1" si="97"/>
        <v/>
      </c>
      <c r="AI238" s="358"/>
      <c r="AJ238" s="379" t="str">
        <f t="shared" ca="1" si="98"/>
        <v/>
      </c>
      <c r="AK238" s="363"/>
      <c r="AL238" s="432" t="str">
        <f t="shared" ca="1" si="99"/>
        <v/>
      </c>
      <c r="AM238" s="363"/>
      <c r="AN238" s="432" t="str">
        <f t="shared" ca="1" si="100"/>
        <v/>
      </c>
      <c r="AO238" s="433" t="str">
        <f t="shared" si="101"/>
        <v/>
      </c>
      <c r="AP238" s="433" t="str">
        <f t="shared" si="102"/>
        <v/>
      </c>
      <c r="AQ238" s="433" t="str">
        <f>IF(AO238=7,VLOOKUP(AP238,設定!$A$2:$B$6,2,1),"---")</f>
        <v>---</v>
      </c>
      <c r="AR238" s="370"/>
      <c r="AS238" s="371"/>
      <c r="AT238" s="371"/>
      <c r="AU238" s="372" t="s">
        <v>105</v>
      </c>
      <c r="AV238" s="373"/>
      <c r="AW238" s="372"/>
      <c r="AX238" s="374"/>
      <c r="AY238" s="434" t="str">
        <f t="shared" si="92"/>
        <v/>
      </c>
      <c r="AZ238" s="372" t="s">
        <v>105</v>
      </c>
      <c r="BA238" s="372" t="s">
        <v>105</v>
      </c>
      <c r="BB238" s="372" t="s">
        <v>105</v>
      </c>
      <c r="BC238" s="372"/>
      <c r="BD238" s="372"/>
      <c r="BE238" s="372"/>
      <c r="BF238" s="372"/>
      <c r="BG238" s="376"/>
      <c r="BH238" s="377"/>
      <c r="BI238" s="372"/>
      <c r="BJ238" s="372"/>
      <c r="BK238" s="372"/>
      <c r="BL238" s="372"/>
      <c r="BM238" s="372"/>
      <c r="BN238" s="372"/>
      <c r="BO238" s="372"/>
      <c r="BP238" s="372"/>
      <c r="BQ238" s="372"/>
      <c r="BR238" s="372"/>
      <c r="BS238" s="372"/>
      <c r="BT238" s="372"/>
      <c r="BU238" s="372"/>
      <c r="BV238" s="372"/>
      <c r="BW238" s="372"/>
      <c r="BX238" s="372"/>
      <c r="BY238" s="372"/>
      <c r="BZ238" s="378"/>
      <c r="CA238" s="401"/>
      <c r="CB238" s="402"/>
      <c r="CC238" s="402">
        <v>226</v>
      </c>
      <c r="CD238" s="337" t="str">
        <f t="shared" si="103"/>
        <v/>
      </c>
      <c r="CE238" s="337" t="str">
        <f t="shared" si="105"/>
        <v>立得点表!3:12</v>
      </c>
      <c r="CF238" s="338" t="str">
        <f t="shared" si="106"/>
        <v>立得点表!16:25</v>
      </c>
      <c r="CG238" s="337" t="str">
        <f t="shared" si="107"/>
        <v>立3段得点表!3:13</v>
      </c>
      <c r="CH238" s="338" t="str">
        <f t="shared" si="108"/>
        <v>立3段得点表!16:25</v>
      </c>
      <c r="CI238" s="337" t="str">
        <f t="shared" si="109"/>
        <v>ボール得点表!3:13</v>
      </c>
      <c r="CJ238" s="338" t="str">
        <f t="shared" si="110"/>
        <v>ボール得点表!16:25</v>
      </c>
      <c r="CK238" s="337" t="str">
        <f t="shared" si="111"/>
        <v>50m得点表!3:13</v>
      </c>
      <c r="CL238" s="338" t="str">
        <f t="shared" si="112"/>
        <v>50m得点表!16:25</v>
      </c>
      <c r="CM238" s="337" t="str">
        <f t="shared" si="113"/>
        <v>往得点表!3:13</v>
      </c>
      <c r="CN238" s="338" t="str">
        <f t="shared" si="114"/>
        <v>往得点表!16:25</v>
      </c>
      <c r="CO238" s="337" t="str">
        <f t="shared" si="115"/>
        <v>腕得点表!3:13</v>
      </c>
      <c r="CP238" s="338" t="str">
        <f t="shared" si="116"/>
        <v>腕得点表!16:25</v>
      </c>
      <c r="CQ238" s="337" t="str">
        <f t="shared" si="117"/>
        <v>腕膝得点表!3:4</v>
      </c>
      <c r="CR238" s="338" t="str">
        <f t="shared" si="118"/>
        <v>腕膝得点表!8:9</v>
      </c>
      <c r="CS238" s="337" t="str">
        <f t="shared" si="119"/>
        <v>20mシャトルラン得点表!3:13</v>
      </c>
      <c r="CT238" s="338" t="str">
        <f t="shared" si="120"/>
        <v>20mシャトルラン得点表!16:25</v>
      </c>
      <c r="CU238" s="402" t="b">
        <f t="shared" si="104"/>
        <v>0</v>
      </c>
    </row>
    <row r="239" spans="1:99">
      <c r="A239" s="352">
        <v>227</v>
      </c>
      <c r="B239" s="446"/>
      <c r="C239" s="353"/>
      <c r="D239" s="356"/>
      <c r="E239" s="355"/>
      <c r="F239" s="356"/>
      <c r="G239" s="435" t="str">
        <f>IF(E239="","",DATEDIF(E239,#REF!,"y"))</f>
        <v/>
      </c>
      <c r="H239" s="356"/>
      <c r="I239" s="356"/>
      <c r="J239" s="379"/>
      <c r="K239" s="436" t="str">
        <f t="shared" ca="1" si="93"/>
        <v/>
      </c>
      <c r="L239" s="316"/>
      <c r="M239" s="318"/>
      <c r="N239" s="318"/>
      <c r="O239" s="318"/>
      <c r="P239" s="363"/>
      <c r="Q239" s="432" t="str">
        <f t="shared" ca="1" si="94"/>
        <v/>
      </c>
      <c r="R239" s="360"/>
      <c r="S239" s="361"/>
      <c r="T239" s="361"/>
      <c r="U239" s="361"/>
      <c r="V239" s="365"/>
      <c r="W239" s="358"/>
      <c r="X239" s="379" t="str">
        <f t="shared" ca="1" si="95"/>
        <v/>
      </c>
      <c r="Y239" s="323"/>
      <c r="Z239" s="360"/>
      <c r="AA239" s="361"/>
      <c r="AB239" s="361"/>
      <c r="AC239" s="361"/>
      <c r="AD239" s="362"/>
      <c r="AE239" s="363"/>
      <c r="AF239" s="432" t="str">
        <f t="shared" ca="1" si="96"/>
        <v/>
      </c>
      <c r="AG239" s="363"/>
      <c r="AH239" s="432" t="str">
        <f t="shared" ca="1" si="97"/>
        <v/>
      </c>
      <c r="AI239" s="358"/>
      <c r="AJ239" s="379" t="str">
        <f t="shared" ca="1" si="98"/>
        <v/>
      </c>
      <c r="AK239" s="363"/>
      <c r="AL239" s="432" t="str">
        <f t="shared" ca="1" si="99"/>
        <v/>
      </c>
      <c r="AM239" s="363"/>
      <c r="AN239" s="432" t="str">
        <f t="shared" ca="1" si="100"/>
        <v/>
      </c>
      <c r="AO239" s="433" t="str">
        <f t="shared" si="101"/>
        <v/>
      </c>
      <c r="AP239" s="433" t="str">
        <f t="shared" si="102"/>
        <v/>
      </c>
      <c r="AQ239" s="433" t="str">
        <f>IF(AO239=7,VLOOKUP(AP239,設定!$A$2:$B$6,2,1),"---")</f>
        <v>---</v>
      </c>
      <c r="AR239" s="370"/>
      <c r="AS239" s="371"/>
      <c r="AT239" s="371"/>
      <c r="AU239" s="372" t="s">
        <v>105</v>
      </c>
      <c r="AV239" s="373"/>
      <c r="AW239" s="372"/>
      <c r="AX239" s="374"/>
      <c r="AY239" s="434" t="str">
        <f t="shared" si="92"/>
        <v/>
      </c>
      <c r="AZ239" s="372" t="s">
        <v>105</v>
      </c>
      <c r="BA239" s="372" t="s">
        <v>105</v>
      </c>
      <c r="BB239" s="372" t="s">
        <v>105</v>
      </c>
      <c r="BC239" s="372"/>
      <c r="BD239" s="372"/>
      <c r="BE239" s="372"/>
      <c r="BF239" s="372"/>
      <c r="BG239" s="376"/>
      <c r="BH239" s="377"/>
      <c r="BI239" s="372"/>
      <c r="BJ239" s="372"/>
      <c r="BK239" s="372"/>
      <c r="BL239" s="372"/>
      <c r="BM239" s="372"/>
      <c r="BN239" s="372"/>
      <c r="BO239" s="372"/>
      <c r="BP239" s="372"/>
      <c r="BQ239" s="372"/>
      <c r="BR239" s="372"/>
      <c r="BS239" s="372"/>
      <c r="BT239" s="372"/>
      <c r="BU239" s="372"/>
      <c r="BV239" s="372"/>
      <c r="BW239" s="372"/>
      <c r="BX239" s="372"/>
      <c r="BY239" s="372"/>
      <c r="BZ239" s="378"/>
      <c r="CA239" s="401"/>
      <c r="CB239" s="402"/>
      <c r="CC239" s="402">
        <v>227</v>
      </c>
      <c r="CD239" s="337" t="str">
        <f t="shared" si="103"/>
        <v/>
      </c>
      <c r="CE239" s="337" t="str">
        <f t="shared" si="105"/>
        <v>立得点表!3:12</v>
      </c>
      <c r="CF239" s="338" t="str">
        <f t="shared" si="106"/>
        <v>立得点表!16:25</v>
      </c>
      <c r="CG239" s="337" t="str">
        <f t="shared" si="107"/>
        <v>立3段得点表!3:13</v>
      </c>
      <c r="CH239" s="338" t="str">
        <f t="shared" si="108"/>
        <v>立3段得点表!16:25</v>
      </c>
      <c r="CI239" s="337" t="str">
        <f t="shared" si="109"/>
        <v>ボール得点表!3:13</v>
      </c>
      <c r="CJ239" s="338" t="str">
        <f t="shared" si="110"/>
        <v>ボール得点表!16:25</v>
      </c>
      <c r="CK239" s="337" t="str">
        <f t="shared" si="111"/>
        <v>50m得点表!3:13</v>
      </c>
      <c r="CL239" s="338" t="str">
        <f t="shared" si="112"/>
        <v>50m得点表!16:25</v>
      </c>
      <c r="CM239" s="337" t="str">
        <f t="shared" si="113"/>
        <v>往得点表!3:13</v>
      </c>
      <c r="CN239" s="338" t="str">
        <f t="shared" si="114"/>
        <v>往得点表!16:25</v>
      </c>
      <c r="CO239" s="337" t="str">
        <f t="shared" si="115"/>
        <v>腕得点表!3:13</v>
      </c>
      <c r="CP239" s="338" t="str">
        <f t="shared" si="116"/>
        <v>腕得点表!16:25</v>
      </c>
      <c r="CQ239" s="337" t="str">
        <f t="shared" si="117"/>
        <v>腕膝得点表!3:4</v>
      </c>
      <c r="CR239" s="338" t="str">
        <f t="shared" si="118"/>
        <v>腕膝得点表!8:9</v>
      </c>
      <c r="CS239" s="337" t="str">
        <f t="shared" si="119"/>
        <v>20mシャトルラン得点表!3:13</v>
      </c>
      <c r="CT239" s="338" t="str">
        <f t="shared" si="120"/>
        <v>20mシャトルラン得点表!16:25</v>
      </c>
      <c r="CU239" s="402" t="b">
        <f t="shared" si="104"/>
        <v>0</v>
      </c>
    </row>
    <row r="240" spans="1:99">
      <c r="A240" s="352">
        <v>228</v>
      </c>
      <c r="B240" s="446"/>
      <c r="C240" s="353"/>
      <c r="D240" s="356"/>
      <c r="E240" s="355"/>
      <c r="F240" s="356"/>
      <c r="G240" s="435" t="str">
        <f>IF(E240="","",DATEDIF(E240,#REF!,"y"))</f>
        <v/>
      </c>
      <c r="H240" s="356"/>
      <c r="I240" s="356"/>
      <c r="J240" s="379"/>
      <c r="K240" s="436" t="str">
        <f t="shared" ca="1" si="93"/>
        <v/>
      </c>
      <c r="L240" s="316"/>
      <c r="M240" s="318"/>
      <c r="N240" s="318"/>
      <c r="O240" s="318"/>
      <c r="P240" s="363"/>
      <c r="Q240" s="432" t="str">
        <f t="shared" ca="1" si="94"/>
        <v/>
      </c>
      <c r="R240" s="360"/>
      <c r="S240" s="361"/>
      <c r="T240" s="361"/>
      <c r="U240" s="361"/>
      <c r="V240" s="365"/>
      <c r="W240" s="358"/>
      <c r="X240" s="379" t="str">
        <f t="shared" ca="1" si="95"/>
        <v/>
      </c>
      <c r="Y240" s="323"/>
      <c r="Z240" s="360"/>
      <c r="AA240" s="361"/>
      <c r="AB240" s="361"/>
      <c r="AC240" s="361"/>
      <c r="AD240" s="362"/>
      <c r="AE240" s="363"/>
      <c r="AF240" s="432" t="str">
        <f t="shared" ca="1" si="96"/>
        <v/>
      </c>
      <c r="AG240" s="363"/>
      <c r="AH240" s="432" t="str">
        <f t="shared" ca="1" si="97"/>
        <v/>
      </c>
      <c r="AI240" s="358"/>
      <c r="AJ240" s="379" t="str">
        <f t="shared" ca="1" si="98"/>
        <v/>
      </c>
      <c r="AK240" s="363"/>
      <c r="AL240" s="432" t="str">
        <f t="shared" ca="1" si="99"/>
        <v/>
      </c>
      <c r="AM240" s="363"/>
      <c r="AN240" s="432" t="str">
        <f t="shared" ca="1" si="100"/>
        <v/>
      </c>
      <c r="AO240" s="433" t="str">
        <f t="shared" si="101"/>
        <v/>
      </c>
      <c r="AP240" s="433" t="str">
        <f t="shared" si="102"/>
        <v/>
      </c>
      <c r="AQ240" s="433" t="str">
        <f>IF(AO240=7,VLOOKUP(AP240,設定!$A$2:$B$6,2,1),"---")</f>
        <v>---</v>
      </c>
      <c r="AR240" s="370"/>
      <c r="AS240" s="371"/>
      <c r="AT240" s="371"/>
      <c r="AU240" s="372" t="s">
        <v>105</v>
      </c>
      <c r="AV240" s="373"/>
      <c r="AW240" s="372"/>
      <c r="AX240" s="374"/>
      <c r="AY240" s="434" t="str">
        <f t="shared" si="92"/>
        <v/>
      </c>
      <c r="AZ240" s="372" t="s">
        <v>105</v>
      </c>
      <c r="BA240" s="372" t="s">
        <v>105</v>
      </c>
      <c r="BB240" s="372" t="s">
        <v>105</v>
      </c>
      <c r="BC240" s="372"/>
      <c r="BD240" s="372"/>
      <c r="BE240" s="372"/>
      <c r="BF240" s="372"/>
      <c r="BG240" s="376"/>
      <c r="BH240" s="377"/>
      <c r="BI240" s="372"/>
      <c r="BJ240" s="372"/>
      <c r="BK240" s="372"/>
      <c r="BL240" s="372"/>
      <c r="BM240" s="372"/>
      <c r="BN240" s="372"/>
      <c r="BO240" s="372"/>
      <c r="BP240" s="372"/>
      <c r="BQ240" s="372"/>
      <c r="BR240" s="372"/>
      <c r="BS240" s="372"/>
      <c r="BT240" s="372"/>
      <c r="BU240" s="372"/>
      <c r="BV240" s="372"/>
      <c r="BW240" s="372"/>
      <c r="BX240" s="372"/>
      <c r="BY240" s="372"/>
      <c r="BZ240" s="378"/>
      <c r="CA240" s="401"/>
      <c r="CB240" s="402"/>
      <c r="CC240" s="402">
        <v>228</v>
      </c>
      <c r="CD240" s="337" t="str">
        <f t="shared" si="103"/>
        <v/>
      </c>
      <c r="CE240" s="337" t="str">
        <f t="shared" si="105"/>
        <v>立得点表!3:12</v>
      </c>
      <c r="CF240" s="338" t="str">
        <f t="shared" si="106"/>
        <v>立得点表!16:25</v>
      </c>
      <c r="CG240" s="337" t="str">
        <f t="shared" si="107"/>
        <v>立3段得点表!3:13</v>
      </c>
      <c r="CH240" s="338" t="str">
        <f t="shared" si="108"/>
        <v>立3段得点表!16:25</v>
      </c>
      <c r="CI240" s="337" t="str">
        <f t="shared" si="109"/>
        <v>ボール得点表!3:13</v>
      </c>
      <c r="CJ240" s="338" t="str">
        <f t="shared" si="110"/>
        <v>ボール得点表!16:25</v>
      </c>
      <c r="CK240" s="337" t="str">
        <f t="shared" si="111"/>
        <v>50m得点表!3:13</v>
      </c>
      <c r="CL240" s="338" t="str">
        <f t="shared" si="112"/>
        <v>50m得点表!16:25</v>
      </c>
      <c r="CM240" s="337" t="str">
        <f t="shared" si="113"/>
        <v>往得点表!3:13</v>
      </c>
      <c r="CN240" s="338" t="str">
        <f t="shared" si="114"/>
        <v>往得点表!16:25</v>
      </c>
      <c r="CO240" s="337" t="str">
        <f t="shared" si="115"/>
        <v>腕得点表!3:13</v>
      </c>
      <c r="CP240" s="338" t="str">
        <f t="shared" si="116"/>
        <v>腕得点表!16:25</v>
      </c>
      <c r="CQ240" s="337" t="str">
        <f t="shared" si="117"/>
        <v>腕膝得点表!3:4</v>
      </c>
      <c r="CR240" s="338" t="str">
        <f t="shared" si="118"/>
        <v>腕膝得点表!8:9</v>
      </c>
      <c r="CS240" s="337" t="str">
        <f t="shared" si="119"/>
        <v>20mシャトルラン得点表!3:13</v>
      </c>
      <c r="CT240" s="338" t="str">
        <f t="shared" si="120"/>
        <v>20mシャトルラン得点表!16:25</v>
      </c>
      <c r="CU240" s="402" t="b">
        <f t="shared" si="104"/>
        <v>0</v>
      </c>
    </row>
    <row r="241" spans="1:99">
      <c r="A241" s="352">
        <v>229</v>
      </c>
      <c r="B241" s="446"/>
      <c r="C241" s="353"/>
      <c r="D241" s="356"/>
      <c r="E241" s="355"/>
      <c r="F241" s="356"/>
      <c r="G241" s="435" t="str">
        <f>IF(E241="","",DATEDIF(E241,#REF!,"y"))</f>
        <v/>
      </c>
      <c r="H241" s="356"/>
      <c r="I241" s="356"/>
      <c r="J241" s="379"/>
      <c r="K241" s="436" t="str">
        <f t="shared" ca="1" si="93"/>
        <v/>
      </c>
      <c r="L241" s="316"/>
      <c r="M241" s="318"/>
      <c r="N241" s="318"/>
      <c r="O241" s="318"/>
      <c r="P241" s="363"/>
      <c r="Q241" s="432" t="str">
        <f t="shared" ca="1" si="94"/>
        <v/>
      </c>
      <c r="R241" s="360"/>
      <c r="S241" s="361"/>
      <c r="T241" s="361"/>
      <c r="U241" s="361"/>
      <c r="V241" s="365"/>
      <c r="W241" s="358"/>
      <c r="X241" s="379" t="str">
        <f t="shared" ca="1" si="95"/>
        <v/>
      </c>
      <c r="Y241" s="323"/>
      <c r="Z241" s="360"/>
      <c r="AA241" s="361"/>
      <c r="AB241" s="361"/>
      <c r="AC241" s="361"/>
      <c r="AD241" s="362"/>
      <c r="AE241" s="363"/>
      <c r="AF241" s="432" t="str">
        <f t="shared" ca="1" si="96"/>
        <v/>
      </c>
      <c r="AG241" s="363"/>
      <c r="AH241" s="432" t="str">
        <f t="shared" ca="1" si="97"/>
        <v/>
      </c>
      <c r="AI241" s="358"/>
      <c r="AJ241" s="379" t="str">
        <f t="shared" ca="1" si="98"/>
        <v/>
      </c>
      <c r="AK241" s="363"/>
      <c r="AL241" s="432" t="str">
        <f t="shared" ca="1" si="99"/>
        <v/>
      </c>
      <c r="AM241" s="363"/>
      <c r="AN241" s="432" t="str">
        <f t="shared" ca="1" si="100"/>
        <v/>
      </c>
      <c r="AO241" s="433" t="str">
        <f t="shared" si="101"/>
        <v/>
      </c>
      <c r="AP241" s="433" t="str">
        <f t="shared" si="102"/>
        <v/>
      </c>
      <c r="AQ241" s="433" t="str">
        <f>IF(AO241=7,VLOOKUP(AP241,設定!$A$2:$B$6,2,1),"---")</f>
        <v>---</v>
      </c>
      <c r="AR241" s="370"/>
      <c r="AS241" s="371"/>
      <c r="AT241" s="371"/>
      <c r="AU241" s="372" t="s">
        <v>105</v>
      </c>
      <c r="AV241" s="373"/>
      <c r="AW241" s="372"/>
      <c r="AX241" s="374"/>
      <c r="AY241" s="434" t="str">
        <f t="shared" ref="AY241:AY304" si="121">IF(AX241="","",AX241/AW241)</f>
        <v/>
      </c>
      <c r="AZ241" s="372" t="s">
        <v>105</v>
      </c>
      <c r="BA241" s="372" t="s">
        <v>105</v>
      </c>
      <c r="BB241" s="372" t="s">
        <v>105</v>
      </c>
      <c r="BC241" s="372"/>
      <c r="BD241" s="372"/>
      <c r="BE241" s="372"/>
      <c r="BF241" s="372"/>
      <c r="BG241" s="376"/>
      <c r="BH241" s="377"/>
      <c r="BI241" s="372"/>
      <c r="BJ241" s="372"/>
      <c r="BK241" s="372"/>
      <c r="BL241" s="372"/>
      <c r="BM241" s="372"/>
      <c r="BN241" s="372"/>
      <c r="BO241" s="372"/>
      <c r="BP241" s="372"/>
      <c r="BQ241" s="372"/>
      <c r="BR241" s="372"/>
      <c r="BS241" s="372"/>
      <c r="BT241" s="372"/>
      <c r="BU241" s="372"/>
      <c r="BV241" s="372"/>
      <c r="BW241" s="372"/>
      <c r="BX241" s="372"/>
      <c r="BY241" s="372"/>
      <c r="BZ241" s="378"/>
      <c r="CA241" s="401"/>
      <c r="CB241" s="402"/>
      <c r="CC241" s="402">
        <v>229</v>
      </c>
      <c r="CD241" s="337" t="str">
        <f t="shared" si="103"/>
        <v/>
      </c>
      <c r="CE241" s="337" t="str">
        <f t="shared" si="105"/>
        <v>立得点表!3:12</v>
      </c>
      <c r="CF241" s="338" t="str">
        <f t="shared" si="106"/>
        <v>立得点表!16:25</v>
      </c>
      <c r="CG241" s="337" t="str">
        <f t="shared" si="107"/>
        <v>立3段得点表!3:13</v>
      </c>
      <c r="CH241" s="338" t="str">
        <f t="shared" si="108"/>
        <v>立3段得点表!16:25</v>
      </c>
      <c r="CI241" s="337" t="str">
        <f t="shared" si="109"/>
        <v>ボール得点表!3:13</v>
      </c>
      <c r="CJ241" s="338" t="str">
        <f t="shared" si="110"/>
        <v>ボール得点表!16:25</v>
      </c>
      <c r="CK241" s="337" t="str">
        <f t="shared" si="111"/>
        <v>50m得点表!3:13</v>
      </c>
      <c r="CL241" s="338" t="str">
        <f t="shared" si="112"/>
        <v>50m得点表!16:25</v>
      </c>
      <c r="CM241" s="337" t="str">
        <f t="shared" si="113"/>
        <v>往得点表!3:13</v>
      </c>
      <c r="CN241" s="338" t="str">
        <f t="shared" si="114"/>
        <v>往得点表!16:25</v>
      </c>
      <c r="CO241" s="337" t="str">
        <f t="shared" si="115"/>
        <v>腕得点表!3:13</v>
      </c>
      <c r="CP241" s="338" t="str">
        <f t="shared" si="116"/>
        <v>腕得点表!16:25</v>
      </c>
      <c r="CQ241" s="337" t="str">
        <f t="shared" si="117"/>
        <v>腕膝得点表!3:4</v>
      </c>
      <c r="CR241" s="338" t="str">
        <f t="shared" si="118"/>
        <v>腕膝得点表!8:9</v>
      </c>
      <c r="CS241" s="337" t="str">
        <f t="shared" si="119"/>
        <v>20mシャトルラン得点表!3:13</v>
      </c>
      <c r="CT241" s="338" t="str">
        <f t="shared" si="120"/>
        <v>20mシャトルラン得点表!16:25</v>
      </c>
      <c r="CU241" s="402" t="b">
        <f t="shared" si="104"/>
        <v>0</v>
      </c>
    </row>
    <row r="242" spans="1:99">
      <c r="A242" s="352">
        <v>230</v>
      </c>
      <c r="B242" s="446"/>
      <c r="C242" s="353"/>
      <c r="D242" s="356"/>
      <c r="E242" s="355"/>
      <c r="F242" s="356"/>
      <c r="G242" s="435" t="str">
        <f>IF(E242="","",DATEDIF(E242,#REF!,"y"))</f>
        <v/>
      </c>
      <c r="H242" s="356"/>
      <c r="I242" s="356"/>
      <c r="J242" s="379"/>
      <c r="K242" s="436" t="str">
        <f t="shared" ca="1" si="93"/>
        <v/>
      </c>
      <c r="L242" s="316"/>
      <c r="M242" s="318"/>
      <c r="N242" s="318"/>
      <c r="O242" s="318"/>
      <c r="P242" s="363"/>
      <c r="Q242" s="432" t="str">
        <f t="shared" ca="1" si="94"/>
        <v/>
      </c>
      <c r="R242" s="360"/>
      <c r="S242" s="361"/>
      <c r="T242" s="361"/>
      <c r="U242" s="361"/>
      <c r="V242" s="365"/>
      <c r="W242" s="358"/>
      <c r="X242" s="379" t="str">
        <f t="shared" ca="1" si="95"/>
        <v/>
      </c>
      <c r="Y242" s="323"/>
      <c r="Z242" s="360"/>
      <c r="AA242" s="361"/>
      <c r="AB242" s="361"/>
      <c r="AC242" s="361"/>
      <c r="AD242" s="362"/>
      <c r="AE242" s="363"/>
      <c r="AF242" s="432" t="str">
        <f t="shared" ca="1" si="96"/>
        <v/>
      </c>
      <c r="AG242" s="363"/>
      <c r="AH242" s="432" t="str">
        <f t="shared" ca="1" si="97"/>
        <v/>
      </c>
      <c r="AI242" s="358"/>
      <c r="AJ242" s="379" t="str">
        <f t="shared" ca="1" si="98"/>
        <v/>
      </c>
      <c r="AK242" s="363"/>
      <c r="AL242" s="432" t="str">
        <f t="shared" ca="1" si="99"/>
        <v/>
      </c>
      <c r="AM242" s="363"/>
      <c r="AN242" s="432" t="str">
        <f t="shared" ca="1" si="100"/>
        <v/>
      </c>
      <c r="AO242" s="433" t="str">
        <f t="shared" si="101"/>
        <v/>
      </c>
      <c r="AP242" s="433" t="str">
        <f t="shared" si="102"/>
        <v/>
      </c>
      <c r="AQ242" s="433" t="str">
        <f>IF(AO242=7,VLOOKUP(AP242,設定!$A$2:$B$6,2,1),"---")</f>
        <v>---</v>
      </c>
      <c r="AR242" s="370"/>
      <c r="AS242" s="371"/>
      <c r="AT242" s="371"/>
      <c r="AU242" s="372" t="s">
        <v>105</v>
      </c>
      <c r="AV242" s="373"/>
      <c r="AW242" s="372"/>
      <c r="AX242" s="374"/>
      <c r="AY242" s="434" t="str">
        <f t="shared" si="121"/>
        <v/>
      </c>
      <c r="AZ242" s="372" t="s">
        <v>105</v>
      </c>
      <c r="BA242" s="372" t="s">
        <v>105</v>
      </c>
      <c r="BB242" s="372" t="s">
        <v>105</v>
      </c>
      <c r="BC242" s="372"/>
      <c r="BD242" s="372"/>
      <c r="BE242" s="372"/>
      <c r="BF242" s="372"/>
      <c r="BG242" s="376"/>
      <c r="BH242" s="377"/>
      <c r="BI242" s="372"/>
      <c r="BJ242" s="372"/>
      <c r="BK242" s="372"/>
      <c r="BL242" s="372"/>
      <c r="BM242" s="372"/>
      <c r="BN242" s="372"/>
      <c r="BO242" s="372"/>
      <c r="BP242" s="372"/>
      <c r="BQ242" s="372"/>
      <c r="BR242" s="372"/>
      <c r="BS242" s="372"/>
      <c r="BT242" s="372"/>
      <c r="BU242" s="372"/>
      <c r="BV242" s="372"/>
      <c r="BW242" s="372"/>
      <c r="BX242" s="372"/>
      <c r="BY242" s="372"/>
      <c r="BZ242" s="378"/>
      <c r="CA242" s="401"/>
      <c r="CB242" s="402"/>
      <c r="CC242" s="402">
        <v>230</v>
      </c>
      <c r="CD242" s="337" t="str">
        <f t="shared" si="103"/>
        <v/>
      </c>
      <c r="CE242" s="337" t="str">
        <f t="shared" si="105"/>
        <v>立得点表!3:12</v>
      </c>
      <c r="CF242" s="338" t="str">
        <f t="shared" si="106"/>
        <v>立得点表!16:25</v>
      </c>
      <c r="CG242" s="337" t="str">
        <f t="shared" si="107"/>
        <v>立3段得点表!3:13</v>
      </c>
      <c r="CH242" s="338" t="str">
        <f t="shared" si="108"/>
        <v>立3段得点表!16:25</v>
      </c>
      <c r="CI242" s="337" t="str">
        <f t="shared" si="109"/>
        <v>ボール得点表!3:13</v>
      </c>
      <c r="CJ242" s="338" t="str">
        <f t="shared" si="110"/>
        <v>ボール得点表!16:25</v>
      </c>
      <c r="CK242" s="337" t="str">
        <f t="shared" si="111"/>
        <v>50m得点表!3:13</v>
      </c>
      <c r="CL242" s="338" t="str">
        <f t="shared" si="112"/>
        <v>50m得点表!16:25</v>
      </c>
      <c r="CM242" s="337" t="str">
        <f t="shared" si="113"/>
        <v>往得点表!3:13</v>
      </c>
      <c r="CN242" s="338" t="str">
        <f t="shared" si="114"/>
        <v>往得点表!16:25</v>
      </c>
      <c r="CO242" s="337" t="str">
        <f t="shared" si="115"/>
        <v>腕得点表!3:13</v>
      </c>
      <c r="CP242" s="338" t="str">
        <f t="shared" si="116"/>
        <v>腕得点表!16:25</v>
      </c>
      <c r="CQ242" s="337" t="str">
        <f t="shared" si="117"/>
        <v>腕膝得点表!3:4</v>
      </c>
      <c r="CR242" s="338" t="str">
        <f t="shared" si="118"/>
        <v>腕膝得点表!8:9</v>
      </c>
      <c r="CS242" s="337" t="str">
        <f t="shared" si="119"/>
        <v>20mシャトルラン得点表!3:13</v>
      </c>
      <c r="CT242" s="338" t="str">
        <f t="shared" si="120"/>
        <v>20mシャトルラン得点表!16:25</v>
      </c>
      <c r="CU242" s="402" t="b">
        <f t="shared" si="104"/>
        <v>0</v>
      </c>
    </row>
    <row r="243" spans="1:99">
      <c r="A243" s="352">
        <v>231</v>
      </c>
      <c r="B243" s="446"/>
      <c r="C243" s="353"/>
      <c r="D243" s="356"/>
      <c r="E243" s="355"/>
      <c r="F243" s="356"/>
      <c r="G243" s="435" t="str">
        <f>IF(E243="","",DATEDIF(E243,#REF!,"y"))</f>
        <v/>
      </c>
      <c r="H243" s="356"/>
      <c r="I243" s="356"/>
      <c r="J243" s="379"/>
      <c r="K243" s="436" t="str">
        <f t="shared" ca="1" si="93"/>
        <v/>
      </c>
      <c r="L243" s="316"/>
      <c r="M243" s="318"/>
      <c r="N243" s="318"/>
      <c r="O243" s="318"/>
      <c r="P243" s="363"/>
      <c r="Q243" s="432" t="str">
        <f t="shared" ca="1" si="94"/>
        <v/>
      </c>
      <c r="R243" s="360"/>
      <c r="S243" s="361"/>
      <c r="T243" s="361"/>
      <c r="U243" s="361"/>
      <c r="V243" s="365"/>
      <c r="W243" s="358"/>
      <c r="X243" s="379" t="str">
        <f t="shared" ca="1" si="95"/>
        <v/>
      </c>
      <c r="Y243" s="323"/>
      <c r="Z243" s="360"/>
      <c r="AA243" s="361"/>
      <c r="AB243" s="361"/>
      <c r="AC243" s="361"/>
      <c r="AD243" s="362"/>
      <c r="AE243" s="363"/>
      <c r="AF243" s="432" t="str">
        <f t="shared" ca="1" si="96"/>
        <v/>
      </c>
      <c r="AG243" s="363"/>
      <c r="AH243" s="432" t="str">
        <f t="shared" ca="1" si="97"/>
        <v/>
      </c>
      <c r="AI243" s="358"/>
      <c r="AJ243" s="379" t="str">
        <f t="shared" ca="1" si="98"/>
        <v/>
      </c>
      <c r="AK243" s="363"/>
      <c r="AL243" s="432" t="str">
        <f t="shared" ca="1" si="99"/>
        <v/>
      </c>
      <c r="AM243" s="363"/>
      <c r="AN243" s="432" t="str">
        <f t="shared" ca="1" si="100"/>
        <v/>
      </c>
      <c r="AO243" s="433" t="str">
        <f t="shared" si="101"/>
        <v/>
      </c>
      <c r="AP243" s="433" t="str">
        <f t="shared" si="102"/>
        <v/>
      </c>
      <c r="AQ243" s="433" t="str">
        <f>IF(AO243=7,VLOOKUP(AP243,設定!$A$2:$B$6,2,1),"---")</f>
        <v>---</v>
      </c>
      <c r="AR243" s="370"/>
      <c r="AS243" s="371"/>
      <c r="AT243" s="371"/>
      <c r="AU243" s="372" t="s">
        <v>105</v>
      </c>
      <c r="AV243" s="373"/>
      <c r="AW243" s="372"/>
      <c r="AX243" s="374"/>
      <c r="AY243" s="434" t="str">
        <f t="shared" si="121"/>
        <v/>
      </c>
      <c r="AZ243" s="372" t="s">
        <v>105</v>
      </c>
      <c r="BA243" s="372" t="s">
        <v>105</v>
      </c>
      <c r="BB243" s="372" t="s">
        <v>105</v>
      </c>
      <c r="BC243" s="372"/>
      <c r="BD243" s="372"/>
      <c r="BE243" s="372"/>
      <c r="BF243" s="372"/>
      <c r="BG243" s="376"/>
      <c r="BH243" s="377"/>
      <c r="BI243" s="372"/>
      <c r="BJ243" s="372"/>
      <c r="BK243" s="372"/>
      <c r="BL243" s="372"/>
      <c r="BM243" s="372"/>
      <c r="BN243" s="372"/>
      <c r="BO243" s="372"/>
      <c r="BP243" s="372"/>
      <c r="BQ243" s="372"/>
      <c r="BR243" s="372"/>
      <c r="BS243" s="372"/>
      <c r="BT243" s="372"/>
      <c r="BU243" s="372"/>
      <c r="BV243" s="372"/>
      <c r="BW243" s="372"/>
      <c r="BX243" s="372"/>
      <c r="BY243" s="372"/>
      <c r="BZ243" s="378"/>
      <c r="CA243" s="401"/>
      <c r="CB243" s="402"/>
      <c r="CC243" s="402">
        <v>231</v>
      </c>
      <c r="CD243" s="337" t="str">
        <f t="shared" si="103"/>
        <v/>
      </c>
      <c r="CE243" s="337" t="str">
        <f t="shared" si="105"/>
        <v>立得点表!3:12</v>
      </c>
      <c r="CF243" s="338" t="str">
        <f t="shared" si="106"/>
        <v>立得点表!16:25</v>
      </c>
      <c r="CG243" s="337" t="str">
        <f t="shared" si="107"/>
        <v>立3段得点表!3:13</v>
      </c>
      <c r="CH243" s="338" t="str">
        <f t="shared" si="108"/>
        <v>立3段得点表!16:25</v>
      </c>
      <c r="CI243" s="337" t="str">
        <f t="shared" si="109"/>
        <v>ボール得点表!3:13</v>
      </c>
      <c r="CJ243" s="338" t="str">
        <f t="shared" si="110"/>
        <v>ボール得点表!16:25</v>
      </c>
      <c r="CK243" s="337" t="str">
        <f t="shared" si="111"/>
        <v>50m得点表!3:13</v>
      </c>
      <c r="CL243" s="338" t="str">
        <f t="shared" si="112"/>
        <v>50m得点表!16:25</v>
      </c>
      <c r="CM243" s="337" t="str">
        <f t="shared" si="113"/>
        <v>往得点表!3:13</v>
      </c>
      <c r="CN243" s="338" t="str">
        <f t="shared" si="114"/>
        <v>往得点表!16:25</v>
      </c>
      <c r="CO243" s="337" t="str">
        <f t="shared" si="115"/>
        <v>腕得点表!3:13</v>
      </c>
      <c r="CP243" s="338" t="str">
        <f t="shared" si="116"/>
        <v>腕得点表!16:25</v>
      </c>
      <c r="CQ243" s="337" t="str">
        <f t="shared" si="117"/>
        <v>腕膝得点表!3:4</v>
      </c>
      <c r="CR243" s="338" t="str">
        <f t="shared" si="118"/>
        <v>腕膝得点表!8:9</v>
      </c>
      <c r="CS243" s="337" t="str">
        <f t="shared" si="119"/>
        <v>20mシャトルラン得点表!3:13</v>
      </c>
      <c r="CT243" s="338" t="str">
        <f t="shared" si="120"/>
        <v>20mシャトルラン得点表!16:25</v>
      </c>
      <c r="CU243" s="402" t="b">
        <f t="shared" si="104"/>
        <v>0</v>
      </c>
    </row>
    <row r="244" spans="1:99">
      <c r="A244" s="352">
        <v>232</v>
      </c>
      <c r="B244" s="446"/>
      <c r="C244" s="353"/>
      <c r="D244" s="356"/>
      <c r="E244" s="355"/>
      <c r="F244" s="356"/>
      <c r="G244" s="435" t="str">
        <f>IF(E244="","",DATEDIF(E244,#REF!,"y"))</f>
        <v/>
      </c>
      <c r="H244" s="356"/>
      <c r="I244" s="356"/>
      <c r="J244" s="379"/>
      <c r="K244" s="436" t="str">
        <f t="shared" ca="1" si="93"/>
        <v/>
      </c>
      <c r="L244" s="316"/>
      <c r="M244" s="318"/>
      <c r="N244" s="318"/>
      <c r="O244" s="318"/>
      <c r="P244" s="363"/>
      <c r="Q244" s="432" t="str">
        <f t="shared" ca="1" si="94"/>
        <v/>
      </c>
      <c r="R244" s="360"/>
      <c r="S244" s="361"/>
      <c r="T244" s="361"/>
      <c r="U244" s="361"/>
      <c r="V244" s="365"/>
      <c r="W244" s="358"/>
      <c r="X244" s="379" t="str">
        <f t="shared" ca="1" si="95"/>
        <v/>
      </c>
      <c r="Y244" s="323"/>
      <c r="Z244" s="360"/>
      <c r="AA244" s="361"/>
      <c r="AB244" s="361"/>
      <c r="AC244" s="361"/>
      <c r="AD244" s="362"/>
      <c r="AE244" s="363"/>
      <c r="AF244" s="432" t="str">
        <f t="shared" ca="1" si="96"/>
        <v/>
      </c>
      <c r="AG244" s="363"/>
      <c r="AH244" s="432" t="str">
        <f t="shared" ca="1" si="97"/>
        <v/>
      </c>
      <c r="AI244" s="358"/>
      <c r="AJ244" s="379" t="str">
        <f t="shared" ca="1" si="98"/>
        <v/>
      </c>
      <c r="AK244" s="363"/>
      <c r="AL244" s="432" t="str">
        <f t="shared" ca="1" si="99"/>
        <v/>
      </c>
      <c r="AM244" s="363"/>
      <c r="AN244" s="432" t="str">
        <f t="shared" ca="1" si="100"/>
        <v/>
      </c>
      <c r="AO244" s="433" t="str">
        <f t="shared" si="101"/>
        <v/>
      </c>
      <c r="AP244" s="433" t="str">
        <f t="shared" si="102"/>
        <v/>
      </c>
      <c r="AQ244" s="433" t="str">
        <f>IF(AO244=7,VLOOKUP(AP244,設定!$A$2:$B$6,2,1),"---")</f>
        <v>---</v>
      </c>
      <c r="AR244" s="370"/>
      <c r="AS244" s="371"/>
      <c r="AT244" s="371"/>
      <c r="AU244" s="372" t="s">
        <v>105</v>
      </c>
      <c r="AV244" s="373"/>
      <c r="AW244" s="372"/>
      <c r="AX244" s="374"/>
      <c r="AY244" s="434" t="str">
        <f t="shared" si="121"/>
        <v/>
      </c>
      <c r="AZ244" s="372" t="s">
        <v>105</v>
      </c>
      <c r="BA244" s="372" t="s">
        <v>105</v>
      </c>
      <c r="BB244" s="372" t="s">
        <v>105</v>
      </c>
      <c r="BC244" s="372"/>
      <c r="BD244" s="372"/>
      <c r="BE244" s="372"/>
      <c r="BF244" s="372"/>
      <c r="BG244" s="376"/>
      <c r="BH244" s="377"/>
      <c r="BI244" s="372"/>
      <c r="BJ244" s="372"/>
      <c r="BK244" s="372"/>
      <c r="BL244" s="372"/>
      <c r="BM244" s="372"/>
      <c r="BN244" s="372"/>
      <c r="BO244" s="372"/>
      <c r="BP244" s="372"/>
      <c r="BQ244" s="372"/>
      <c r="BR244" s="372"/>
      <c r="BS244" s="372"/>
      <c r="BT244" s="372"/>
      <c r="BU244" s="372"/>
      <c r="BV244" s="372"/>
      <c r="BW244" s="372"/>
      <c r="BX244" s="372"/>
      <c r="BY244" s="372"/>
      <c r="BZ244" s="378"/>
      <c r="CA244" s="401"/>
      <c r="CB244" s="402"/>
      <c r="CC244" s="402">
        <v>232</v>
      </c>
      <c r="CD244" s="337" t="str">
        <f t="shared" si="103"/>
        <v/>
      </c>
      <c r="CE244" s="337" t="str">
        <f t="shared" si="105"/>
        <v>立得点表!3:12</v>
      </c>
      <c r="CF244" s="338" t="str">
        <f t="shared" si="106"/>
        <v>立得点表!16:25</v>
      </c>
      <c r="CG244" s="337" t="str">
        <f t="shared" si="107"/>
        <v>立3段得点表!3:13</v>
      </c>
      <c r="CH244" s="338" t="str">
        <f t="shared" si="108"/>
        <v>立3段得点表!16:25</v>
      </c>
      <c r="CI244" s="337" t="str">
        <f t="shared" si="109"/>
        <v>ボール得点表!3:13</v>
      </c>
      <c r="CJ244" s="338" t="str">
        <f t="shared" si="110"/>
        <v>ボール得点表!16:25</v>
      </c>
      <c r="CK244" s="337" t="str">
        <f t="shared" si="111"/>
        <v>50m得点表!3:13</v>
      </c>
      <c r="CL244" s="338" t="str">
        <f t="shared" si="112"/>
        <v>50m得点表!16:25</v>
      </c>
      <c r="CM244" s="337" t="str">
        <f t="shared" si="113"/>
        <v>往得点表!3:13</v>
      </c>
      <c r="CN244" s="338" t="str">
        <f t="shared" si="114"/>
        <v>往得点表!16:25</v>
      </c>
      <c r="CO244" s="337" t="str">
        <f t="shared" si="115"/>
        <v>腕得点表!3:13</v>
      </c>
      <c r="CP244" s="338" t="str">
        <f t="shared" si="116"/>
        <v>腕得点表!16:25</v>
      </c>
      <c r="CQ244" s="337" t="str">
        <f t="shared" si="117"/>
        <v>腕膝得点表!3:4</v>
      </c>
      <c r="CR244" s="338" t="str">
        <f t="shared" si="118"/>
        <v>腕膝得点表!8:9</v>
      </c>
      <c r="CS244" s="337" t="str">
        <f t="shared" si="119"/>
        <v>20mシャトルラン得点表!3:13</v>
      </c>
      <c r="CT244" s="338" t="str">
        <f t="shared" si="120"/>
        <v>20mシャトルラン得点表!16:25</v>
      </c>
      <c r="CU244" s="402" t="b">
        <f t="shared" si="104"/>
        <v>0</v>
      </c>
    </row>
    <row r="245" spans="1:99">
      <c r="A245" s="352">
        <v>233</v>
      </c>
      <c r="B245" s="446"/>
      <c r="C245" s="353"/>
      <c r="D245" s="356"/>
      <c r="E245" s="355"/>
      <c r="F245" s="356"/>
      <c r="G245" s="435" t="str">
        <f>IF(E245="","",DATEDIF(E245,#REF!,"y"))</f>
        <v/>
      </c>
      <c r="H245" s="356"/>
      <c r="I245" s="356"/>
      <c r="J245" s="379"/>
      <c r="K245" s="436" t="str">
        <f t="shared" ca="1" si="93"/>
        <v/>
      </c>
      <c r="L245" s="316"/>
      <c r="M245" s="318"/>
      <c r="N245" s="318"/>
      <c r="O245" s="318"/>
      <c r="P245" s="363"/>
      <c r="Q245" s="432" t="str">
        <f t="shared" ca="1" si="94"/>
        <v/>
      </c>
      <c r="R245" s="360"/>
      <c r="S245" s="361"/>
      <c r="T245" s="361"/>
      <c r="U245" s="361"/>
      <c r="V245" s="365"/>
      <c r="W245" s="358"/>
      <c r="X245" s="379" t="str">
        <f t="shared" ca="1" si="95"/>
        <v/>
      </c>
      <c r="Y245" s="323"/>
      <c r="Z245" s="360"/>
      <c r="AA245" s="361"/>
      <c r="AB245" s="361"/>
      <c r="AC245" s="361"/>
      <c r="AD245" s="362"/>
      <c r="AE245" s="363"/>
      <c r="AF245" s="432" t="str">
        <f t="shared" ca="1" si="96"/>
        <v/>
      </c>
      <c r="AG245" s="363"/>
      <c r="AH245" s="432" t="str">
        <f t="shared" ca="1" si="97"/>
        <v/>
      </c>
      <c r="AI245" s="358"/>
      <c r="AJ245" s="379" t="str">
        <f t="shared" ca="1" si="98"/>
        <v/>
      </c>
      <c r="AK245" s="363"/>
      <c r="AL245" s="432" t="str">
        <f t="shared" ca="1" si="99"/>
        <v/>
      </c>
      <c r="AM245" s="363"/>
      <c r="AN245" s="432" t="str">
        <f t="shared" ca="1" si="100"/>
        <v/>
      </c>
      <c r="AO245" s="433" t="str">
        <f t="shared" si="101"/>
        <v/>
      </c>
      <c r="AP245" s="433" t="str">
        <f t="shared" si="102"/>
        <v/>
      </c>
      <c r="AQ245" s="433" t="str">
        <f>IF(AO245=7,VLOOKUP(AP245,設定!$A$2:$B$6,2,1),"---")</f>
        <v>---</v>
      </c>
      <c r="AR245" s="370"/>
      <c r="AS245" s="371"/>
      <c r="AT245" s="371"/>
      <c r="AU245" s="372" t="s">
        <v>105</v>
      </c>
      <c r="AV245" s="373"/>
      <c r="AW245" s="372"/>
      <c r="AX245" s="374"/>
      <c r="AY245" s="434" t="str">
        <f t="shared" si="121"/>
        <v/>
      </c>
      <c r="AZ245" s="372" t="s">
        <v>105</v>
      </c>
      <c r="BA245" s="372" t="s">
        <v>105</v>
      </c>
      <c r="BB245" s="372" t="s">
        <v>105</v>
      </c>
      <c r="BC245" s="372"/>
      <c r="BD245" s="372"/>
      <c r="BE245" s="372"/>
      <c r="BF245" s="372"/>
      <c r="BG245" s="376"/>
      <c r="BH245" s="377"/>
      <c r="BI245" s="372"/>
      <c r="BJ245" s="372"/>
      <c r="BK245" s="372"/>
      <c r="BL245" s="372"/>
      <c r="BM245" s="372"/>
      <c r="BN245" s="372"/>
      <c r="BO245" s="372"/>
      <c r="BP245" s="372"/>
      <c r="BQ245" s="372"/>
      <c r="BR245" s="372"/>
      <c r="BS245" s="372"/>
      <c r="BT245" s="372"/>
      <c r="BU245" s="372"/>
      <c r="BV245" s="372"/>
      <c r="BW245" s="372"/>
      <c r="BX245" s="372"/>
      <c r="BY245" s="372"/>
      <c r="BZ245" s="378"/>
      <c r="CA245" s="401"/>
      <c r="CB245" s="402"/>
      <c r="CC245" s="402">
        <v>233</v>
      </c>
      <c r="CD245" s="337" t="str">
        <f t="shared" si="103"/>
        <v/>
      </c>
      <c r="CE245" s="337" t="str">
        <f t="shared" si="105"/>
        <v>立得点表!3:12</v>
      </c>
      <c r="CF245" s="338" t="str">
        <f t="shared" si="106"/>
        <v>立得点表!16:25</v>
      </c>
      <c r="CG245" s="337" t="str">
        <f t="shared" si="107"/>
        <v>立3段得点表!3:13</v>
      </c>
      <c r="CH245" s="338" t="str">
        <f t="shared" si="108"/>
        <v>立3段得点表!16:25</v>
      </c>
      <c r="CI245" s="337" t="str">
        <f t="shared" si="109"/>
        <v>ボール得点表!3:13</v>
      </c>
      <c r="CJ245" s="338" t="str">
        <f t="shared" si="110"/>
        <v>ボール得点表!16:25</v>
      </c>
      <c r="CK245" s="337" t="str">
        <f t="shared" si="111"/>
        <v>50m得点表!3:13</v>
      </c>
      <c r="CL245" s="338" t="str">
        <f t="shared" si="112"/>
        <v>50m得点表!16:25</v>
      </c>
      <c r="CM245" s="337" t="str">
        <f t="shared" si="113"/>
        <v>往得点表!3:13</v>
      </c>
      <c r="CN245" s="338" t="str">
        <f t="shared" si="114"/>
        <v>往得点表!16:25</v>
      </c>
      <c r="CO245" s="337" t="str">
        <f t="shared" si="115"/>
        <v>腕得点表!3:13</v>
      </c>
      <c r="CP245" s="338" t="str">
        <f t="shared" si="116"/>
        <v>腕得点表!16:25</v>
      </c>
      <c r="CQ245" s="337" t="str">
        <f t="shared" si="117"/>
        <v>腕膝得点表!3:4</v>
      </c>
      <c r="CR245" s="338" t="str">
        <f t="shared" si="118"/>
        <v>腕膝得点表!8:9</v>
      </c>
      <c r="CS245" s="337" t="str">
        <f t="shared" si="119"/>
        <v>20mシャトルラン得点表!3:13</v>
      </c>
      <c r="CT245" s="338" t="str">
        <f t="shared" si="120"/>
        <v>20mシャトルラン得点表!16:25</v>
      </c>
      <c r="CU245" s="402" t="b">
        <f t="shared" si="104"/>
        <v>0</v>
      </c>
    </row>
    <row r="246" spans="1:99">
      <c r="A246" s="352">
        <v>234</v>
      </c>
      <c r="B246" s="446"/>
      <c r="C246" s="353"/>
      <c r="D246" s="356"/>
      <c r="E246" s="355"/>
      <c r="F246" s="356"/>
      <c r="G246" s="435" t="str">
        <f>IF(E246="","",DATEDIF(E246,#REF!,"y"))</f>
        <v/>
      </c>
      <c r="H246" s="356"/>
      <c r="I246" s="356"/>
      <c r="J246" s="379"/>
      <c r="K246" s="436" t="str">
        <f t="shared" ca="1" si="93"/>
        <v/>
      </c>
      <c r="L246" s="316"/>
      <c r="M246" s="318"/>
      <c r="N246" s="318"/>
      <c r="O246" s="318"/>
      <c r="P246" s="363"/>
      <c r="Q246" s="432" t="str">
        <f t="shared" ca="1" si="94"/>
        <v/>
      </c>
      <c r="R246" s="360"/>
      <c r="S246" s="361"/>
      <c r="T246" s="361"/>
      <c r="U246" s="361"/>
      <c r="V246" s="365"/>
      <c r="W246" s="358"/>
      <c r="X246" s="379" t="str">
        <f t="shared" ca="1" si="95"/>
        <v/>
      </c>
      <c r="Y246" s="323"/>
      <c r="Z246" s="360"/>
      <c r="AA246" s="361"/>
      <c r="AB246" s="361"/>
      <c r="AC246" s="361"/>
      <c r="AD246" s="362"/>
      <c r="AE246" s="363"/>
      <c r="AF246" s="432" t="str">
        <f t="shared" ca="1" si="96"/>
        <v/>
      </c>
      <c r="AG246" s="363"/>
      <c r="AH246" s="432" t="str">
        <f t="shared" ca="1" si="97"/>
        <v/>
      </c>
      <c r="AI246" s="358"/>
      <c r="AJ246" s="379" t="str">
        <f t="shared" ca="1" si="98"/>
        <v/>
      </c>
      <c r="AK246" s="363"/>
      <c r="AL246" s="432" t="str">
        <f t="shared" ca="1" si="99"/>
        <v/>
      </c>
      <c r="AM246" s="363"/>
      <c r="AN246" s="432" t="str">
        <f t="shared" ca="1" si="100"/>
        <v/>
      </c>
      <c r="AO246" s="433" t="str">
        <f t="shared" si="101"/>
        <v/>
      </c>
      <c r="AP246" s="433" t="str">
        <f t="shared" si="102"/>
        <v/>
      </c>
      <c r="AQ246" s="433" t="str">
        <f>IF(AO246=7,VLOOKUP(AP246,設定!$A$2:$B$6,2,1),"---")</f>
        <v>---</v>
      </c>
      <c r="AR246" s="370"/>
      <c r="AS246" s="371"/>
      <c r="AT246" s="371"/>
      <c r="AU246" s="372" t="s">
        <v>105</v>
      </c>
      <c r="AV246" s="373"/>
      <c r="AW246" s="372"/>
      <c r="AX246" s="374"/>
      <c r="AY246" s="434" t="str">
        <f t="shared" si="121"/>
        <v/>
      </c>
      <c r="AZ246" s="372" t="s">
        <v>105</v>
      </c>
      <c r="BA246" s="372" t="s">
        <v>105</v>
      </c>
      <c r="BB246" s="372" t="s">
        <v>105</v>
      </c>
      <c r="BC246" s="372"/>
      <c r="BD246" s="372"/>
      <c r="BE246" s="372"/>
      <c r="BF246" s="372"/>
      <c r="BG246" s="376"/>
      <c r="BH246" s="377"/>
      <c r="BI246" s="372"/>
      <c r="BJ246" s="372"/>
      <c r="BK246" s="372"/>
      <c r="BL246" s="372"/>
      <c r="BM246" s="372"/>
      <c r="BN246" s="372"/>
      <c r="BO246" s="372"/>
      <c r="BP246" s="372"/>
      <c r="BQ246" s="372"/>
      <c r="BR246" s="372"/>
      <c r="BS246" s="372"/>
      <c r="BT246" s="372"/>
      <c r="BU246" s="372"/>
      <c r="BV246" s="372"/>
      <c r="BW246" s="372"/>
      <c r="BX246" s="372"/>
      <c r="BY246" s="372"/>
      <c r="BZ246" s="378"/>
      <c r="CA246" s="401"/>
      <c r="CB246" s="402"/>
      <c r="CC246" s="402">
        <v>234</v>
      </c>
      <c r="CD246" s="337" t="str">
        <f t="shared" si="103"/>
        <v/>
      </c>
      <c r="CE246" s="337" t="str">
        <f t="shared" si="105"/>
        <v>立得点表!3:12</v>
      </c>
      <c r="CF246" s="338" t="str">
        <f t="shared" si="106"/>
        <v>立得点表!16:25</v>
      </c>
      <c r="CG246" s="337" t="str">
        <f t="shared" si="107"/>
        <v>立3段得点表!3:13</v>
      </c>
      <c r="CH246" s="338" t="str">
        <f t="shared" si="108"/>
        <v>立3段得点表!16:25</v>
      </c>
      <c r="CI246" s="337" t="str">
        <f t="shared" si="109"/>
        <v>ボール得点表!3:13</v>
      </c>
      <c r="CJ246" s="338" t="str">
        <f t="shared" si="110"/>
        <v>ボール得点表!16:25</v>
      </c>
      <c r="CK246" s="337" t="str">
        <f t="shared" si="111"/>
        <v>50m得点表!3:13</v>
      </c>
      <c r="CL246" s="338" t="str">
        <f t="shared" si="112"/>
        <v>50m得点表!16:25</v>
      </c>
      <c r="CM246" s="337" t="str">
        <f t="shared" si="113"/>
        <v>往得点表!3:13</v>
      </c>
      <c r="CN246" s="338" t="str">
        <f t="shared" si="114"/>
        <v>往得点表!16:25</v>
      </c>
      <c r="CO246" s="337" t="str">
        <f t="shared" si="115"/>
        <v>腕得点表!3:13</v>
      </c>
      <c r="CP246" s="338" t="str">
        <f t="shared" si="116"/>
        <v>腕得点表!16:25</v>
      </c>
      <c r="CQ246" s="337" t="str">
        <f t="shared" si="117"/>
        <v>腕膝得点表!3:4</v>
      </c>
      <c r="CR246" s="338" t="str">
        <f t="shared" si="118"/>
        <v>腕膝得点表!8:9</v>
      </c>
      <c r="CS246" s="337" t="str">
        <f t="shared" si="119"/>
        <v>20mシャトルラン得点表!3:13</v>
      </c>
      <c r="CT246" s="338" t="str">
        <f t="shared" si="120"/>
        <v>20mシャトルラン得点表!16:25</v>
      </c>
      <c r="CU246" s="402" t="b">
        <f t="shared" si="104"/>
        <v>0</v>
      </c>
    </row>
    <row r="247" spans="1:99">
      <c r="A247" s="352">
        <v>235</v>
      </c>
      <c r="B247" s="446"/>
      <c r="C247" s="353"/>
      <c r="D247" s="356"/>
      <c r="E247" s="355"/>
      <c r="F247" s="356"/>
      <c r="G247" s="435" t="str">
        <f>IF(E247="","",DATEDIF(E247,#REF!,"y"))</f>
        <v/>
      </c>
      <c r="H247" s="356"/>
      <c r="I247" s="356"/>
      <c r="J247" s="379"/>
      <c r="K247" s="436" t="str">
        <f t="shared" ca="1" si="93"/>
        <v/>
      </c>
      <c r="L247" s="316"/>
      <c r="M247" s="318"/>
      <c r="N247" s="318"/>
      <c r="O247" s="318"/>
      <c r="P247" s="363"/>
      <c r="Q247" s="432" t="str">
        <f t="shared" ca="1" si="94"/>
        <v/>
      </c>
      <c r="R247" s="360"/>
      <c r="S247" s="361"/>
      <c r="T247" s="361"/>
      <c r="U247" s="361"/>
      <c r="V247" s="365"/>
      <c r="W247" s="358"/>
      <c r="X247" s="379" t="str">
        <f t="shared" ca="1" si="95"/>
        <v/>
      </c>
      <c r="Y247" s="323"/>
      <c r="Z247" s="360"/>
      <c r="AA247" s="361"/>
      <c r="AB247" s="361"/>
      <c r="AC247" s="361"/>
      <c r="AD247" s="362"/>
      <c r="AE247" s="363"/>
      <c r="AF247" s="432" t="str">
        <f t="shared" ca="1" si="96"/>
        <v/>
      </c>
      <c r="AG247" s="363"/>
      <c r="AH247" s="432" t="str">
        <f t="shared" ca="1" si="97"/>
        <v/>
      </c>
      <c r="AI247" s="358"/>
      <c r="AJ247" s="379" t="str">
        <f t="shared" ca="1" si="98"/>
        <v/>
      </c>
      <c r="AK247" s="363"/>
      <c r="AL247" s="432" t="str">
        <f t="shared" ca="1" si="99"/>
        <v/>
      </c>
      <c r="AM247" s="363"/>
      <c r="AN247" s="432" t="str">
        <f t="shared" ca="1" si="100"/>
        <v/>
      </c>
      <c r="AO247" s="433" t="str">
        <f t="shared" si="101"/>
        <v/>
      </c>
      <c r="AP247" s="433" t="str">
        <f t="shared" si="102"/>
        <v/>
      </c>
      <c r="AQ247" s="433" t="str">
        <f>IF(AO247=7,VLOOKUP(AP247,設定!$A$2:$B$6,2,1),"---")</f>
        <v>---</v>
      </c>
      <c r="AR247" s="370"/>
      <c r="AS247" s="371"/>
      <c r="AT247" s="371"/>
      <c r="AU247" s="372" t="s">
        <v>105</v>
      </c>
      <c r="AV247" s="373"/>
      <c r="AW247" s="372"/>
      <c r="AX247" s="374"/>
      <c r="AY247" s="434" t="str">
        <f t="shared" si="121"/>
        <v/>
      </c>
      <c r="AZ247" s="372" t="s">
        <v>105</v>
      </c>
      <c r="BA247" s="372" t="s">
        <v>105</v>
      </c>
      <c r="BB247" s="372" t="s">
        <v>105</v>
      </c>
      <c r="BC247" s="372"/>
      <c r="BD247" s="372"/>
      <c r="BE247" s="372"/>
      <c r="BF247" s="372"/>
      <c r="BG247" s="376"/>
      <c r="BH247" s="377"/>
      <c r="BI247" s="372"/>
      <c r="BJ247" s="372"/>
      <c r="BK247" s="372"/>
      <c r="BL247" s="372"/>
      <c r="BM247" s="372"/>
      <c r="BN247" s="372"/>
      <c r="BO247" s="372"/>
      <c r="BP247" s="372"/>
      <c r="BQ247" s="372"/>
      <c r="BR247" s="372"/>
      <c r="BS247" s="372"/>
      <c r="BT247" s="372"/>
      <c r="BU247" s="372"/>
      <c r="BV247" s="372"/>
      <c r="BW247" s="372"/>
      <c r="BX247" s="372"/>
      <c r="BY247" s="372"/>
      <c r="BZ247" s="378"/>
      <c r="CA247" s="401"/>
      <c r="CB247" s="402"/>
      <c r="CC247" s="402">
        <v>235</v>
      </c>
      <c r="CD247" s="337" t="str">
        <f t="shared" si="103"/>
        <v/>
      </c>
      <c r="CE247" s="337" t="str">
        <f t="shared" si="105"/>
        <v>立得点表!3:12</v>
      </c>
      <c r="CF247" s="338" t="str">
        <f t="shared" si="106"/>
        <v>立得点表!16:25</v>
      </c>
      <c r="CG247" s="337" t="str">
        <f t="shared" si="107"/>
        <v>立3段得点表!3:13</v>
      </c>
      <c r="CH247" s="338" t="str">
        <f t="shared" si="108"/>
        <v>立3段得点表!16:25</v>
      </c>
      <c r="CI247" s="337" t="str">
        <f t="shared" si="109"/>
        <v>ボール得点表!3:13</v>
      </c>
      <c r="CJ247" s="338" t="str">
        <f t="shared" si="110"/>
        <v>ボール得点表!16:25</v>
      </c>
      <c r="CK247" s="337" t="str">
        <f t="shared" si="111"/>
        <v>50m得点表!3:13</v>
      </c>
      <c r="CL247" s="338" t="str">
        <f t="shared" si="112"/>
        <v>50m得点表!16:25</v>
      </c>
      <c r="CM247" s="337" t="str">
        <f t="shared" si="113"/>
        <v>往得点表!3:13</v>
      </c>
      <c r="CN247" s="338" t="str">
        <f t="shared" si="114"/>
        <v>往得点表!16:25</v>
      </c>
      <c r="CO247" s="337" t="str">
        <f t="shared" si="115"/>
        <v>腕得点表!3:13</v>
      </c>
      <c r="CP247" s="338" t="str">
        <f t="shared" si="116"/>
        <v>腕得点表!16:25</v>
      </c>
      <c r="CQ247" s="337" t="str">
        <f t="shared" si="117"/>
        <v>腕膝得点表!3:4</v>
      </c>
      <c r="CR247" s="338" t="str">
        <f t="shared" si="118"/>
        <v>腕膝得点表!8:9</v>
      </c>
      <c r="CS247" s="337" t="str">
        <f t="shared" si="119"/>
        <v>20mシャトルラン得点表!3:13</v>
      </c>
      <c r="CT247" s="338" t="str">
        <f t="shared" si="120"/>
        <v>20mシャトルラン得点表!16:25</v>
      </c>
      <c r="CU247" s="402" t="b">
        <f t="shared" si="104"/>
        <v>0</v>
      </c>
    </row>
    <row r="248" spans="1:99">
      <c r="A248" s="352">
        <v>236</v>
      </c>
      <c r="B248" s="446"/>
      <c r="C248" s="353"/>
      <c r="D248" s="356"/>
      <c r="E248" s="355"/>
      <c r="F248" s="356"/>
      <c r="G248" s="435" t="str">
        <f>IF(E248="","",DATEDIF(E248,#REF!,"y"))</f>
        <v/>
      </c>
      <c r="H248" s="356"/>
      <c r="I248" s="356"/>
      <c r="J248" s="379"/>
      <c r="K248" s="436" t="str">
        <f t="shared" ca="1" si="93"/>
        <v/>
      </c>
      <c r="L248" s="316"/>
      <c r="M248" s="318"/>
      <c r="N248" s="318"/>
      <c r="O248" s="318"/>
      <c r="P248" s="363"/>
      <c r="Q248" s="432" t="str">
        <f t="shared" ca="1" si="94"/>
        <v/>
      </c>
      <c r="R248" s="360"/>
      <c r="S248" s="361"/>
      <c r="T248" s="361"/>
      <c r="U248" s="361"/>
      <c r="V248" s="365"/>
      <c r="W248" s="358"/>
      <c r="X248" s="379" t="str">
        <f t="shared" ca="1" si="95"/>
        <v/>
      </c>
      <c r="Y248" s="323"/>
      <c r="Z248" s="360"/>
      <c r="AA248" s="361"/>
      <c r="AB248" s="361"/>
      <c r="AC248" s="361"/>
      <c r="AD248" s="362"/>
      <c r="AE248" s="363"/>
      <c r="AF248" s="432" t="str">
        <f t="shared" ca="1" si="96"/>
        <v/>
      </c>
      <c r="AG248" s="363"/>
      <c r="AH248" s="432" t="str">
        <f t="shared" ca="1" si="97"/>
        <v/>
      </c>
      <c r="AI248" s="358"/>
      <c r="AJ248" s="379" t="str">
        <f t="shared" ca="1" si="98"/>
        <v/>
      </c>
      <c r="AK248" s="363"/>
      <c r="AL248" s="432" t="str">
        <f t="shared" ca="1" si="99"/>
        <v/>
      </c>
      <c r="AM248" s="363"/>
      <c r="AN248" s="432" t="str">
        <f t="shared" ca="1" si="100"/>
        <v/>
      </c>
      <c r="AO248" s="433" t="str">
        <f t="shared" si="101"/>
        <v/>
      </c>
      <c r="AP248" s="433" t="str">
        <f t="shared" si="102"/>
        <v/>
      </c>
      <c r="AQ248" s="433" t="str">
        <f>IF(AO248=7,VLOOKUP(AP248,設定!$A$2:$B$6,2,1),"---")</f>
        <v>---</v>
      </c>
      <c r="AR248" s="370"/>
      <c r="AS248" s="371"/>
      <c r="AT248" s="371"/>
      <c r="AU248" s="372" t="s">
        <v>105</v>
      </c>
      <c r="AV248" s="373"/>
      <c r="AW248" s="372"/>
      <c r="AX248" s="374"/>
      <c r="AY248" s="434" t="str">
        <f t="shared" si="121"/>
        <v/>
      </c>
      <c r="AZ248" s="372" t="s">
        <v>105</v>
      </c>
      <c r="BA248" s="372" t="s">
        <v>105</v>
      </c>
      <c r="BB248" s="372" t="s">
        <v>105</v>
      </c>
      <c r="BC248" s="372"/>
      <c r="BD248" s="372"/>
      <c r="BE248" s="372"/>
      <c r="BF248" s="372"/>
      <c r="BG248" s="376"/>
      <c r="BH248" s="377"/>
      <c r="BI248" s="372"/>
      <c r="BJ248" s="372"/>
      <c r="BK248" s="372"/>
      <c r="BL248" s="372"/>
      <c r="BM248" s="372"/>
      <c r="BN248" s="372"/>
      <c r="BO248" s="372"/>
      <c r="BP248" s="372"/>
      <c r="BQ248" s="372"/>
      <c r="BR248" s="372"/>
      <c r="BS248" s="372"/>
      <c r="BT248" s="372"/>
      <c r="BU248" s="372"/>
      <c r="BV248" s="372"/>
      <c r="BW248" s="372"/>
      <c r="BX248" s="372"/>
      <c r="BY248" s="372"/>
      <c r="BZ248" s="378"/>
      <c r="CA248" s="401"/>
      <c r="CB248" s="402"/>
      <c r="CC248" s="402">
        <v>236</v>
      </c>
      <c r="CD248" s="337" t="str">
        <f t="shared" si="103"/>
        <v/>
      </c>
      <c r="CE248" s="337" t="str">
        <f t="shared" si="105"/>
        <v>立得点表!3:12</v>
      </c>
      <c r="CF248" s="338" t="str">
        <f t="shared" si="106"/>
        <v>立得点表!16:25</v>
      </c>
      <c r="CG248" s="337" t="str">
        <f t="shared" si="107"/>
        <v>立3段得点表!3:13</v>
      </c>
      <c r="CH248" s="338" t="str">
        <f t="shared" si="108"/>
        <v>立3段得点表!16:25</v>
      </c>
      <c r="CI248" s="337" t="str">
        <f t="shared" si="109"/>
        <v>ボール得点表!3:13</v>
      </c>
      <c r="CJ248" s="338" t="str">
        <f t="shared" si="110"/>
        <v>ボール得点表!16:25</v>
      </c>
      <c r="CK248" s="337" t="str">
        <f t="shared" si="111"/>
        <v>50m得点表!3:13</v>
      </c>
      <c r="CL248" s="338" t="str">
        <f t="shared" si="112"/>
        <v>50m得点表!16:25</v>
      </c>
      <c r="CM248" s="337" t="str">
        <f t="shared" si="113"/>
        <v>往得点表!3:13</v>
      </c>
      <c r="CN248" s="338" t="str">
        <f t="shared" si="114"/>
        <v>往得点表!16:25</v>
      </c>
      <c r="CO248" s="337" t="str">
        <f t="shared" si="115"/>
        <v>腕得点表!3:13</v>
      </c>
      <c r="CP248" s="338" t="str">
        <f t="shared" si="116"/>
        <v>腕得点表!16:25</v>
      </c>
      <c r="CQ248" s="337" t="str">
        <f t="shared" si="117"/>
        <v>腕膝得点表!3:4</v>
      </c>
      <c r="CR248" s="338" t="str">
        <f t="shared" si="118"/>
        <v>腕膝得点表!8:9</v>
      </c>
      <c r="CS248" s="337" t="str">
        <f t="shared" si="119"/>
        <v>20mシャトルラン得点表!3:13</v>
      </c>
      <c r="CT248" s="338" t="str">
        <f t="shared" si="120"/>
        <v>20mシャトルラン得点表!16:25</v>
      </c>
      <c r="CU248" s="402" t="b">
        <f t="shared" si="104"/>
        <v>0</v>
      </c>
    </row>
    <row r="249" spans="1:99">
      <c r="A249" s="352">
        <v>237</v>
      </c>
      <c r="B249" s="446"/>
      <c r="C249" s="353"/>
      <c r="D249" s="356"/>
      <c r="E249" s="355"/>
      <c r="F249" s="356"/>
      <c r="G249" s="435" t="str">
        <f>IF(E249="","",DATEDIF(E249,#REF!,"y"))</f>
        <v/>
      </c>
      <c r="H249" s="356"/>
      <c r="I249" s="356"/>
      <c r="J249" s="379"/>
      <c r="K249" s="436" t="str">
        <f t="shared" ca="1" si="93"/>
        <v/>
      </c>
      <c r="L249" s="316"/>
      <c r="M249" s="318"/>
      <c r="N249" s="318"/>
      <c r="O249" s="318"/>
      <c r="P249" s="363"/>
      <c r="Q249" s="432" t="str">
        <f t="shared" ca="1" si="94"/>
        <v/>
      </c>
      <c r="R249" s="360"/>
      <c r="S249" s="361"/>
      <c r="T249" s="361"/>
      <c r="U249" s="361"/>
      <c r="V249" s="365"/>
      <c r="W249" s="358"/>
      <c r="X249" s="379" t="str">
        <f t="shared" ca="1" si="95"/>
        <v/>
      </c>
      <c r="Y249" s="323"/>
      <c r="Z249" s="360"/>
      <c r="AA249" s="361"/>
      <c r="AB249" s="361"/>
      <c r="AC249" s="361"/>
      <c r="AD249" s="362"/>
      <c r="AE249" s="363"/>
      <c r="AF249" s="432" t="str">
        <f t="shared" ca="1" si="96"/>
        <v/>
      </c>
      <c r="AG249" s="363"/>
      <c r="AH249" s="432" t="str">
        <f t="shared" ca="1" si="97"/>
        <v/>
      </c>
      <c r="AI249" s="358"/>
      <c r="AJ249" s="379" t="str">
        <f t="shared" ca="1" si="98"/>
        <v/>
      </c>
      <c r="AK249" s="363"/>
      <c r="AL249" s="432" t="str">
        <f t="shared" ca="1" si="99"/>
        <v/>
      </c>
      <c r="AM249" s="363"/>
      <c r="AN249" s="432" t="str">
        <f t="shared" ca="1" si="100"/>
        <v/>
      </c>
      <c r="AO249" s="433" t="str">
        <f t="shared" si="101"/>
        <v/>
      </c>
      <c r="AP249" s="433" t="str">
        <f t="shared" si="102"/>
        <v/>
      </c>
      <c r="AQ249" s="433" t="str">
        <f>IF(AO249=7,VLOOKUP(AP249,設定!$A$2:$B$6,2,1),"---")</f>
        <v>---</v>
      </c>
      <c r="AR249" s="370"/>
      <c r="AS249" s="371"/>
      <c r="AT249" s="371"/>
      <c r="AU249" s="372" t="s">
        <v>105</v>
      </c>
      <c r="AV249" s="373"/>
      <c r="AW249" s="372"/>
      <c r="AX249" s="374"/>
      <c r="AY249" s="434" t="str">
        <f t="shared" si="121"/>
        <v/>
      </c>
      <c r="AZ249" s="372" t="s">
        <v>105</v>
      </c>
      <c r="BA249" s="372" t="s">
        <v>105</v>
      </c>
      <c r="BB249" s="372" t="s">
        <v>105</v>
      </c>
      <c r="BC249" s="372"/>
      <c r="BD249" s="372"/>
      <c r="BE249" s="372"/>
      <c r="BF249" s="372"/>
      <c r="BG249" s="376"/>
      <c r="BH249" s="377"/>
      <c r="BI249" s="372"/>
      <c r="BJ249" s="372"/>
      <c r="BK249" s="372"/>
      <c r="BL249" s="372"/>
      <c r="BM249" s="372"/>
      <c r="BN249" s="372"/>
      <c r="BO249" s="372"/>
      <c r="BP249" s="372"/>
      <c r="BQ249" s="372"/>
      <c r="BR249" s="372"/>
      <c r="BS249" s="372"/>
      <c r="BT249" s="372"/>
      <c r="BU249" s="372"/>
      <c r="BV249" s="372"/>
      <c r="BW249" s="372"/>
      <c r="BX249" s="372"/>
      <c r="BY249" s="372"/>
      <c r="BZ249" s="378"/>
      <c r="CA249" s="401"/>
      <c r="CB249" s="402"/>
      <c r="CC249" s="402">
        <v>237</v>
      </c>
      <c r="CD249" s="337" t="str">
        <f t="shared" si="103"/>
        <v/>
      </c>
      <c r="CE249" s="337" t="str">
        <f t="shared" si="105"/>
        <v>立得点表!3:12</v>
      </c>
      <c r="CF249" s="338" t="str">
        <f t="shared" si="106"/>
        <v>立得点表!16:25</v>
      </c>
      <c r="CG249" s="337" t="str">
        <f t="shared" si="107"/>
        <v>立3段得点表!3:13</v>
      </c>
      <c r="CH249" s="338" t="str">
        <f t="shared" si="108"/>
        <v>立3段得点表!16:25</v>
      </c>
      <c r="CI249" s="337" t="str">
        <f t="shared" si="109"/>
        <v>ボール得点表!3:13</v>
      </c>
      <c r="CJ249" s="338" t="str">
        <f t="shared" si="110"/>
        <v>ボール得点表!16:25</v>
      </c>
      <c r="CK249" s="337" t="str">
        <f t="shared" si="111"/>
        <v>50m得点表!3:13</v>
      </c>
      <c r="CL249" s="338" t="str">
        <f t="shared" si="112"/>
        <v>50m得点表!16:25</v>
      </c>
      <c r="CM249" s="337" t="str">
        <f t="shared" si="113"/>
        <v>往得点表!3:13</v>
      </c>
      <c r="CN249" s="338" t="str">
        <f t="shared" si="114"/>
        <v>往得点表!16:25</v>
      </c>
      <c r="CO249" s="337" t="str">
        <f t="shared" si="115"/>
        <v>腕得点表!3:13</v>
      </c>
      <c r="CP249" s="338" t="str">
        <f t="shared" si="116"/>
        <v>腕得点表!16:25</v>
      </c>
      <c r="CQ249" s="337" t="str">
        <f t="shared" si="117"/>
        <v>腕膝得点表!3:4</v>
      </c>
      <c r="CR249" s="338" t="str">
        <f t="shared" si="118"/>
        <v>腕膝得点表!8:9</v>
      </c>
      <c r="CS249" s="337" t="str">
        <f t="shared" si="119"/>
        <v>20mシャトルラン得点表!3:13</v>
      </c>
      <c r="CT249" s="338" t="str">
        <f t="shared" si="120"/>
        <v>20mシャトルラン得点表!16:25</v>
      </c>
      <c r="CU249" s="402" t="b">
        <f t="shared" si="104"/>
        <v>0</v>
      </c>
    </row>
    <row r="250" spans="1:99">
      <c r="A250" s="352">
        <v>238</v>
      </c>
      <c r="B250" s="446"/>
      <c r="C250" s="353"/>
      <c r="D250" s="356"/>
      <c r="E250" s="355"/>
      <c r="F250" s="356"/>
      <c r="G250" s="435" t="str">
        <f>IF(E250="","",DATEDIF(E250,#REF!,"y"))</f>
        <v/>
      </c>
      <c r="H250" s="356"/>
      <c r="I250" s="356"/>
      <c r="J250" s="379"/>
      <c r="K250" s="436" t="str">
        <f t="shared" ca="1" si="93"/>
        <v/>
      </c>
      <c r="L250" s="316"/>
      <c r="M250" s="318"/>
      <c r="N250" s="318"/>
      <c r="O250" s="318"/>
      <c r="P250" s="363"/>
      <c r="Q250" s="432" t="str">
        <f t="shared" ca="1" si="94"/>
        <v/>
      </c>
      <c r="R250" s="360"/>
      <c r="S250" s="361"/>
      <c r="T250" s="361"/>
      <c r="U250" s="361"/>
      <c r="V250" s="365"/>
      <c r="W250" s="358"/>
      <c r="X250" s="379" t="str">
        <f t="shared" ca="1" si="95"/>
        <v/>
      </c>
      <c r="Y250" s="323"/>
      <c r="Z250" s="360"/>
      <c r="AA250" s="361"/>
      <c r="AB250" s="361"/>
      <c r="AC250" s="361"/>
      <c r="AD250" s="362"/>
      <c r="AE250" s="363"/>
      <c r="AF250" s="432" t="str">
        <f t="shared" ca="1" si="96"/>
        <v/>
      </c>
      <c r="AG250" s="363"/>
      <c r="AH250" s="432" t="str">
        <f t="shared" ca="1" si="97"/>
        <v/>
      </c>
      <c r="AI250" s="358"/>
      <c r="AJ250" s="379" t="str">
        <f t="shared" ca="1" si="98"/>
        <v/>
      </c>
      <c r="AK250" s="363"/>
      <c r="AL250" s="432" t="str">
        <f t="shared" ca="1" si="99"/>
        <v/>
      </c>
      <c r="AM250" s="363"/>
      <c r="AN250" s="432" t="str">
        <f t="shared" ca="1" si="100"/>
        <v/>
      </c>
      <c r="AO250" s="433" t="str">
        <f t="shared" si="101"/>
        <v/>
      </c>
      <c r="AP250" s="433" t="str">
        <f t="shared" si="102"/>
        <v/>
      </c>
      <c r="AQ250" s="433" t="str">
        <f>IF(AO250=7,VLOOKUP(AP250,設定!$A$2:$B$6,2,1),"---")</f>
        <v>---</v>
      </c>
      <c r="AR250" s="370"/>
      <c r="AS250" s="371"/>
      <c r="AT250" s="371"/>
      <c r="AU250" s="372" t="s">
        <v>105</v>
      </c>
      <c r="AV250" s="373"/>
      <c r="AW250" s="372"/>
      <c r="AX250" s="374"/>
      <c r="AY250" s="434" t="str">
        <f t="shared" si="121"/>
        <v/>
      </c>
      <c r="AZ250" s="372" t="s">
        <v>105</v>
      </c>
      <c r="BA250" s="372" t="s">
        <v>105</v>
      </c>
      <c r="BB250" s="372" t="s">
        <v>105</v>
      </c>
      <c r="BC250" s="372"/>
      <c r="BD250" s="372"/>
      <c r="BE250" s="372"/>
      <c r="BF250" s="372"/>
      <c r="BG250" s="376"/>
      <c r="BH250" s="377"/>
      <c r="BI250" s="372"/>
      <c r="BJ250" s="372"/>
      <c r="BK250" s="372"/>
      <c r="BL250" s="372"/>
      <c r="BM250" s="372"/>
      <c r="BN250" s="372"/>
      <c r="BO250" s="372"/>
      <c r="BP250" s="372"/>
      <c r="BQ250" s="372"/>
      <c r="BR250" s="372"/>
      <c r="BS250" s="372"/>
      <c r="BT250" s="372"/>
      <c r="BU250" s="372"/>
      <c r="BV250" s="372"/>
      <c r="BW250" s="372"/>
      <c r="BX250" s="372"/>
      <c r="BY250" s="372"/>
      <c r="BZ250" s="378"/>
      <c r="CA250" s="401"/>
      <c r="CB250" s="402"/>
      <c r="CC250" s="402">
        <v>238</v>
      </c>
      <c r="CD250" s="337" t="str">
        <f t="shared" si="103"/>
        <v/>
      </c>
      <c r="CE250" s="337" t="str">
        <f t="shared" si="105"/>
        <v>立得点表!3:12</v>
      </c>
      <c r="CF250" s="338" t="str">
        <f t="shared" si="106"/>
        <v>立得点表!16:25</v>
      </c>
      <c r="CG250" s="337" t="str">
        <f t="shared" si="107"/>
        <v>立3段得点表!3:13</v>
      </c>
      <c r="CH250" s="338" t="str">
        <f t="shared" si="108"/>
        <v>立3段得点表!16:25</v>
      </c>
      <c r="CI250" s="337" t="str">
        <f t="shared" si="109"/>
        <v>ボール得点表!3:13</v>
      </c>
      <c r="CJ250" s="338" t="str">
        <f t="shared" si="110"/>
        <v>ボール得点表!16:25</v>
      </c>
      <c r="CK250" s="337" t="str">
        <f t="shared" si="111"/>
        <v>50m得点表!3:13</v>
      </c>
      <c r="CL250" s="338" t="str">
        <f t="shared" si="112"/>
        <v>50m得点表!16:25</v>
      </c>
      <c r="CM250" s="337" t="str">
        <f t="shared" si="113"/>
        <v>往得点表!3:13</v>
      </c>
      <c r="CN250" s="338" t="str">
        <f t="shared" si="114"/>
        <v>往得点表!16:25</v>
      </c>
      <c r="CO250" s="337" t="str">
        <f t="shared" si="115"/>
        <v>腕得点表!3:13</v>
      </c>
      <c r="CP250" s="338" t="str">
        <f t="shared" si="116"/>
        <v>腕得点表!16:25</v>
      </c>
      <c r="CQ250" s="337" t="str">
        <f t="shared" si="117"/>
        <v>腕膝得点表!3:4</v>
      </c>
      <c r="CR250" s="338" t="str">
        <f t="shared" si="118"/>
        <v>腕膝得点表!8:9</v>
      </c>
      <c r="CS250" s="337" t="str">
        <f t="shared" si="119"/>
        <v>20mシャトルラン得点表!3:13</v>
      </c>
      <c r="CT250" s="338" t="str">
        <f t="shared" si="120"/>
        <v>20mシャトルラン得点表!16:25</v>
      </c>
      <c r="CU250" s="402" t="b">
        <f t="shared" si="104"/>
        <v>0</v>
      </c>
    </row>
    <row r="251" spans="1:99">
      <c r="A251" s="352">
        <v>239</v>
      </c>
      <c r="B251" s="446"/>
      <c r="C251" s="353"/>
      <c r="D251" s="356"/>
      <c r="E251" s="355"/>
      <c r="F251" s="356"/>
      <c r="G251" s="435" t="str">
        <f>IF(E251="","",DATEDIF(E251,#REF!,"y"))</f>
        <v/>
      </c>
      <c r="H251" s="356"/>
      <c r="I251" s="356"/>
      <c r="J251" s="379"/>
      <c r="K251" s="436" t="str">
        <f t="shared" ca="1" si="93"/>
        <v/>
      </c>
      <c r="L251" s="316"/>
      <c r="M251" s="318"/>
      <c r="N251" s="318"/>
      <c r="O251" s="318"/>
      <c r="P251" s="363"/>
      <c r="Q251" s="432" t="str">
        <f t="shared" ca="1" si="94"/>
        <v/>
      </c>
      <c r="R251" s="360"/>
      <c r="S251" s="361"/>
      <c r="T251" s="361"/>
      <c r="U251" s="361"/>
      <c r="V251" s="365"/>
      <c r="W251" s="358"/>
      <c r="X251" s="379" t="str">
        <f t="shared" ca="1" si="95"/>
        <v/>
      </c>
      <c r="Y251" s="323"/>
      <c r="Z251" s="360"/>
      <c r="AA251" s="361"/>
      <c r="AB251" s="361"/>
      <c r="AC251" s="361"/>
      <c r="AD251" s="362"/>
      <c r="AE251" s="363"/>
      <c r="AF251" s="432" t="str">
        <f t="shared" ca="1" si="96"/>
        <v/>
      </c>
      <c r="AG251" s="363"/>
      <c r="AH251" s="432" t="str">
        <f t="shared" ca="1" si="97"/>
        <v/>
      </c>
      <c r="AI251" s="358"/>
      <c r="AJ251" s="379" t="str">
        <f t="shared" ca="1" si="98"/>
        <v/>
      </c>
      <c r="AK251" s="363"/>
      <c r="AL251" s="432" t="str">
        <f t="shared" ca="1" si="99"/>
        <v/>
      </c>
      <c r="AM251" s="363"/>
      <c r="AN251" s="432" t="str">
        <f t="shared" ca="1" si="100"/>
        <v/>
      </c>
      <c r="AO251" s="433" t="str">
        <f t="shared" si="101"/>
        <v/>
      </c>
      <c r="AP251" s="433" t="str">
        <f t="shared" si="102"/>
        <v/>
      </c>
      <c r="AQ251" s="433" t="str">
        <f>IF(AO251=7,VLOOKUP(AP251,設定!$A$2:$B$6,2,1),"---")</f>
        <v>---</v>
      </c>
      <c r="AR251" s="370"/>
      <c r="AS251" s="371"/>
      <c r="AT251" s="371"/>
      <c r="AU251" s="372" t="s">
        <v>105</v>
      </c>
      <c r="AV251" s="373"/>
      <c r="AW251" s="372"/>
      <c r="AX251" s="374"/>
      <c r="AY251" s="434" t="str">
        <f t="shared" si="121"/>
        <v/>
      </c>
      <c r="AZ251" s="372" t="s">
        <v>105</v>
      </c>
      <c r="BA251" s="372" t="s">
        <v>105</v>
      </c>
      <c r="BB251" s="372" t="s">
        <v>105</v>
      </c>
      <c r="BC251" s="372"/>
      <c r="BD251" s="372"/>
      <c r="BE251" s="372"/>
      <c r="BF251" s="372"/>
      <c r="BG251" s="376"/>
      <c r="BH251" s="377"/>
      <c r="BI251" s="372"/>
      <c r="BJ251" s="372"/>
      <c r="BK251" s="372"/>
      <c r="BL251" s="372"/>
      <c r="BM251" s="372"/>
      <c r="BN251" s="372"/>
      <c r="BO251" s="372"/>
      <c r="BP251" s="372"/>
      <c r="BQ251" s="372"/>
      <c r="BR251" s="372"/>
      <c r="BS251" s="372"/>
      <c r="BT251" s="372"/>
      <c r="BU251" s="372"/>
      <c r="BV251" s="372"/>
      <c r="BW251" s="372"/>
      <c r="BX251" s="372"/>
      <c r="BY251" s="372"/>
      <c r="BZ251" s="378"/>
      <c r="CA251" s="401"/>
      <c r="CB251" s="402"/>
      <c r="CC251" s="402">
        <v>239</v>
      </c>
      <c r="CD251" s="337" t="str">
        <f t="shared" si="103"/>
        <v/>
      </c>
      <c r="CE251" s="337" t="str">
        <f t="shared" si="105"/>
        <v>立得点表!3:12</v>
      </c>
      <c r="CF251" s="338" t="str">
        <f t="shared" si="106"/>
        <v>立得点表!16:25</v>
      </c>
      <c r="CG251" s="337" t="str">
        <f t="shared" si="107"/>
        <v>立3段得点表!3:13</v>
      </c>
      <c r="CH251" s="338" t="str">
        <f t="shared" si="108"/>
        <v>立3段得点表!16:25</v>
      </c>
      <c r="CI251" s="337" t="str">
        <f t="shared" si="109"/>
        <v>ボール得点表!3:13</v>
      </c>
      <c r="CJ251" s="338" t="str">
        <f t="shared" si="110"/>
        <v>ボール得点表!16:25</v>
      </c>
      <c r="CK251" s="337" t="str">
        <f t="shared" si="111"/>
        <v>50m得点表!3:13</v>
      </c>
      <c r="CL251" s="338" t="str">
        <f t="shared" si="112"/>
        <v>50m得点表!16:25</v>
      </c>
      <c r="CM251" s="337" t="str">
        <f t="shared" si="113"/>
        <v>往得点表!3:13</v>
      </c>
      <c r="CN251" s="338" t="str">
        <f t="shared" si="114"/>
        <v>往得点表!16:25</v>
      </c>
      <c r="CO251" s="337" t="str">
        <f t="shared" si="115"/>
        <v>腕得点表!3:13</v>
      </c>
      <c r="CP251" s="338" t="str">
        <f t="shared" si="116"/>
        <v>腕得点表!16:25</v>
      </c>
      <c r="CQ251" s="337" t="str">
        <f t="shared" si="117"/>
        <v>腕膝得点表!3:4</v>
      </c>
      <c r="CR251" s="338" t="str">
        <f t="shared" si="118"/>
        <v>腕膝得点表!8:9</v>
      </c>
      <c r="CS251" s="337" t="str">
        <f t="shared" si="119"/>
        <v>20mシャトルラン得点表!3:13</v>
      </c>
      <c r="CT251" s="338" t="str">
        <f t="shared" si="120"/>
        <v>20mシャトルラン得点表!16:25</v>
      </c>
      <c r="CU251" s="402" t="b">
        <f t="shared" si="104"/>
        <v>0</v>
      </c>
    </row>
    <row r="252" spans="1:99">
      <c r="A252" s="352">
        <v>240</v>
      </c>
      <c r="B252" s="446"/>
      <c r="C252" s="353"/>
      <c r="D252" s="356"/>
      <c r="E252" s="355"/>
      <c r="F252" s="356"/>
      <c r="G252" s="435" t="str">
        <f>IF(E252="","",DATEDIF(E252,#REF!,"y"))</f>
        <v/>
      </c>
      <c r="H252" s="356"/>
      <c r="I252" s="356"/>
      <c r="J252" s="379"/>
      <c r="K252" s="436" t="str">
        <f t="shared" ca="1" si="93"/>
        <v/>
      </c>
      <c r="L252" s="316"/>
      <c r="M252" s="318"/>
      <c r="N252" s="318"/>
      <c r="O252" s="318"/>
      <c r="P252" s="363"/>
      <c r="Q252" s="432" t="str">
        <f t="shared" ca="1" si="94"/>
        <v/>
      </c>
      <c r="R252" s="360"/>
      <c r="S252" s="361"/>
      <c r="T252" s="361"/>
      <c r="U252" s="361"/>
      <c r="V252" s="365"/>
      <c r="W252" s="358"/>
      <c r="X252" s="379" t="str">
        <f t="shared" ca="1" si="95"/>
        <v/>
      </c>
      <c r="Y252" s="323"/>
      <c r="Z252" s="360"/>
      <c r="AA252" s="361"/>
      <c r="AB252" s="361"/>
      <c r="AC252" s="361"/>
      <c r="AD252" s="362"/>
      <c r="AE252" s="363"/>
      <c r="AF252" s="432" t="str">
        <f t="shared" ca="1" si="96"/>
        <v/>
      </c>
      <c r="AG252" s="363"/>
      <c r="AH252" s="432" t="str">
        <f t="shared" ca="1" si="97"/>
        <v/>
      </c>
      <c r="AI252" s="358"/>
      <c r="AJ252" s="379" t="str">
        <f t="shared" ca="1" si="98"/>
        <v/>
      </c>
      <c r="AK252" s="363"/>
      <c r="AL252" s="432" t="str">
        <f t="shared" ca="1" si="99"/>
        <v/>
      </c>
      <c r="AM252" s="363"/>
      <c r="AN252" s="432" t="str">
        <f t="shared" ca="1" si="100"/>
        <v/>
      </c>
      <c r="AO252" s="433" t="str">
        <f t="shared" si="101"/>
        <v/>
      </c>
      <c r="AP252" s="433" t="str">
        <f t="shared" si="102"/>
        <v/>
      </c>
      <c r="AQ252" s="433" t="str">
        <f>IF(AO252=7,VLOOKUP(AP252,設定!$A$2:$B$6,2,1),"---")</f>
        <v>---</v>
      </c>
      <c r="AR252" s="370"/>
      <c r="AS252" s="371"/>
      <c r="AT252" s="371"/>
      <c r="AU252" s="372" t="s">
        <v>105</v>
      </c>
      <c r="AV252" s="373"/>
      <c r="AW252" s="372"/>
      <c r="AX252" s="374"/>
      <c r="AY252" s="434" t="str">
        <f t="shared" si="121"/>
        <v/>
      </c>
      <c r="AZ252" s="372" t="s">
        <v>105</v>
      </c>
      <c r="BA252" s="372" t="s">
        <v>105</v>
      </c>
      <c r="BB252" s="372" t="s">
        <v>105</v>
      </c>
      <c r="BC252" s="372"/>
      <c r="BD252" s="372"/>
      <c r="BE252" s="372"/>
      <c r="BF252" s="372"/>
      <c r="BG252" s="376"/>
      <c r="BH252" s="377"/>
      <c r="BI252" s="372"/>
      <c r="BJ252" s="372"/>
      <c r="BK252" s="372"/>
      <c r="BL252" s="372"/>
      <c r="BM252" s="372"/>
      <c r="BN252" s="372"/>
      <c r="BO252" s="372"/>
      <c r="BP252" s="372"/>
      <c r="BQ252" s="372"/>
      <c r="BR252" s="372"/>
      <c r="BS252" s="372"/>
      <c r="BT252" s="372"/>
      <c r="BU252" s="372"/>
      <c r="BV252" s="372"/>
      <c r="BW252" s="372"/>
      <c r="BX252" s="372"/>
      <c r="BY252" s="372"/>
      <c r="BZ252" s="378"/>
      <c r="CA252" s="401"/>
      <c r="CB252" s="402"/>
      <c r="CC252" s="402">
        <v>240</v>
      </c>
      <c r="CD252" s="337" t="str">
        <f t="shared" si="103"/>
        <v/>
      </c>
      <c r="CE252" s="337" t="str">
        <f t="shared" si="105"/>
        <v>立得点表!3:12</v>
      </c>
      <c r="CF252" s="338" t="str">
        <f t="shared" si="106"/>
        <v>立得点表!16:25</v>
      </c>
      <c r="CG252" s="337" t="str">
        <f t="shared" si="107"/>
        <v>立3段得点表!3:13</v>
      </c>
      <c r="CH252" s="338" t="str">
        <f t="shared" si="108"/>
        <v>立3段得点表!16:25</v>
      </c>
      <c r="CI252" s="337" t="str">
        <f t="shared" si="109"/>
        <v>ボール得点表!3:13</v>
      </c>
      <c r="CJ252" s="338" t="str">
        <f t="shared" si="110"/>
        <v>ボール得点表!16:25</v>
      </c>
      <c r="CK252" s="337" t="str">
        <f t="shared" si="111"/>
        <v>50m得点表!3:13</v>
      </c>
      <c r="CL252" s="338" t="str">
        <f t="shared" si="112"/>
        <v>50m得点表!16:25</v>
      </c>
      <c r="CM252" s="337" t="str">
        <f t="shared" si="113"/>
        <v>往得点表!3:13</v>
      </c>
      <c r="CN252" s="338" t="str">
        <f t="shared" si="114"/>
        <v>往得点表!16:25</v>
      </c>
      <c r="CO252" s="337" t="str">
        <f t="shared" si="115"/>
        <v>腕得点表!3:13</v>
      </c>
      <c r="CP252" s="338" t="str">
        <f t="shared" si="116"/>
        <v>腕得点表!16:25</v>
      </c>
      <c r="CQ252" s="337" t="str">
        <f t="shared" si="117"/>
        <v>腕膝得点表!3:4</v>
      </c>
      <c r="CR252" s="338" t="str">
        <f t="shared" si="118"/>
        <v>腕膝得点表!8:9</v>
      </c>
      <c r="CS252" s="337" t="str">
        <f t="shared" si="119"/>
        <v>20mシャトルラン得点表!3:13</v>
      </c>
      <c r="CT252" s="338" t="str">
        <f t="shared" si="120"/>
        <v>20mシャトルラン得点表!16:25</v>
      </c>
      <c r="CU252" s="402" t="b">
        <f t="shared" si="104"/>
        <v>0</v>
      </c>
    </row>
    <row r="253" spans="1:99">
      <c r="A253" s="352">
        <v>241</v>
      </c>
      <c r="B253" s="446"/>
      <c r="C253" s="353"/>
      <c r="D253" s="356"/>
      <c r="E253" s="355"/>
      <c r="F253" s="356"/>
      <c r="G253" s="435" t="str">
        <f>IF(E253="","",DATEDIF(E253,#REF!,"y"))</f>
        <v/>
      </c>
      <c r="H253" s="356"/>
      <c r="I253" s="356"/>
      <c r="J253" s="379"/>
      <c r="K253" s="436" t="str">
        <f t="shared" ca="1" si="93"/>
        <v/>
      </c>
      <c r="L253" s="316"/>
      <c r="M253" s="318"/>
      <c r="N253" s="318"/>
      <c r="O253" s="318"/>
      <c r="P253" s="363"/>
      <c r="Q253" s="432" t="str">
        <f t="shared" ca="1" si="94"/>
        <v/>
      </c>
      <c r="R253" s="360"/>
      <c r="S253" s="361"/>
      <c r="T253" s="361"/>
      <c r="U253" s="361"/>
      <c r="V253" s="365"/>
      <c r="W253" s="358"/>
      <c r="X253" s="379" t="str">
        <f t="shared" ca="1" si="95"/>
        <v/>
      </c>
      <c r="Y253" s="323"/>
      <c r="Z253" s="360"/>
      <c r="AA253" s="361"/>
      <c r="AB253" s="361"/>
      <c r="AC253" s="361"/>
      <c r="AD253" s="362"/>
      <c r="AE253" s="363"/>
      <c r="AF253" s="432" t="str">
        <f t="shared" ca="1" si="96"/>
        <v/>
      </c>
      <c r="AG253" s="363"/>
      <c r="AH253" s="432" t="str">
        <f t="shared" ca="1" si="97"/>
        <v/>
      </c>
      <c r="AI253" s="358"/>
      <c r="AJ253" s="379" t="str">
        <f t="shared" ca="1" si="98"/>
        <v/>
      </c>
      <c r="AK253" s="363"/>
      <c r="AL253" s="432" t="str">
        <f t="shared" ca="1" si="99"/>
        <v/>
      </c>
      <c r="AM253" s="363"/>
      <c r="AN253" s="432" t="str">
        <f t="shared" ca="1" si="100"/>
        <v/>
      </c>
      <c r="AO253" s="433" t="str">
        <f t="shared" si="101"/>
        <v/>
      </c>
      <c r="AP253" s="433" t="str">
        <f t="shared" si="102"/>
        <v/>
      </c>
      <c r="AQ253" s="433" t="str">
        <f>IF(AO253=7,VLOOKUP(AP253,設定!$A$2:$B$6,2,1),"---")</f>
        <v>---</v>
      </c>
      <c r="AR253" s="370"/>
      <c r="AS253" s="371"/>
      <c r="AT253" s="371"/>
      <c r="AU253" s="372" t="s">
        <v>105</v>
      </c>
      <c r="AV253" s="373"/>
      <c r="AW253" s="372"/>
      <c r="AX253" s="374"/>
      <c r="AY253" s="434" t="str">
        <f t="shared" si="121"/>
        <v/>
      </c>
      <c r="AZ253" s="372" t="s">
        <v>105</v>
      </c>
      <c r="BA253" s="372" t="s">
        <v>105</v>
      </c>
      <c r="BB253" s="372" t="s">
        <v>105</v>
      </c>
      <c r="BC253" s="372"/>
      <c r="BD253" s="372"/>
      <c r="BE253" s="372"/>
      <c r="BF253" s="372"/>
      <c r="BG253" s="376"/>
      <c r="BH253" s="377"/>
      <c r="BI253" s="372"/>
      <c r="BJ253" s="372"/>
      <c r="BK253" s="372"/>
      <c r="BL253" s="372"/>
      <c r="BM253" s="372"/>
      <c r="BN253" s="372"/>
      <c r="BO253" s="372"/>
      <c r="BP253" s="372"/>
      <c r="BQ253" s="372"/>
      <c r="BR253" s="372"/>
      <c r="BS253" s="372"/>
      <c r="BT253" s="372"/>
      <c r="BU253" s="372"/>
      <c r="BV253" s="372"/>
      <c r="BW253" s="372"/>
      <c r="BX253" s="372"/>
      <c r="BY253" s="372"/>
      <c r="BZ253" s="378"/>
      <c r="CA253" s="401"/>
      <c r="CB253" s="402"/>
      <c r="CC253" s="402">
        <v>241</v>
      </c>
      <c r="CD253" s="337" t="str">
        <f t="shared" si="103"/>
        <v/>
      </c>
      <c r="CE253" s="337" t="str">
        <f t="shared" si="105"/>
        <v>立得点表!3:12</v>
      </c>
      <c r="CF253" s="338" t="str">
        <f t="shared" si="106"/>
        <v>立得点表!16:25</v>
      </c>
      <c r="CG253" s="337" t="str">
        <f t="shared" si="107"/>
        <v>立3段得点表!3:13</v>
      </c>
      <c r="CH253" s="338" t="str">
        <f t="shared" si="108"/>
        <v>立3段得点表!16:25</v>
      </c>
      <c r="CI253" s="337" t="str">
        <f t="shared" si="109"/>
        <v>ボール得点表!3:13</v>
      </c>
      <c r="CJ253" s="338" t="str">
        <f t="shared" si="110"/>
        <v>ボール得点表!16:25</v>
      </c>
      <c r="CK253" s="337" t="str">
        <f t="shared" si="111"/>
        <v>50m得点表!3:13</v>
      </c>
      <c r="CL253" s="338" t="str">
        <f t="shared" si="112"/>
        <v>50m得点表!16:25</v>
      </c>
      <c r="CM253" s="337" t="str">
        <f t="shared" si="113"/>
        <v>往得点表!3:13</v>
      </c>
      <c r="CN253" s="338" t="str">
        <f t="shared" si="114"/>
        <v>往得点表!16:25</v>
      </c>
      <c r="CO253" s="337" t="str">
        <f t="shared" si="115"/>
        <v>腕得点表!3:13</v>
      </c>
      <c r="CP253" s="338" t="str">
        <f t="shared" si="116"/>
        <v>腕得点表!16:25</v>
      </c>
      <c r="CQ253" s="337" t="str">
        <f t="shared" si="117"/>
        <v>腕膝得点表!3:4</v>
      </c>
      <c r="CR253" s="338" t="str">
        <f t="shared" si="118"/>
        <v>腕膝得点表!8:9</v>
      </c>
      <c r="CS253" s="337" t="str">
        <f t="shared" si="119"/>
        <v>20mシャトルラン得点表!3:13</v>
      </c>
      <c r="CT253" s="338" t="str">
        <f t="shared" si="120"/>
        <v>20mシャトルラン得点表!16:25</v>
      </c>
      <c r="CU253" s="402" t="b">
        <f t="shared" si="104"/>
        <v>0</v>
      </c>
    </row>
    <row r="254" spans="1:99">
      <c r="A254" s="352">
        <v>242</v>
      </c>
      <c r="B254" s="446"/>
      <c r="C254" s="353"/>
      <c r="D254" s="356"/>
      <c r="E254" s="355"/>
      <c r="F254" s="356"/>
      <c r="G254" s="435" t="str">
        <f>IF(E254="","",DATEDIF(E254,#REF!,"y"))</f>
        <v/>
      </c>
      <c r="H254" s="356"/>
      <c r="I254" s="356"/>
      <c r="J254" s="379"/>
      <c r="K254" s="436" t="str">
        <f t="shared" ca="1" si="93"/>
        <v/>
      </c>
      <c r="L254" s="316"/>
      <c r="M254" s="318"/>
      <c r="N254" s="318"/>
      <c r="O254" s="318"/>
      <c r="P254" s="363"/>
      <c r="Q254" s="432" t="str">
        <f t="shared" ca="1" si="94"/>
        <v/>
      </c>
      <c r="R254" s="360"/>
      <c r="S254" s="361"/>
      <c r="T254" s="361"/>
      <c r="U254" s="361"/>
      <c r="V254" s="365"/>
      <c r="W254" s="358"/>
      <c r="X254" s="379" t="str">
        <f t="shared" ca="1" si="95"/>
        <v/>
      </c>
      <c r="Y254" s="323"/>
      <c r="Z254" s="360"/>
      <c r="AA254" s="361"/>
      <c r="AB254" s="361"/>
      <c r="AC254" s="361"/>
      <c r="AD254" s="362"/>
      <c r="AE254" s="363"/>
      <c r="AF254" s="432" t="str">
        <f t="shared" ca="1" si="96"/>
        <v/>
      </c>
      <c r="AG254" s="363"/>
      <c r="AH254" s="432" t="str">
        <f t="shared" ca="1" si="97"/>
        <v/>
      </c>
      <c r="AI254" s="358"/>
      <c r="AJ254" s="379" t="str">
        <f t="shared" ca="1" si="98"/>
        <v/>
      </c>
      <c r="AK254" s="363"/>
      <c r="AL254" s="432" t="str">
        <f t="shared" ca="1" si="99"/>
        <v/>
      </c>
      <c r="AM254" s="363"/>
      <c r="AN254" s="432" t="str">
        <f t="shared" ca="1" si="100"/>
        <v/>
      </c>
      <c r="AO254" s="433" t="str">
        <f t="shared" si="101"/>
        <v/>
      </c>
      <c r="AP254" s="433" t="str">
        <f t="shared" si="102"/>
        <v/>
      </c>
      <c r="AQ254" s="433" t="str">
        <f>IF(AO254=7,VLOOKUP(AP254,設定!$A$2:$B$6,2,1),"---")</f>
        <v>---</v>
      </c>
      <c r="AR254" s="370"/>
      <c r="AS254" s="371"/>
      <c r="AT254" s="371"/>
      <c r="AU254" s="372" t="s">
        <v>105</v>
      </c>
      <c r="AV254" s="373"/>
      <c r="AW254" s="372"/>
      <c r="AX254" s="374"/>
      <c r="AY254" s="434" t="str">
        <f t="shared" si="121"/>
        <v/>
      </c>
      <c r="AZ254" s="372" t="s">
        <v>105</v>
      </c>
      <c r="BA254" s="372" t="s">
        <v>105</v>
      </c>
      <c r="BB254" s="372" t="s">
        <v>105</v>
      </c>
      <c r="BC254" s="372"/>
      <c r="BD254" s="372"/>
      <c r="BE254" s="372"/>
      <c r="BF254" s="372"/>
      <c r="BG254" s="376"/>
      <c r="BH254" s="377"/>
      <c r="BI254" s="372"/>
      <c r="BJ254" s="372"/>
      <c r="BK254" s="372"/>
      <c r="BL254" s="372"/>
      <c r="BM254" s="372"/>
      <c r="BN254" s="372"/>
      <c r="BO254" s="372"/>
      <c r="BP254" s="372"/>
      <c r="BQ254" s="372"/>
      <c r="BR254" s="372"/>
      <c r="BS254" s="372"/>
      <c r="BT254" s="372"/>
      <c r="BU254" s="372"/>
      <c r="BV254" s="372"/>
      <c r="BW254" s="372"/>
      <c r="BX254" s="372"/>
      <c r="BY254" s="372"/>
      <c r="BZ254" s="378"/>
      <c r="CA254" s="401"/>
      <c r="CB254" s="402"/>
      <c r="CC254" s="402">
        <v>242</v>
      </c>
      <c r="CD254" s="337" t="str">
        <f t="shared" si="103"/>
        <v/>
      </c>
      <c r="CE254" s="337" t="str">
        <f t="shared" si="105"/>
        <v>立得点表!3:12</v>
      </c>
      <c r="CF254" s="338" t="str">
        <f t="shared" si="106"/>
        <v>立得点表!16:25</v>
      </c>
      <c r="CG254" s="337" t="str">
        <f t="shared" si="107"/>
        <v>立3段得点表!3:13</v>
      </c>
      <c r="CH254" s="338" t="str">
        <f t="shared" si="108"/>
        <v>立3段得点表!16:25</v>
      </c>
      <c r="CI254" s="337" t="str">
        <f t="shared" si="109"/>
        <v>ボール得点表!3:13</v>
      </c>
      <c r="CJ254" s="338" t="str">
        <f t="shared" si="110"/>
        <v>ボール得点表!16:25</v>
      </c>
      <c r="CK254" s="337" t="str">
        <f t="shared" si="111"/>
        <v>50m得点表!3:13</v>
      </c>
      <c r="CL254" s="338" t="str">
        <f t="shared" si="112"/>
        <v>50m得点表!16:25</v>
      </c>
      <c r="CM254" s="337" t="str">
        <f t="shared" si="113"/>
        <v>往得点表!3:13</v>
      </c>
      <c r="CN254" s="338" t="str">
        <f t="shared" si="114"/>
        <v>往得点表!16:25</v>
      </c>
      <c r="CO254" s="337" t="str">
        <f t="shared" si="115"/>
        <v>腕得点表!3:13</v>
      </c>
      <c r="CP254" s="338" t="str">
        <f t="shared" si="116"/>
        <v>腕得点表!16:25</v>
      </c>
      <c r="CQ254" s="337" t="str">
        <f t="shared" si="117"/>
        <v>腕膝得点表!3:4</v>
      </c>
      <c r="CR254" s="338" t="str">
        <f t="shared" si="118"/>
        <v>腕膝得点表!8:9</v>
      </c>
      <c r="CS254" s="337" t="str">
        <f t="shared" si="119"/>
        <v>20mシャトルラン得点表!3:13</v>
      </c>
      <c r="CT254" s="338" t="str">
        <f t="shared" si="120"/>
        <v>20mシャトルラン得点表!16:25</v>
      </c>
      <c r="CU254" s="402" t="b">
        <f t="shared" si="104"/>
        <v>0</v>
      </c>
    </row>
    <row r="255" spans="1:99">
      <c r="A255" s="352">
        <v>243</v>
      </c>
      <c r="B255" s="446"/>
      <c r="C255" s="353"/>
      <c r="D255" s="356"/>
      <c r="E255" s="355"/>
      <c r="F255" s="356"/>
      <c r="G255" s="435" t="str">
        <f>IF(E255="","",DATEDIF(E255,#REF!,"y"))</f>
        <v/>
      </c>
      <c r="H255" s="356"/>
      <c r="I255" s="356"/>
      <c r="J255" s="379"/>
      <c r="K255" s="436" t="str">
        <f t="shared" ca="1" si="93"/>
        <v/>
      </c>
      <c r="L255" s="316"/>
      <c r="M255" s="318"/>
      <c r="N255" s="318"/>
      <c r="O255" s="318"/>
      <c r="P255" s="363"/>
      <c r="Q255" s="432" t="str">
        <f t="shared" ca="1" si="94"/>
        <v/>
      </c>
      <c r="R255" s="360"/>
      <c r="S255" s="361"/>
      <c r="T255" s="361"/>
      <c r="U255" s="361"/>
      <c r="V255" s="365"/>
      <c r="W255" s="358"/>
      <c r="X255" s="379" t="str">
        <f t="shared" ca="1" si="95"/>
        <v/>
      </c>
      <c r="Y255" s="323"/>
      <c r="Z255" s="360"/>
      <c r="AA255" s="361"/>
      <c r="AB255" s="361"/>
      <c r="AC255" s="361"/>
      <c r="AD255" s="362"/>
      <c r="AE255" s="363"/>
      <c r="AF255" s="432" t="str">
        <f t="shared" ca="1" si="96"/>
        <v/>
      </c>
      <c r="AG255" s="363"/>
      <c r="AH255" s="432" t="str">
        <f t="shared" ca="1" si="97"/>
        <v/>
      </c>
      <c r="AI255" s="358"/>
      <c r="AJ255" s="379" t="str">
        <f t="shared" ca="1" si="98"/>
        <v/>
      </c>
      <c r="AK255" s="363"/>
      <c r="AL255" s="432" t="str">
        <f t="shared" ca="1" si="99"/>
        <v/>
      </c>
      <c r="AM255" s="363"/>
      <c r="AN255" s="432" t="str">
        <f t="shared" ca="1" si="100"/>
        <v/>
      </c>
      <c r="AO255" s="433" t="str">
        <f t="shared" si="101"/>
        <v/>
      </c>
      <c r="AP255" s="433" t="str">
        <f t="shared" si="102"/>
        <v/>
      </c>
      <c r="AQ255" s="433" t="str">
        <f>IF(AO255=7,VLOOKUP(AP255,設定!$A$2:$B$6,2,1),"---")</f>
        <v>---</v>
      </c>
      <c r="AR255" s="370"/>
      <c r="AS255" s="371"/>
      <c r="AT255" s="371"/>
      <c r="AU255" s="372" t="s">
        <v>105</v>
      </c>
      <c r="AV255" s="373"/>
      <c r="AW255" s="372"/>
      <c r="AX255" s="374"/>
      <c r="AY255" s="434" t="str">
        <f t="shared" si="121"/>
        <v/>
      </c>
      <c r="AZ255" s="372" t="s">
        <v>105</v>
      </c>
      <c r="BA255" s="372" t="s">
        <v>105</v>
      </c>
      <c r="BB255" s="372" t="s">
        <v>105</v>
      </c>
      <c r="BC255" s="372"/>
      <c r="BD255" s="372"/>
      <c r="BE255" s="372"/>
      <c r="BF255" s="372"/>
      <c r="BG255" s="376"/>
      <c r="BH255" s="377"/>
      <c r="BI255" s="372"/>
      <c r="BJ255" s="372"/>
      <c r="BK255" s="372"/>
      <c r="BL255" s="372"/>
      <c r="BM255" s="372"/>
      <c r="BN255" s="372"/>
      <c r="BO255" s="372"/>
      <c r="BP255" s="372"/>
      <c r="BQ255" s="372"/>
      <c r="BR255" s="372"/>
      <c r="BS255" s="372"/>
      <c r="BT255" s="372"/>
      <c r="BU255" s="372"/>
      <c r="BV255" s="372"/>
      <c r="BW255" s="372"/>
      <c r="BX255" s="372"/>
      <c r="BY255" s="372"/>
      <c r="BZ255" s="378"/>
      <c r="CA255" s="401"/>
      <c r="CB255" s="402"/>
      <c r="CC255" s="402">
        <v>243</v>
      </c>
      <c r="CD255" s="337" t="str">
        <f t="shared" si="103"/>
        <v/>
      </c>
      <c r="CE255" s="337" t="str">
        <f t="shared" si="105"/>
        <v>立得点表!3:12</v>
      </c>
      <c r="CF255" s="338" t="str">
        <f t="shared" si="106"/>
        <v>立得点表!16:25</v>
      </c>
      <c r="CG255" s="337" t="str">
        <f t="shared" si="107"/>
        <v>立3段得点表!3:13</v>
      </c>
      <c r="CH255" s="338" t="str">
        <f t="shared" si="108"/>
        <v>立3段得点表!16:25</v>
      </c>
      <c r="CI255" s="337" t="str">
        <f t="shared" si="109"/>
        <v>ボール得点表!3:13</v>
      </c>
      <c r="CJ255" s="338" t="str">
        <f t="shared" si="110"/>
        <v>ボール得点表!16:25</v>
      </c>
      <c r="CK255" s="337" t="str">
        <f t="shared" si="111"/>
        <v>50m得点表!3:13</v>
      </c>
      <c r="CL255" s="338" t="str">
        <f t="shared" si="112"/>
        <v>50m得点表!16:25</v>
      </c>
      <c r="CM255" s="337" t="str">
        <f t="shared" si="113"/>
        <v>往得点表!3:13</v>
      </c>
      <c r="CN255" s="338" t="str">
        <f t="shared" si="114"/>
        <v>往得点表!16:25</v>
      </c>
      <c r="CO255" s="337" t="str">
        <f t="shared" si="115"/>
        <v>腕得点表!3:13</v>
      </c>
      <c r="CP255" s="338" t="str">
        <f t="shared" si="116"/>
        <v>腕得点表!16:25</v>
      </c>
      <c r="CQ255" s="337" t="str">
        <f t="shared" si="117"/>
        <v>腕膝得点表!3:4</v>
      </c>
      <c r="CR255" s="338" t="str">
        <f t="shared" si="118"/>
        <v>腕膝得点表!8:9</v>
      </c>
      <c r="CS255" s="337" t="str">
        <f t="shared" si="119"/>
        <v>20mシャトルラン得点表!3:13</v>
      </c>
      <c r="CT255" s="338" t="str">
        <f t="shared" si="120"/>
        <v>20mシャトルラン得点表!16:25</v>
      </c>
      <c r="CU255" s="402" t="b">
        <f t="shared" si="104"/>
        <v>0</v>
      </c>
    </row>
    <row r="256" spans="1:99">
      <c r="A256" s="352">
        <v>244</v>
      </c>
      <c r="B256" s="446"/>
      <c r="C256" s="353"/>
      <c r="D256" s="356"/>
      <c r="E256" s="355"/>
      <c r="F256" s="356"/>
      <c r="G256" s="435" t="str">
        <f>IF(E256="","",DATEDIF(E256,#REF!,"y"))</f>
        <v/>
      </c>
      <c r="H256" s="356"/>
      <c r="I256" s="356"/>
      <c r="J256" s="379"/>
      <c r="K256" s="436" t="str">
        <f t="shared" ca="1" si="93"/>
        <v/>
      </c>
      <c r="L256" s="316"/>
      <c r="M256" s="318"/>
      <c r="N256" s="318"/>
      <c r="O256" s="318"/>
      <c r="P256" s="363"/>
      <c r="Q256" s="432" t="str">
        <f t="shared" ca="1" si="94"/>
        <v/>
      </c>
      <c r="R256" s="360"/>
      <c r="S256" s="361"/>
      <c r="T256" s="361"/>
      <c r="U256" s="361"/>
      <c r="V256" s="365"/>
      <c r="W256" s="358"/>
      <c r="X256" s="379" t="str">
        <f t="shared" ca="1" si="95"/>
        <v/>
      </c>
      <c r="Y256" s="323"/>
      <c r="Z256" s="360"/>
      <c r="AA256" s="361"/>
      <c r="AB256" s="361"/>
      <c r="AC256" s="361"/>
      <c r="AD256" s="362"/>
      <c r="AE256" s="363"/>
      <c r="AF256" s="432" t="str">
        <f t="shared" ca="1" si="96"/>
        <v/>
      </c>
      <c r="AG256" s="363"/>
      <c r="AH256" s="432" t="str">
        <f t="shared" ca="1" si="97"/>
        <v/>
      </c>
      <c r="AI256" s="358"/>
      <c r="AJ256" s="379" t="str">
        <f t="shared" ca="1" si="98"/>
        <v/>
      </c>
      <c r="AK256" s="363"/>
      <c r="AL256" s="432" t="str">
        <f t="shared" ca="1" si="99"/>
        <v/>
      </c>
      <c r="AM256" s="363"/>
      <c r="AN256" s="432" t="str">
        <f t="shared" ca="1" si="100"/>
        <v/>
      </c>
      <c r="AO256" s="433" t="str">
        <f t="shared" si="101"/>
        <v/>
      </c>
      <c r="AP256" s="433" t="str">
        <f t="shared" si="102"/>
        <v/>
      </c>
      <c r="AQ256" s="433" t="str">
        <f>IF(AO256=7,VLOOKUP(AP256,設定!$A$2:$B$6,2,1),"---")</f>
        <v>---</v>
      </c>
      <c r="AR256" s="370"/>
      <c r="AS256" s="371"/>
      <c r="AT256" s="371"/>
      <c r="AU256" s="372" t="s">
        <v>105</v>
      </c>
      <c r="AV256" s="373"/>
      <c r="AW256" s="372"/>
      <c r="AX256" s="374"/>
      <c r="AY256" s="434" t="str">
        <f t="shared" si="121"/>
        <v/>
      </c>
      <c r="AZ256" s="372" t="s">
        <v>105</v>
      </c>
      <c r="BA256" s="372" t="s">
        <v>105</v>
      </c>
      <c r="BB256" s="372" t="s">
        <v>105</v>
      </c>
      <c r="BC256" s="372"/>
      <c r="BD256" s="372"/>
      <c r="BE256" s="372"/>
      <c r="BF256" s="372"/>
      <c r="BG256" s="376"/>
      <c r="BH256" s="377"/>
      <c r="BI256" s="372"/>
      <c r="BJ256" s="372"/>
      <c r="BK256" s="372"/>
      <c r="BL256" s="372"/>
      <c r="BM256" s="372"/>
      <c r="BN256" s="372"/>
      <c r="BO256" s="372"/>
      <c r="BP256" s="372"/>
      <c r="BQ256" s="372"/>
      <c r="BR256" s="372"/>
      <c r="BS256" s="372"/>
      <c r="BT256" s="372"/>
      <c r="BU256" s="372"/>
      <c r="BV256" s="372"/>
      <c r="BW256" s="372"/>
      <c r="BX256" s="372"/>
      <c r="BY256" s="372"/>
      <c r="BZ256" s="378"/>
      <c r="CA256" s="401"/>
      <c r="CB256" s="402"/>
      <c r="CC256" s="402">
        <v>244</v>
      </c>
      <c r="CD256" s="337" t="str">
        <f t="shared" si="103"/>
        <v/>
      </c>
      <c r="CE256" s="337" t="str">
        <f t="shared" si="105"/>
        <v>立得点表!3:12</v>
      </c>
      <c r="CF256" s="338" t="str">
        <f t="shared" si="106"/>
        <v>立得点表!16:25</v>
      </c>
      <c r="CG256" s="337" t="str">
        <f t="shared" si="107"/>
        <v>立3段得点表!3:13</v>
      </c>
      <c r="CH256" s="338" t="str">
        <f t="shared" si="108"/>
        <v>立3段得点表!16:25</v>
      </c>
      <c r="CI256" s="337" t="str">
        <f t="shared" si="109"/>
        <v>ボール得点表!3:13</v>
      </c>
      <c r="CJ256" s="338" t="str">
        <f t="shared" si="110"/>
        <v>ボール得点表!16:25</v>
      </c>
      <c r="CK256" s="337" t="str">
        <f t="shared" si="111"/>
        <v>50m得点表!3:13</v>
      </c>
      <c r="CL256" s="338" t="str">
        <f t="shared" si="112"/>
        <v>50m得点表!16:25</v>
      </c>
      <c r="CM256" s="337" t="str">
        <f t="shared" si="113"/>
        <v>往得点表!3:13</v>
      </c>
      <c r="CN256" s="338" t="str">
        <f t="shared" si="114"/>
        <v>往得点表!16:25</v>
      </c>
      <c r="CO256" s="337" t="str">
        <f t="shared" si="115"/>
        <v>腕得点表!3:13</v>
      </c>
      <c r="CP256" s="338" t="str">
        <f t="shared" si="116"/>
        <v>腕得点表!16:25</v>
      </c>
      <c r="CQ256" s="337" t="str">
        <f t="shared" si="117"/>
        <v>腕膝得点表!3:4</v>
      </c>
      <c r="CR256" s="338" t="str">
        <f t="shared" si="118"/>
        <v>腕膝得点表!8:9</v>
      </c>
      <c r="CS256" s="337" t="str">
        <f t="shared" si="119"/>
        <v>20mシャトルラン得点表!3:13</v>
      </c>
      <c r="CT256" s="338" t="str">
        <f t="shared" si="120"/>
        <v>20mシャトルラン得点表!16:25</v>
      </c>
      <c r="CU256" s="402" t="b">
        <f t="shared" si="104"/>
        <v>0</v>
      </c>
    </row>
    <row r="257" spans="1:99">
      <c r="A257" s="352">
        <v>245</v>
      </c>
      <c r="B257" s="446"/>
      <c r="C257" s="353"/>
      <c r="D257" s="356"/>
      <c r="E257" s="355"/>
      <c r="F257" s="356"/>
      <c r="G257" s="435" t="str">
        <f>IF(E257="","",DATEDIF(E257,#REF!,"y"))</f>
        <v/>
      </c>
      <c r="H257" s="356"/>
      <c r="I257" s="356"/>
      <c r="J257" s="379"/>
      <c r="K257" s="436" t="str">
        <f t="shared" ca="1" si="93"/>
        <v/>
      </c>
      <c r="L257" s="316"/>
      <c r="M257" s="318"/>
      <c r="N257" s="318"/>
      <c r="O257" s="318"/>
      <c r="P257" s="363"/>
      <c r="Q257" s="432" t="str">
        <f t="shared" ca="1" si="94"/>
        <v/>
      </c>
      <c r="R257" s="360"/>
      <c r="S257" s="361"/>
      <c r="T257" s="361"/>
      <c r="U257" s="361"/>
      <c r="V257" s="365"/>
      <c r="W257" s="358"/>
      <c r="X257" s="379" t="str">
        <f t="shared" ca="1" si="95"/>
        <v/>
      </c>
      <c r="Y257" s="323"/>
      <c r="Z257" s="360"/>
      <c r="AA257" s="361"/>
      <c r="AB257" s="361"/>
      <c r="AC257" s="361"/>
      <c r="AD257" s="362"/>
      <c r="AE257" s="363"/>
      <c r="AF257" s="432" t="str">
        <f t="shared" ca="1" si="96"/>
        <v/>
      </c>
      <c r="AG257" s="363"/>
      <c r="AH257" s="432" t="str">
        <f t="shared" ca="1" si="97"/>
        <v/>
      </c>
      <c r="AI257" s="358"/>
      <c r="AJ257" s="379" t="str">
        <f t="shared" ca="1" si="98"/>
        <v/>
      </c>
      <c r="AK257" s="363"/>
      <c r="AL257" s="432" t="str">
        <f t="shared" ca="1" si="99"/>
        <v/>
      </c>
      <c r="AM257" s="363"/>
      <c r="AN257" s="432" t="str">
        <f t="shared" ca="1" si="100"/>
        <v/>
      </c>
      <c r="AO257" s="433" t="str">
        <f t="shared" si="101"/>
        <v/>
      </c>
      <c r="AP257" s="433" t="str">
        <f t="shared" si="102"/>
        <v/>
      </c>
      <c r="AQ257" s="433" t="str">
        <f>IF(AO257=7,VLOOKUP(AP257,設定!$A$2:$B$6,2,1),"---")</f>
        <v>---</v>
      </c>
      <c r="AR257" s="370"/>
      <c r="AS257" s="371"/>
      <c r="AT257" s="371"/>
      <c r="AU257" s="372" t="s">
        <v>105</v>
      </c>
      <c r="AV257" s="373"/>
      <c r="AW257" s="372"/>
      <c r="AX257" s="374"/>
      <c r="AY257" s="434" t="str">
        <f t="shared" si="121"/>
        <v/>
      </c>
      <c r="AZ257" s="372" t="s">
        <v>105</v>
      </c>
      <c r="BA257" s="372" t="s">
        <v>105</v>
      </c>
      <c r="BB257" s="372" t="s">
        <v>105</v>
      </c>
      <c r="BC257" s="372"/>
      <c r="BD257" s="372"/>
      <c r="BE257" s="372"/>
      <c r="BF257" s="372"/>
      <c r="BG257" s="376"/>
      <c r="BH257" s="377"/>
      <c r="BI257" s="372"/>
      <c r="BJ257" s="372"/>
      <c r="BK257" s="372"/>
      <c r="BL257" s="372"/>
      <c r="BM257" s="372"/>
      <c r="BN257" s="372"/>
      <c r="BO257" s="372"/>
      <c r="BP257" s="372"/>
      <c r="BQ257" s="372"/>
      <c r="BR257" s="372"/>
      <c r="BS257" s="372"/>
      <c r="BT257" s="372"/>
      <c r="BU257" s="372"/>
      <c r="BV257" s="372"/>
      <c r="BW257" s="372"/>
      <c r="BX257" s="372"/>
      <c r="BY257" s="372"/>
      <c r="BZ257" s="378"/>
      <c r="CA257" s="401"/>
      <c r="CB257" s="402"/>
      <c r="CC257" s="402">
        <v>245</v>
      </c>
      <c r="CD257" s="337" t="str">
        <f t="shared" si="103"/>
        <v/>
      </c>
      <c r="CE257" s="337" t="str">
        <f t="shared" si="105"/>
        <v>立得点表!3:12</v>
      </c>
      <c r="CF257" s="338" t="str">
        <f t="shared" si="106"/>
        <v>立得点表!16:25</v>
      </c>
      <c r="CG257" s="337" t="str">
        <f t="shared" si="107"/>
        <v>立3段得点表!3:13</v>
      </c>
      <c r="CH257" s="338" t="str">
        <f t="shared" si="108"/>
        <v>立3段得点表!16:25</v>
      </c>
      <c r="CI257" s="337" t="str">
        <f t="shared" si="109"/>
        <v>ボール得点表!3:13</v>
      </c>
      <c r="CJ257" s="338" t="str">
        <f t="shared" si="110"/>
        <v>ボール得点表!16:25</v>
      </c>
      <c r="CK257" s="337" t="str">
        <f t="shared" si="111"/>
        <v>50m得点表!3:13</v>
      </c>
      <c r="CL257" s="338" t="str">
        <f t="shared" si="112"/>
        <v>50m得点表!16:25</v>
      </c>
      <c r="CM257" s="337" t="str">
        <f t="shared" si="113"/>
        <v>往得点表!3:13</v>
      </c>
      <c r="CN257" s="338" t="str">
        <f t="shared" si="114"/>
        <v>往得点表!16:25</v>
      </c>
      <c r="CO257" s="337" t="str">
        <f t="shared" si="115"/>
        <v>腕得点表!3:13</v>
      </c>
      <c r="CP257" s="338" t="str">
        <f t="shared" si="116"/>
        <v>腕得点表!16:25</v>
      </c>
      <c r="CQ257" s="337" t="str">
        <f t="shared" si="117"/>
        <v>腕膝得点表!3:4</v>
      </c>
      <c r="CR257" s="338" t="str">
        <f t="shared" si="118"/>
        <v>腕膝得点表!8:9</v>
      </c>
      <c r="CS257" s="337" t="str">
        <f t="shared" si="119"/>
        <v>20mシャトルラン得点表!3:13</v>
      </c>
      <c r="CT257" s="338" t="str">
        <f t="shared" si="120"/>
        <v>20mシャトルラン得点表!16:25</v>
      </c>
      <c r="CU257" s="402" t="b">
        <f t="shared" si="104"/>
        <v>0</v>
      </c>
    </row>
    <row r="258" spans="1:99">
      <c r="A258" s="352">
        <v>246</v>
      </c>
      <c r="B258" s="446"/>
      <c r="C258" s="353"/>
      <c r="D258" s="356"/>
      <c r="E258" s="355"/>
      <c r="F258" s="356"/>
      <c r="G258" s="435" t="str">
        <f>IF(E258="","",DATEDIF(E258,#REF!,"y"))</f>
        <v/>
      </c>
      <c r="H258" s="356"/>
      <c r="I258" s="356"/>
      <c r="J258" s="379"/>
      <c r="K258" s="436" t="str">
        <f t="shared" ca="1" si="93"/>
        <v/>
      </c>
      <c r="L258" s="316"/>
      <c r="M258" s="318"/>
      <c r="N258" s="318"/>
      <c r="O258" s="318"/>
      <c r="P258" s="363"/>
      <c r="Q258" s="432" t="str">
        <f t="shared" ca="1" si="94"/>
        <v/>
      </c>
      <c r="R258" s="360"/>
      <c r="S258" s="361"/>
      <c r="T258" s="361"/>
      <c r="U258" s="361"/>
      <c r="V258" s="365"/>
      <c r="W258" s="358"/>
      <c r="X258" s="379" t="str">
        <f t="shared" ca="1" si="95"/>
        <v/>
      </c>
      <c r="Y258" s="323"/>
      <c r="Z258" s="360"/>
      <c r="AA258" s="361"/>
      <c r="AB258" s="361"/>
      <c r="AC258" s="361"/>
      <c r="AD258" s="362"/>
      <c r="AE258" s="363"/>
      <c r="AF258" s="432" t="str">
        <f t="shared" ca="1" si="96"/>
        <v/>
      </c>
      <c r="AG258" s="363"/>
      <c r="AH258" s="432" t="str">
        <f t="shared" ca="1" si="97"/>
        <v/>
      </c>
      <c r="AI258" s="358"/>
      <c r="AJ258" s="379" t="str">
        <f t="shared" ca="1" si="98"/>
        <v/>
      </c>
      <c r="AK258" s="363"/>
      <c r="AL258" s="432" t="str">
        <f t="shared" ca="1" si="99"/>
        <v/>
      </c>
      <c r="AM258" s="363"/>
      <c r="AN258" s="432" t="str">
        <f t="shared" ca="1" si="100"/>
        <v/>
      </c>
      <c r="AO258" s="433" t="str">
        <f t="shared" si="101"/>
        <v/>
      </c>
      <c r="AP258" s="433" t="str">
        <f t="shared" si="102"/>
        <v/>
      </c>
      <c r="AQ258" s="433" t="str">
        <f>IF(AO258=7,VLOOKUP(AP258,設定!$A$2:$B$6,2,1),"---")</f>
        <v>---</v>
      </c>
      <c r="AR258" s="370"/>
      <c r="AS258" s="371"/>
      <c r="AT258" s="371"/>
      <c r="AU258" s="372" t="s">
        <v>105</v>
      </c>
      <c r="AV258" s="373"/>
      <c r="AW258" s="372"/>
      <c r="AX258" s="374"/>
      <c r="AY258" s="434" t="str">
        <f t="shared" si="121"/>
        <v/>
      </c>
      <c r="AZ258" s="372" t="s">
        <v>105</v>
      </c>
      <c r="BA258" s="372" t="s">
        <v>105</v>
      </c>
      <c r="BB258" s="372" t="s">
        <v>105</v>
      </c>
      <c r="BC258" s="372"/>
      <c r="BD258" s="372"/>
      <c r="BE258" s="372"/>
      <c r="BF258" s="372"/>
      <c r="BG258" s="376"/>
      <c r="BH258" s="377"/>
      <c r="BI258" s="372"/>
      <c r="BJ258" s="372"/>
      <c r="BK258" s="372"/>
      <c r="BL258" s="372"/>
      <c r="BM258" s="372"/>
      <c r="BN258" s="372"/>
      <c r="BO258" s="372"/>
      <c r="BP258" s="372"/>
      <c r="BQ258" s="372"/>
      <c r="BR258" s="372"/>
      <c r="BS258" s="372"/>
      <c r="BT258" s="372"/>
      <c r="BU258" s="372"/>
      <c r="BV258" s="372"/>
      <c r="BW258" s="372"/>
      <c r="BX258" s="372"/>
      <c r="BY258" s="372"/>
      <c r="BZ258" s="378"/>
      <c r="CA258" s="401"/>
      <c r="CB258" s="402"/>
      <c r="CC258" s="402">
        <v>246</v>
      </c>
      <c r="CD258" s="337" t="str">
        <f t="shared" si="103"/>
        <v/>
      </c>
      <c r="CE258" s="337" t="str">
        <f t="shared" si="105"/>
        <v>立得点表!3:12</v>
      </c>
      <c r="CF258" s="338" t="str">
        <f t="shared" si="106"/>
        <v>立得点表!16:25</v>
      </c>
      <c r="CG258" s="337" t="str">
        <f t="shared" si="107"/>
        <v>立3段得点表!3:13</v>
      </c>
      <c r="CH258" s="338" t="str">
        <f t="shared" si="108"/>
        <v>立3段得点表!16:25</v>
      </c>
      <c r="CI258" s="337" t="str">
        <f t="shared" si="109"/>
        <v>ボール得点表!3:13</v>
      </c>
      <c r="CJ258" s="338" t="str">
        <f t="shared" si="110"/>
        <v>ボール得点表!16:25</v>
      </c>
      <c r="CK258" s="337" t="str">
        <f t="shared" si="111"/>
        <v>50m得点表!3:13</v>
      </c>
      <c r="CL258" s="338" t="str">
        <f t="shared" si="112"/>
        <v>50m得点表!16:25</v>
      </c>
      <c r="CM258" s="337" t="str">
        <f t="shared" si="113"/>
        <v>往得点表!3:13</v>
      </c>
      <c r="CN258" s="338" t="str">
        <f t="shared" si="114"/>
        <v>往得点表!16:25</v>
      </c>
      <c r="CO258" s="337" t="str">
        <f t="shared" si="115"/>
        <v>腕得点表!3:13</v>
      </c>
      <c r="CP258" s="338" t="str">
        <f t="shared" si="116"/>
        <v>腕得点表!16:25</v>
      </c>
      <c r="CQ258" s="337" t="str">
        <f t="shared" si="117"/>
        <v>腕膝得点表!3:4</v>
      </c>
      <c r="CR258" s="338" t="str">
        <f t="shared" si="118"/>
        <v>腕膝得点表!8:9</v>
      </c>
      <c r="CS258" s="337" t="str">
        <f t="shared" si="119"/>
        <v>20mシャトルラン得点表!3:13</v>
      </c>
      <c r="CT258" s="338" t="str">
        <f t="shared" si="120"/>
        <v>20mシャトルラン得点表!16:25</v>
      </c>
      <c r="CU258" s="402" t="b">
        <f t="shared" si="104"/>
        <v>0</v>
      </c>
    </row>
    <row r="259" spans="1:99">
      <c r="A259" s="352">
        <v>247</v>
      </c>
      <c r="B259" s="446"/>
      <c r="C259" s="353"/>
      <c r="D259" s="356"/>
      <c r="E259" s="355"/>
      <c r="F259" s="356"/>
      <c r="G259" s="435" t="str">
        <f>IF(E259="","",DATEDIF(E259,#REF!,"y"))</f>
        <v/>
      </c>
      <c r="H259" s="356"/>
      <c r="I259" s="356"/>
      <c r="J259" s="379"/>
      <c r="K259" s="436" t="str">
        <f t="shared" ca="1" si="93"/>
        <v/>
      </c>
      <c r="L259" s="316"/>
      <c r="M259" s="318"/>
      <c r="N259" s="318"/>
      <c r="O259" s="318"/>
      <c r="P259" s="363"/>
      <c r="Q259" s="432" t="str">
        <f t="shared" ca="1" si="94"/>
        <v/>
      </c>
      <c r="R259" s="360"/>
      <c r="S259" s="361"/>
      <c r="T259" s="361"/>
      <c r="U259" s="361"/>
      <c r="V259" s="365"/>
      <c r="W259" s="358"/>
      <c r="X259" s="379" t="str">
        <f t="shared" ca="1" si="95"/>
        <v/>
      </c>
      <c r="Y259" s="323"/>
      <c r="Z259" s="360"/>
      <c r="AA259" s="361"/>
      <c r="AB259" s="361"/>
      <c r="AC259" s="361"/>
      <c r="AD259" s="362"/>
      <c r="AE259" s="363"/>
      <c r="AF259" s="432" t="str">
        <f t="shared" ca="1" si="96"/>
        <v/>
      </c>
      <c r="AG259" s="363"/>
      <c r="AH259" s="432" t="str">
        <f t="shared" ca="1" si="97"/>
        <v/>
      </c>
      <c r="AI259" s="358"/>
      <c r="AJ259" s="379" t="str">
        <f t="shared" ca="1" si="98"/>
        <v/>
      </c>
      <c r="AK259" s="363"/>
      <c r="AL259" s="432" t="str">
        <f t="shared" ca="1" si="99"/>
        <v/>
      </c>
      <c r="AM259" s="363"/>
      <c r="AN259" s="432" t="str">
        <f t="shared" ca="1" si="100"/>
        <v/>
      </c>
      <c r="AO259" s="433" t="str">
        <f t="shared" si="101"/>
        <v/>
      </c>
      <c r="AP259" s="433" t="str">
        <f t="shared" si="102"/>
        <v/>
      </c>
      <c r="AQ259" s="433" t="str">
        <f>IF(AO259=7,VLOOKUP(AP259,設定!$A$2:$B$6,2,1),"---")</f>
        <v>---</v>
      </c>
      <c r="AR259" s="370"/>
      <c r="AS259" s="371"/>
      <c r="AT259" s="371"/>
      <c r="AU259" s="372" t="s">
        <v>105</v>
      </c>
      <c r="AV259" s="373"/>
      <c r="AW259" s="372"/>
      <c r="AX259" s="374"/>
      <c r="AY259" s="434" t="str">
        <f t="shared" si="121"/>
        <v/>
      </c>
      <c r="AZ259" s="372" t="s">
        <v>105</v>
      </c>
      <c r="BA259" s="372" t="s">
        <v>105</v>
      </c>
      <c r="BB259" s="372" t="s">
        <v>105</v>
      </c>
      <c r="BC259" s="372"/>
      <c r="BD259" s="372"/>
      <c r="BE259" s="372"/>
      <c r="BF259" s="372"/>
      <c r="BG259" s="376"/>
      <c r="BH259" s="377"/>
      <c r="BI259" s="372"/>
      <c r="BJ259" s="372"/>
      <c r="BK259" s="372"/>
      <c r="BL259" s="372"/>
      <c r="BM259" s="372"/>
      <c r="BN259" s="372"/>
      <c r="BO259" s="372"/>
      <c r="BP259" s="372"/>
      <c r="BQ259" s="372"/>
      <c r="BR259" s="372"/>
      <c r="BS259" s="372"/>
      <c r="BT259" s="372"/>
      <c r="BU259" s="372"/>
      <c r="BV259" s="372"/>
      <c r="BW259" s="372"/>
      <c r="BX259" s="372"/>
      <c r="BY259" s="372"/>
      <c r="BZ259" s="378"/>
      <c r="CA259" s="401"/>
      <c r="CB259" s="402"/>
      <c r="CC259" s="402">
        <v>247</v>
      </c>
      <c r="CD259" s="337" t="str">
        <f t="shared" si="103"/>
        <v/>
      </c>
      <c r="CE259" s="337" t="str">
        <f t="shared" si="105"/>
        <v>立得点表!3:12</v>
      </c>
      <c r="CF259" s="338" t="str">
        <f t="shared" si="106"/>
        <v>立得点表!16:25</v>
      </c>
      <c r="CG259" s="337" t="str">
        <f t="shared" si="107"/>
        <v>立3段得点表!3:13</v>
      </c>
      <c r="CH259" s="338" t="str">
        <f t="shared" si="108"/>
        <v>立3段得点表!16:25</v>
      </c>
      <c r="CI259" s="337" t="str">
        <f t="shared" si="109"/>
        <v>ボール得点表!3:13</v>
      </c>
      <c r="CJ259" s="338" t="str">
        <f t="shared" si="110"/>
        <v>ボール得点表!16:25</v>
      </c>
      <c r="CK259" s="337" t="str">
        <f t="shared" si="111"/>
        <v>50m得点表!3:13</v>
      </c>
      <c r="CL259" s="338" t="str">
        <f t="shared" si="112"/>
        <v>50m得点表!16:25</v>
      </c>
      <c r="CM259" s="337" t="str">
        <f t="shared" si="113"/>
        <v>往得点表!3:13</v>
      </c>
      <c r="CN259" s="338" t="str">
        <f t="shared" si="114"/>
        <v>往得点表!16:25</v>
      </c>
      <c r="CO259" s="337" t="str">
        <f t="shared" si="115"/>
        <v>腕得点表!3:13</v>
      </c>
      <c r="CP259" s="338" t="str">
        <f t="shared" si="116"/>
        <v>腕得点表!16:25</v>
      </c>
      <c r="CQ259" s="337" t="str">
        <f t="shared" si="117"/>
        <v>腕膝得点表!3:4</v>
      </c>
      <c r="CR259" s="338" t="str">
        <f t="shared" si="118"/>
        <v>腕膝得点表!8:9</v>
      </c>
      <c r="CS259" s="337" t="str">
        <f t="shared" si="119"/>
        <v>20mシャトルラン得点表!3:13</v>
      </c>
      <c r="CT259" s="338" t="str">
        <f t="shared" si="120"/>
        <v>20mシャトルラン得点表!16:25</v>
      </c>
      <c r="CU259" s="402" t="b">
        <f t="shared" si="104"/>
        <v>0</v>
      </c>
    </row>
    <row r="260" spans="1:99">
      <c r="A260" s="352">
        <v>248</v>
      </c>
      <c r="B260" s="446"/>
      <c r="C260" s="353"/>
      <c r="D260" s="356"/>
      <c r="E260" s="355"/>
      <c r="F260" s="356"/>
      <c r="G260" s="435" t="str">
        <f>IF(E260="","",DATEDIF(E260,#REF!,"y"))</f>
        <v/>
      </c>
      <c r="H260" s="356"/>
      <c r="I260" s="356"/>
      <c r="J260" s="379"/>
      <c r="K260" s="436" t="str">
        <f t="shared" ca="1" si="93"/>
        <v/>
      </c>
      <c r="L260" s="316"/>
      <c r="M260" s="318"/>
      <c r="N260" s="318"/>
      <c r="O260" s="318"/>
      <c r="P260" s="363"/>
      <c r="Q260" s="432" t="str">
        <f t="shared" ca="1" si="94"/>
        <v/>
      </c>
      <c r="R260" s="360"/>
      <c r="S260" s="361"/>
      <c r="T260" s="361"/>
      <c r="U260" s="361"/>
      <c r="V260" s="365"/>
      <c r="W260" s="358"/>
      <c r="X260" s="379" t="str">
        <f t="shared" ca="1" si="95"/>
        <v/>
      </c>
      <c r="Y260" s="323"/>
      <c r="Z260" s="360"/>
      <c r="AA260" s="361"/>
      <c r="AB260" s="361"/>
      <c r="AC260" s="361"/>
      <c r="AD260" s="362"/>
      <c r="AE260" s="363"/>
      <c r="AF260" s="432" t="str">
        <f t="shared" ca="1" si="96"/>
        <v/>
      </c>
      <c r="AG260" s="363"/>
      <c r="AH260" s="432" t="str">
        <f t="shared" ca="1" si="97"/>
        <v/>
      </c>
      <c r="AI260" s="358"/>
      <c r="AJ260" s="379" t="str">
        <f t="shared" ca="1" si="98"/>
        <v/>
      </c>
      <c r="AK260" s="363"/>
      <c r="AL260" s="432" t="str">
        <f t="shared" ca="1" si="99"/>
        <v/>
      </c>
      <c r="AM260" s="363"/>
      <c r="AN260" s="432" t="str">
        <f t="shared" ca="1" si="100"/>
        <v/>
      </c>
      <c r="AO260" s="433" t="str">
        <f t="shared" si="101"/>
        <v/>
      </c>
      <c r="AP260" s="433" t="str">
        <f t="shared" si="102"/>
        <v/>
      </c>
      <c r="AQ260" s="433" t="str">
        <f>IF(AO260=7,VLOOKUP(AP260,設定!$A$2:$B$6,2,1),"---")</f>
        <v>---</v>
      </c>
      <c r="AR260" s="370"/>
      <c r="AS260" s="371"/>
      <c r="AT260" s="371"/>
      <c r="AU260" s="372" t="s">
        <v>105</v>
      </c>
      <c r="AV260" s="373"/>
      <c r="AW260" s="372"/>
      <c r="AX260" s="374"/>
      <c r="AY260" s="434" t="str">
        <f t="shared" si="121"/>
        <v/>
      </c>
      <c r="AZ260" s="372" t="s">
        <v>105</v>
      </c>
      <c r="BA260" s="372" t="s">
        <v>105</v>
      </c>
      <c r="BB260" s="372" t="s">
        <v>105</v>
      </c>
      <c r="BC260" s="372"/>
      <c r="BD260" s="372"/>
      <c r="BE260" s="372"/>
      <c r="BF260" s="372"/>
      <c r="BG260" s="376"/>
      <c r="BH260" s="377"/>
      <c r="BI260" s="372"/>
      <c r="BJ260" s="372"/>
      <c r="BK260" s="372"/>
      <c r="BL260" s="372"/>
      <c r="BM260" s="372"/>
      <c r="BN260" s="372"/>
      <c r="BO260" s="372"/>
      <c r="BP260" s="372"/>
      <c r="BQ260" s="372"/>
      <c r="BR260" s="372"/>
      <c r="BS260" s="372"/>
      <c r="BT260" s="372"/>
      <c r="BU260" s="372"/>
      <c r="BV260" s="372"/>
      <c r="BW260" s="372"/>
      <c r="BX260" s="372"/>
      <c r="BY260" s="372"/>
      <c r="BZ260" s="378"/>
      <c r="CA260" s="401"/>
      <c r="CB260" s="402"/>
      <c r="CC260" s="402">
        <v>248</v>
      </c>
      <c r="CD260" s="337" t="str">
        <f t="shared" si="103"/>
        <v/>
      </c>
      <c r="CE260" s="337" t="str">
        <f t="shared" si="105"/>
        <v>立得点表!3:12</v>
      </c>
      <c r="CF260" s="338" t="str">
        <f t="shared" si="106"/>
        <v>立得点表!16:25</v>
      </c>
      <c r="CG260" s="337" t="str">
        <f t="shared" si="107"/>
        <v>立3段得点表!3:13</v>
      </c>
      <c r="CH260" s="338" t="str">
        <f t="shared" si="108"/>
        <v>立3段得点表!16:25</v>
      </c>
      <c r="CI260" s="337" t="str">
        <f t="shared" si="109"/>
        <v>ボール得点表!3:13</v>
      </c>
      <c r="CJ260" s="338" t="str">
        <f t="shared" si="110"/>
        <v>ボール得点表!16:25</v>
      </c>
      <c r="CK260" s="337" t="str">
        <f t="shared" si="111"/>
        <v>50m得点表!3:13</v>
      </c>
      <c r="CL260" s="338" t="str">
        <f t="shared" si="112"/>
        <v>50m得点表!16:25</v>
      </c>
      <c r="CM260" s="337" t="str">
        <f t="shared" si="113"/>
        <v>往得点表!3:13</v>
      </c>
      <c r="CN260" s="338" t="str">
        <f t="shared" si="114"/>
        <v>往得点表!16:25</v>
      </c>
      <c r="CO260" s="337" t="str">
        <f t="shared" si="115"/>
        <v>腕得点表!3:13</v>
      </c>
      <c r="CP260" s="338" t="str">
        <f t="shared" si="116"/>
        <v>腕得点表!16:25</v>
      </c>
      <c r="CQ260" s="337" t="str">
        <f t="shared" si="117"/>
        <v>腕膝得点表!3:4</v>
      </c>
      <c r="CR260" s="338" t="str">
        <f t="shared" si="118"/>
        <v>腕膝得点表!8:9</v>
      </c>
      <c r="CS260" s="337" t="str">
        <f t="shared" si="119"/>
        <v>20mシャトルラン得点表!3:13</v>
      </c>
      <c r="CT260" s="338" t="str">
        <f t="shared" si="120"/>
        <v>20mシャトルラン得点表!16:25</v>
      </c>
      <c r="CU260" s="402" t="b">
        <f t="shared" si="104"/>
        <v>0</v>
      </c>
    </row>
    <row r="261" spans="1:99">
      <c r="A261" s="352">
        <v>249</v>
      </c>
      <c r="B261" s="446"/>
      <c r="C261" s="353"/>
      <c r="D261" s="356"/>
      <c r="E261" s="355"/>
      <c r="F261" s="356"/>
      <c r="G261" s="435" t="str">
        <f>IF(E261="","",DATEDIF(E261,#REF!,"y"))</f>
        <v/>
      </c>
      <c r="H261" s="356"/>
      <c r="I261" s="356"/>
      <c r="J261" s="379"/>
      <c r="K261" s="436" t="str">
        <f t="shared" ca="1" si="93"/>
        <v/>
      </c>
      <c r="L261" s="316"/>
      <c r="M261" s="318"/>
      <c r="N261" s="318"/>
      <c r="O261" s="318"/>
      <c r="P261" s="363"/>
      <c r="Q261" s="432" t="str">
        <f t="shared" ca="1" si="94"/>
        <v/>
      </c>
      <c r="R261" s="360"/>
      <c r="S261" s="361"/>
      <c r="T261" s="361"/>
      <c r="U261" s="361"/>
      <c r="V261" s="365"/>
      <c r="W261" s="358"/>
      <c r="X261" s="379" t="str">
        <f t="shared" ca="1" si="95"/>
        <v/>
      </c>
      <c r="Y261" s="323"/>
      <c r="Z261" s="360"/>
      <c r="AA261" s="361"/>
      <c r="AB261" s="361"/>
      <c r="AC261" s="361"/>
      <c r="AD261" s="362"/>
      <c r="AE261" s="363"/>
      <c r="AF261" s="432" t="str">
        <f t="shared" ca="1" si="96"/>
        <v/>
      </c>
      <c r="AG261" s="363"/>
      <c r="AH261" s="432" t="str">
        <f t="shared" ca="1" si="97"/>
        <v/>
      </c>
      <c r="AI261" s="358"/>
      <c r="AJ261" s="379" t="str">
        <f t="shared" ca="1" si="98"/>
        <v/>
      </c>
      <c r="AK261" s="363"/>
      <c r="AL261" s="432" t="str">
        <f t="shared" ca="1" si="99"/>
        <v/>
      </c>
      <c r="AM261" s="363"/>
      <c r="AN261" s="432" t="str">
        <f t="shared" ca="1" si="100"/>
        <v/>
      </c>
      <c r="AO261" s="433" t="str">
        <f t="shared" si="101"/>
        <v/>
      </c>
      <c r="AP261" s="433" t="str">
        <f t="shared" si="102"/>
        <v/>
      </c>
      <c r="AQ261" s="433" t="str">
        <f>IF(AO261=7,VLOOKUP(AP261,設定!$A$2:$B$6,2,1),"---")</f>
        <v>---</v>
      </c>
      <c r="AR261" s="370"/>
      <c r="AS261" s="371"/>
      <c r="AT261" s="371"/>
      <c r="AU261" s="372" t="s">
        <v>105</v>
      </c>
      <c r="AV261" s="373"/>
      <c r="AW261" s="372"/>
      <c r="AX261" s="374"/>
      <c r="AY261" s="434" t="str">
        <f t="shared" si="121"/>
        <v/>
      </c>
      <c r="AZ261" s="372" t="s">
        <v>105</v>
      </c>
      <c r="BA261" s="372" t="s">
        <v>105</v>
      </c>
      <c r="BB261" s="372" t="s">
        <v>105</v>
      </c>
      <c r="BC261" s="372"/>
      <c r="BD261" s="372"/>
      <c r="BE261" s="372"/>
      <c r="BF261" s="372"/>
      <c r="BG261" s="376"/>
      <c r="BH261" s="377"/>
      <c r="BI261" s="372"/>
      <c r="BJ261" s="372"/>
      <c r="BK261" s="372"/>
      <c r="BL261" s="372"/>
      <c r="BM261" s="372"/>
      <c r="BN261" s="372"/>
      <c r="BO261" s="372"/>
      <c r="BP261" s="372"/>
      <c r="BQ261" s="372"/>
      <c r="BR261" s="372"/>
      <c r="BS261" s="372"/>
      <c r="BT261" s="372"/>
      <c r="BU261" s="372"/>
      <c r="BV261" s="372"/>
      <c r="BW261" s="372"/>
      <c r="BX261" s="372"/>
      <c r="BY261" s="372"/>
      <c r="BZ261" s="378"/>
      <c r="CA261" s="401"/>
      <c r="CB261" s="402"/>
      <c r="CC261" s="402">
        <v>249</v>
      </c>
      <c r="CD261" s="337" t="str">
        <f t="shared" si="103"/>
        <v/>
      </c>
      <c r="CE261" s="337" t="str">
        <f t="shared" si="105"/>
        <v>立得点表!3:12</v>
      </c>
      <c r="CF261" s="338" t="str">
        <f t="shared" si="106"/>
        <v>立得点表!16:25</v>
      </c>
      <c r="CG261" s="337" t="str">
        <f t="shared" si="107"/>
        <v>立3段得点表!3:13</v>
      </c>
      <c r="CH261" s="338" t="str">
        <f t="shared" si="108"/>
        <v>立3段得点表!16:25</v>
      </c>
      <c r="CI261" s="337" t="str">
        <f t="shared" si="109"/>
        <v>ボール得点表!3:13</v>
      </c>
      <c r="CJ261" s="338" t="str">
        <f t="shared" si="110"/>
        <v>ボール得点表!16:25</v>
      </c>
      <c r="CK261" s="337" t="str">
        <f t="shared" si="111"/>
        <v>50m得点表!3:13</v>
      </c>
      <c r="CL261" s="338" t="str">
        <f t="shared" si="112"/>
        <v>50m得点表!16:25</v>
      </c>
      <c r="CM261" s="337" t="str">
        <f t="shared" si="113"/>
        <v>往得点表!3:13</v>
      </c>
      <c r="CN261" s="338" t="str">
        <f t="shared" si="114"/>
        <v>往得点表!16:25</v>
      </c>
      <c r="CO261" s="337" t="str">
        <f t="shared" si="115"/>
        <v>腕得点表!3:13</v>
      </c>
      <c r="CP261" s="338" t="str">
        <f t="shared" si="116"/>
        <v>腕得点表!16:25</v>
      </c>
      <c r="CQ261" s="337" t="str">
        <f t="shared" si="117"/>
        <v>腕膝得点表!3:4</v>
      </c>
      <c r="CR261" s="338" t="str">
        <f t="shared" si="118"/>
        <v>腕膝得点表!8:9</v>
      </c>
      <c r="CS261" s="337" t="str">
        <f t="shared" si="119"/>
        <v>20mシャトルラン得点表!3:13</v>
      </c>
      <c r="CT261" s="338" t="str">
        <f t="shared" si="120"/>
        <v>20mシャトルラン得点表!16:25</v>
      </c>
      <c r="CU261" s="402" t="b">
        <f t="shared" si="104"/>
        <v>0</v>
      </c>
    </row>
    <row r="262" spans="1:99">
      <c r="A262" s="352">
        <v>250</v>
      </c>
      <c r="B262" s="446"/>
      <c r="C262" s="353"/>
      <c r="D262" s="356"/>
      <c r="E262" s="355"/>
      <c r="F262" s="356"/>
      <c r="G262" s="435" t="str">
        <f>IF(E262="","",DATEDIF(E262,#REF!,"y"))</f>
        <v/>
      </c>
      <c r="H262" s="356"/>
      <c r="I262" s="356"/>
      <c r="J262" s="379"/>
      <c r="K262" s="436" t="str">
        <f t="shared" ca="1" si="93"/>
        <v/>
      </c>
      <c r="L262" s="316"/>
      <c r="M262" s="318"/>
      <c r="N262" s="318"/>
      <c r="O262" s="318"/>
      <c r="P262" s="363"/>
      <c r="Q262" s="432" t="str">
        <f t="shared" ca="1" si="94"/>
        <v/>
      </c>
      <c r="R262" s="360"/>
      <c r="S262" s="361"/>
      <c r="T262" s="361"/>
      <c r="U262" s="361"/>
      <c r="V262" s="365"/>
      <c r="W262" s="358"/>
      <c r="X262" s="379" t="str">
        <f t="shared" ca="1" si="95"/>
        <v/>
      </c>
      <c r="Y262" s="323"/>
      <c r="Z262" s="360"/>
      <c r="AA262" s="361"/>
      <c r="AB262" s="361"/>
      <c r="AC262" s="361"/>
      <c r="AD262" s="362"/>
      <c r="AE262" s="363"/>
      <c r="AF262" s="432" t="str">
        <f t="shared" ca="1" si="96"/>
        <v/>
      </c>
      <c r="AG262" s="363"/>
      <c r="AH262" s="432" t="str">
        <f t="shared" ca="1" si="97"/>
        <v/>
      </c>
      <c r="AI262" s="358"/>
      <c r="AJ262" s="379" t="str">
        <f t="shared" ca="1" si="98"/>
        <v/>
      </c>
      <c r="AK262" s="363"/>
      <c r="AL262" s="432" t="str">
        <f t="shared" ca="1" si="99"/>
        <v/>
      </c>
      <c r="AM262" s="363"/>
      <c r="AN262" s="432" t="str">
        <f t="shared" ca="1" si="100"/>
        <v/>
      </c>
      <c r="AO262" s="433" t="str">
        <f t="shared" si="101"/>
        <v/>
      </c>
      <c r="AP262" s="433" t="str">
        <f t="shared" si="102"/>
        <v/>
      </c>
      <c r="AQ262" s="433" t="str">
        <f>IF(AO262=7,VLOOKUP(AP262,設定!$A$2:$B$6,2,1),"---")</f>
        <v>---</v>
      </c>
      <c r="AR262" s="370"/>
      <c r="AS262" s="371"/>
      <c r="AT262" s="371"/>
      <c r="AU262" s="372" t="s">
        <v>105</v>
      </c>
      <c r="AV262" s="373"/>
      <c r="AW262" s="372"/>
      <c r="AX262" s="374"/>
      <c r="AY262" s="434" t="str">
        <f t="shared" si="121"/>
        <v/>
      </c>
      <c r="AZ262" s="372" t="s">
        <v>105</v>
      </c>
      <c r="BA262" s="372" t="s">
        <v>105</v>
      </c>
      <c r="BB262" s="372" t="s">
        <v>105</v>
      </c>
      <c r="BC262" s="372"/>
      <c r="BD262" s="372"/>
      <c r="BE262" s="372"/>
      <c r="BF262" s="372"/>
      <c r="BG262" s="376"/>
      <c r="BH262" s="377"/>
      <c r="BI262" s="372"/>
      <c r="BJ262" s="372"/>
      <c r="BK262" s="372"/>
      <c r="BL262" s="372"/>
      <c r="BM262" s="372"/>
      <c r="BN262" s="372"/>
      <c r="BO262" s="372"/>
      <c r="BP262" s="372"/>
      <c r="BQ262" s="372"/>
      <c r="BR262" s="372"/>
      <c r="BS262" s="372"/>
      <c r="BT262" s="372"/>
      <c r="BU262" s="372"/>
      <c r="BV262" s="372"/>
      <c r="BW262" s="372"/>
      <c r="BX262" s="372"/>
      <c r="BY262" s="372"/>
      <c r="BZ262" s="378"/>
      <c r="CA262" s="401"/>
      <c r="CB262" s="402"/>
      <c r="CC262" s="402">
        <v>250</v>
      </c>
      <c r="CD262" s="337" t="str">
        <f t="shared" si="103"/>
        <v/>
      </c>
      <c r="CE262" s="337" t="str">
        <f t="shared" si="105"/>
        <v>立得点表!3:12</v>
      </c>
      <c r="CF262" s="338" t="str">
        <f t="shared" si="106"/>
        <v>立得点表!16:25</v>
      </c>
      <c r="CG262" s="337" t="str">
        <f t="shared" si="107"/>
        <v>立3段得点表!3:13</v>
      </c>
      <c r="CH262" s="338" t="str">
        <f t="shared" si="108"/>
        <v>立3段得点表!16:25</v>
      </c>
      <c r="CI262" s="337" t="str">
        <f t="shared" si="109"/>
        <v>ボール得点表!3:13</v>
      </c>
      <c r="CJ262" s="338" t="str">
        <f t="shared" si="110"/>
        <v>ボール得点表!16:25</v>
      </c>
      <c r="CK262" s="337" t="str">
        <f t="shared" si="111"/>
        <v>50m得点表!3:13</v>
      </c>
      <c r="CL262" s="338" t="str">
        <f t="shared" si="112"/>
        <v>50m得点表!16:25</v>
      </c>
      <c r="CM262" s="337" t="str">
        <f t="shared" si="113"/>
        <v>往得点表!3:13</v>
      </c>
      <c r="CN262" s="338" t="str">
        <f t="shared" si="114"/>
        <v>往得点表!16:25</v>
      </c>
      <c r="CO262" s="337" t="str">
        <f t="shared" si="115"/>
        <v>腕得点表!3:13</v>
      </c>
      <c r="CP262" s="338" t="str">
        <f t="shared" si="116"/>
        <v>腕得点表!16:25</v>
      </c>
      <c r="CQ262" s="337" t="str">
        <f t="shared" si="117"/>
        <v>腕膝得点表!3:4</v>
      </c>
      <c r="CR262" s="338" t="str">
        <f t="shared" si="118"/>
        <v>腕膝得点表!8:9</v>
      </c>
      <c r="CS262" s="337" t="str">
        <f t="shared" si="119"/>
        <v>20mシャトルラン得点表!3:13</v>
      </c>
      <c r="CT262" s="338" t="str">
        <f t="shared" si="120"/>
        <v>20mシャトルラン得点表!16:25</v>
      </c>
      <c r="CU262" s="402" t="b">
        <f t="shared" si="104"/>
        <v>0</v>
      </c>
    </row>
    <row r="263" spans="1:99">
      <c r="A263" s="352">
        <v>251</v>
      </c>
      <c r="B263" s="446"/>
      <c r="C263" s="353"/>
      <c r="D263" s="356"/>
      <c r="E263" s="355"/>
      <c r="F263" s="356"/>
      <c r="G263" s="435" t="str">
        <f>IF(E263="","",DATEDIF(E263,#REF!,"y"))</f>
        <v/>
      </c>
      <c r="H263" s="356"/>
      <c r="I263" s="356"/>
      <c r="J263" s="379"/>
      <c r="K263" s="436" t="str">
        <f t="shared" ca="1" si="93"/>
        <v/>
      </c>
      <c r="L263" s="316"/>
      <c r="M263" s="318"/>
      <c r="N263" s="318"/>
      <c r="O263" s="318"/>
      <c r="P263" s="363"/>
      <c r="Q263" s="432" t="str">
        <f t="shared" ca="1" si="94"/>
        <v/>
      </c>
      <c r="R263" s="360"/>
      <c r="S263" s="361"/>
      <c r="T263" s="361"/>
      <c r="U263" s="361"/>
      <c r="V263" s="365"/>
      <c r="W263" s="358"/>
      <c r="X263" s="379" t="str">
        <f t="shared" ca="1" si="95"/>
        <v/>
      </c>
      <c r="Y263" s="323"/>
      <c r="Z263" s="360"/>
      <c r="AA263" s="361"/>
      <c r="AB263" s="361"/>
      <c r="AC263" s="361"/>
      <c r="AD263" s="362"/>
      <c r="AE263" s="363"/>
      <c r="AF263" s="432" t="str">
        <f t="shared" ca="1" si="96"/>
        <v/>
      </c>
      <c r="AG263" s="363"/>
      <c r="AH263" s="432" t="str">
        <f t="shared" ca="1" si="97"/>
        <v/>
      </c>
      <c r="AI263" s="358"/>
      <c r="AJ263" s="379" t="str">
        <f t="shared" ca="1" si="98"/>
        <v/>
      </c>
      <c r="AK263" s="363"/>
      <c r="AL263" s="432" t="str">
        <f t="shared" ca="1" si="99"/>
        <v/>
      </c>
      <c r="AM263" s="363"/>
      <c r="AN263" s="432" t="str">
        <f t="shared" ca="1" si="100"/>
        <v/>
      </c>
      <c r="AO263" s="433" t="str">
        <f t="shared" si="101"/>
        <v/>
      </c>
      <c r="AP263" s="433" t="str">
        <f t="shared" si="102"/>
        <v/>
      </c>
      <c r="AQ263" s="433" t="str">
        <f>IF(AO263=7,VLOOKUP(AP263,設定!$A$2:$B$6,2,1),"---")</f>
        <v>---</v>
      </c>
      <c r="AR263" s="370"/>
      <c r="AS263" s="371"/>
      <c r="AT263" s="371"/>
      <c r="AU263" s="372" t="s">
        <v>105</v>
      </c>
      <c r="AV263" s="373"/>
      <c r="AW263" s="372"/>
      <c r="AX263" s="374"/>
      <c r="AY263" s="434" t="str">
        <f t="shared" si="121"/>
        <v/>
      </c>
      <c r="AZ263" s="372" t="s">
        <v>105</v>
      </c>
      <c r="BA263" s="372" t="s">
        <v>105</v>
      </c>
      <c r="BB263" s="372" t="s">
        <v>105</v>
      </c>
      <c r="BC263" s="372"/>
      <c r="BD263" s="372"/>
      <c r="BE263" s="372"/>
      <c r="BF263" s="372"/>
      <c r="BG263" s="376"/>
      <c r="BH263" s="377"/>
      <c r="BI263" s="372"/>
      <c r="BJ263" s="372"/>
      <c r="BK263" s="372"/>
      <c r="BL263" s="372"/>
      <c r="BM263" s="372"/>
      <c r="BN263" s="372"/>
      <c r="BO263" s="372"/>
      <c r="BP263" s="372"/>
      <c r="BQ263" s="372"/>
      <c r="BR263" s="372"/>
      <c r="BS263" s="372"/>
      <c r="BT263" s="372"/>
      <c r="BU263" s="372"/>
      <c r="BV263" s="372"/>
      <c r="BW263" s="372"/>
      <c r="BX263" s="372"/>
      <c r="BY263" s="372"/>
      <c r="BZ263" s="378"/>
      <c r="CA263" s="401"/>
      <c r="CB263" s="402"/>
      <c r="CC263" s="402">
        <v>251</v>
      </c>
      <c r="CD263" s="337" t="str">
        <f t="shared" si="103"/>
        <v/>
      </c>
      <c r="CE263" s="337" t="str">
        <f t="shared" si="105"/>
        <v>立得点表!3:12</v>
      </c>
      <c r="CF263" s="338" t="str">
        <f t="shared" si="106"/>
        <v>立得点表!16:25</v>
      </c>
      <c r="CG263" s="337" t="str">
        <f t="shared" si="107"/>
        <v>立3段得点表!3:13</v>
      </c>
      <c r="CH263" s="338" t="str">
        <f t="shared" si="108"/>
        <v>立3段得点表!16:25</v>
      </c>
      <c r="CI263" s="337" t="str">
        <f t="shared" si="109"/>
        <v>ボール得点表!3:13</v>
      </c>
      <c r="CJ263" s="338" t="str">
        <f t="shared" si="110"/>
        <v>ボール得点表!16:25</v>
      </c>
      <c r="CK263" s="337" t="str">
        <f t="shared" si="111"/>
        <v>50m得点表!3:13</v>
      </c>
      <c r="CL263" s="338" t="str">
        <f t="shared" si="112"/>
        <v>50m得点表!16:25</v>
      </c>
      <c r="CM263" s="337" t="str">
        <f t="shared" si="113"/>
        <v>往得点表!3:13</v>
      </c>
      <c r="CN263" s="338" t="str">
        <f t="shared" si="114"/>
        <v>往得点表!16:25</v>
      </c>
      <c r="CO263" s="337" t="str">
        <f t="shared" si="115"/>
        <v>腕得点表!3:13</v>
      </c>
      <c r="CP263" s="338" t="str">
        <f t="shared" si="116"/>
        <v>腕得点表!16:25</v>
      </c>
      <c r="CQ263" s="337" t="str">
        <f t="shared" si="117"/>
        <v>腕膝得点表!3:4</v>
      </c>
      <c r="CR263" s="338" t="str">
        <f t="shared" si="118"/>
        <v>腕膝得点表!8:9</v>
      </c>
      <c r="CS263" s="337" t="str">
        <f t="shared" si="119"/>
        <v>20mシャトルラン得点表!3:13</v>
      </c>
      <c r="CT263" s="338" t="str">
        <f t="shared" si="120"/>
        <v>20mシャトルラン得点表!16:25</v>
      </c>
      <c r="CU263" s="402" t="b">
        <f t="shared" si="104"/>
        <v>0</v>
      </c>
    </row>
    <row r="264" spans="1:99">
      <c r="A264" s="352">
        <v>252</v>
      </c>
      <c r="B264" s="446"/>
      <c r="C264" s="353"/>
      <c r="D264" s="356"/>
      <c r="E264" s="355"/>
      <c r="F264" s="356"/>
      <c r="G264" s="435" t="str">
        <f>IF(E264="","",DATEDIF(E264,#REF!,"y"))</f>
        <v/>
      </c>
      <c r="H264" s="356"/>
      <c r="I264" s="356"/>
      <c r="J264" s="379"/>
      <c r="K264" s="436" t="str">
        <f t="shared" ca="1" si="93"/>
        <v/>
      </c>
      <c r="L264" s="316"/>
      <c r="M264" s="318"/>
      <c r="N264" s="318"/>
      <c r="O264" s="318"/>
      <c r="P264" s="363"/>
      <c r="Q264" s="432" t="str">
        <f t="shared" ca="1" si="94"/>
        <v/>
      </c>
      <c r="R264" s="360"/>
      <c r="S264" s="361"/>
      <c r="T264" s="361"/>
      <c r="U264" s="361"/>
      <c r="V264" s="365"/>
      <c r="W264" s="358"/>
      <c r="X264" s="379" t="str">
        <f t="shared" ca="1" si="95"/>
        <v/>
      </c>
      <c r="Y264" s="323"/>
      <c r="Z264" s="360"/>
      <c r="AA264" s="361"/>
      <c r="AB264" s="361"/>
      <c r="AC264" s="361"/>
      <c r="AD264" s="362"/>
      <c r="AE264" s="363"/>
      <c r="AF264" s="432" t="str">
        <f t="shared" ca="1" si="96"/>
        <v/>
      </c>
      <c r="AG264" s="363"/>
      <c r="AH264" s="432" t="str">
        <f t="shared" ca="1" si="97"/>
        <v/>
      </c>
      <c r="AI264" s="358"/>
      <c r="AJ264" s="379" t="str">
        <f t="shared" ca="1" si="98"/>
        <v/>
      </c>
      <c r="AK264" s="363"/>
      <c r="AL264" s="432" t="str">
        <f t="shared" ca="1" si="99"/>
        <v/>
      </c>
      <c r="AM264" s="363"/>
      <c r="AN264" s="432" t="str">
        <f t="shared" ca="1" si="100"/>
        <v/>
      </c>
      <c r="AO264" s="433" t="str">
        <f t="shared" si="101"/>
        <v/>
      </c>
      <c r="AP264" s="433" t="str">
        <f t="shared" si="102"/>
        <v/>
      </c>
      <c r="AQ264" s="433" t="str">
        <f>IF(AO264=7,VLOOKUP(AP264,設定!$A$2:$B$6,2,1),"---")</f>
        <v>---</v>
      </c>
      <c r="AR264" s="370"/>
      <c r="AS264" s="371"/>
      <c r="AT264" s="371"/>
      <c r="AU264" s="372" t="s">
        <v>105</v>
      </c>
      <c r="AV264" s="373"/>
      <c r="AW264" s="372"/>
      <c r="AX264" s="374"/>
      <c r="AY264" s="434" t="str">
        <f t="shared" si="121"/>
        <v/>
      </c>
      <c r="AZ264" s="372" t="s">
        <v>105</v>
      </c>
      <c r="BA264" s="372" t="s">
        <v>105</v>
      </c>
      <c r="BB264" s="372" t="s">
        <v>105</v>
      </c>
      <c r="BC264" s="372"/>
      <c r="BD264" s="372"/>
      <c r="BE264" s="372"/>
      <c r="BF264" s="372"/>
      <c r="BG264" s="376"/>
      <c r="BH264" s="377"/>
      <c r="BI264" s="372"/>
      <c r="BJ264" s="372"/>
      <c r="BK264" s="372"/>
      <c r="BL264" s="372"/>
      <c r="BM264" s="372"/>
      <c r="BN264" s="372"/>
      <c r="BO264" s="372"/>
      <c r="BP264" s="372"/>
      <c r="BQ264" s="372"/>
      <c r="BR264" s="372"/>
      <c r="BS264" s="372"/>
      <c r="BT264" s="372"/>
      <c r="BU264" s="372"/>
      <c r="BV264" s="372"/>
      <c r="BW264" s="372"/>
      <c r="BX264" s="372"/>
      <c r="BY264" s="372"/>
      <c r="BZ264" s="378"/>
      <c r="CA264" s="401"/>
      <c r="CB264" s="402"/>
      <c r="CC264" s="402">
        <v>252</v>
      </c>
      <c r="CD264" s="337" t="str">
        <f t="shared" si="103"/>
        <v/>
      </c>
      <c r="CE264" s="337" t="str">
        <f t="shared" si="105"/>
        <v>立得点表!3:12</v>
      </c>
      <c r="CF264" s="338" t="str">
        <f t="shared" si="106"/>
        <v>立得点表!16:25</v>
      </c>
      <c r="CG264" s="337" t="str">
        <f t="shared" si="107"/>
        <v>立3段得点表!3:13</v>
      </c>
      <c r="CH264" s="338" t="str">
        <f t="shared" si="108"/>
        <v>立3段得点表!16:25</v>
      </c>
      <c r="CI264" s="337" t="str">
        <f t="shared" si="109"/>
        <v>ボール得点表!3:13</v>
      </c>
      <c r="CJ264" s="338" t="str">
        <f t="shared" si="110"/>
        <v>ボール得点表!16:25</v>
      </c>
      <c r="CK264" s="337" t="str">
        <f t="shared" si="111"/>
        <v>50m得点表!3:13</v>
      </c>
      <c r="CL264" s="338" t="str">
        <f t="shared" si="112"/>
        <v>50m得点表!16:25</v>
      </c>
      <c r="CM264" s="337" t="str">
        <f t="shared" si="113"/>
        <v>往得点表!3:13</v>
      </c>
      <c r="CN264" s="338" t="str">
        <f t="shared" si="114"/>
        <v>往得点表!16:25</v>
      </c>
      <c r="CO264" s="337" t="str">
        <f t="shared" si="115"/>
        <v>腕得点表!3:13</v>
      </c>
      <c r="CP264" s="338" t="str">
        <f t="shared" si="116"/>
        <v>腕得点表!16:25</v>
      </c>
      <c r="CQ264" s="337" t="str">
        <f t="shared" si="117"/>
        <v>腕膝得点表!3:4</v>
      </c>
      <c r="CR264" s="338" t="str">
        <f t="shared" si="118"/>
        <v>腕膝得点表!8:9</v>
      </c>
      <c r="CS264" s="337" t="str">
        <f t="shared" si="119"/>
        <v>20mシャトルラン得点表!3:13</v>
      </c>
      <c r="CT264" s="338" t="str">
        <f t="shared" si="120"/>
        <v>20mシャトルラン得点表!16:25</v>
      </c>
      <c r="CU264" s="402" t="b">
        <f t="shared" si="104"/>
        <v>0</v>
      </c>
    </row>
    <row r="265" spans="1:99">
      <c r="A265" s="352">
        <v>253</v>
      </c>
      <c r="B265" s="446"/>
      <c r="C265" s="353"/>
      <c r="D265" s="356"/>
      <c r="E265" s="355"/>
      <c r="F265" s="356"/>
      <c r="G265" s="435" t="str">
        <f>IF(E265="","",DATEDIF(E265,#REF!,"y"))</f>
        <v/>
      </c>
      <c r="H265" s="356"/>
      <c r="I265" s="356"/>
      <c r="J265" s="379"/>
      <c r="K265" s="436" t="str">
        <f t="shared" ca="1" si="93"/>
        <v/>
      </c>
      <c r="L265" s="316"/>
      <c r="M265" s="318"/>
      <c r="N265" s="318"/>
      <c r="O265" s="318"/>
      <c r="P265" s="363"/>
      <c r="Q265" s="432" t="str">
        <f t="shared" ca="1" si="94"/>
        <v/>
      </c>
      <c r="R265" s="360"/>
      <c r="S265" s="361"/>
      <c r="T265" s="361"/>
      <c r="U265" s="361"/>
      <c r="V265" s="365"/>
      <c r="W265" s="358"/>
      <c r="X265" s="379" t="str">
        <f t="shared" ca="1" si="95"/>
        <v/>
      </c>
      <c r="Y265" s="323"/>
      <c r="Z265" s="360"/>
      <c r="AA265" s="361"/>
      <c r="AB265" s="361"/>
      <c r="AC265" s="361"/>
      <c r="AD265" s="362"/>
      <c r="AE265" s="363"/>
      <c r="AF265" s="432" t="str">
        <f t="shared" ca="1" si="96"/>
        <v/>
      </c>
      <c r="AG265" s="363"/>
      <c r="AH265" s="432" t="str">
        <f t="shared" ca="1" si="97"/>
        <v/>
      </c>
      <c r="AI265" s="358"/>
      <c r="AJ265" s="379" t="str">
        <f t="shared" ca="1" si="98"/>
        <v/>
      </c>
      <c r="AK265" s="363"/>
      <c r="AL265" s="432" t="str">
        <f t="shared" ca="1" si="99"/>
        <v/>
      </c>
      <c r="AM265" s="363"/>
      <c r="AN265" s="432" t="str">
        <f t="shared" ca="1" si="100"/>
        <v/>
      </c>
      <c r="AO265" s="433" t="str">
        <f t="shared" si="101"/>
        <v/>
      </c>
      <c r="AP265" s="433" t="str">
        <f t="shared" si="102"/>
        <v/>
      </c>
      <c r="AQ265" s="433" t="str">
        <f>IF(AO265=7,VLOOKUP(AP265,設定!$A$2:$B$6,2,1),"---")</f>
        <v>---</v>
      </c>
      <c r="AR265" s="370"/>
      <c r="AS265" s="371"/>
      <c r="AT265" s="371"/>
      <c r="AU265" s="372" t="s">
        <v>105</v>
      </c>
      <c r="AV265" s="373"/>
      <c r="AW265" s="372"/>
      <c r="AX265" s="374"/>
      <c r="AY265" s="434" t="str">
        <f t="shared" si="121"/>
        <v/>
      </c>
      <c r="AZ265" s="372" t="s">
        <v>105</v>
      </c>
      <c r="BA265" s="372" t="s">
        <v>105</v>
      </c>
      <c r="BB265" s="372" t="s">
        <v>105</v>
      </c>
      <c r="BC265" s="372"/>
      <c r="BD265" s="372"/>
      <c r="BE265" s="372"/>
      <c r="BF265" s="372"/>
      <c r="BG265" s="376"/>
      <c r="BH265" s="377"/>
      <c r="BI265" s="372"/>
      <c r="BJ265" s="372"/>
      <c r="BK265" s="372"/>
      <c r="BL265" s="372"/>
      <c r="BM265" s="372"/>
      <c r="BN265" s="372"/>
      <c r="BO265" s="372"/>
      <c r="BP265" s="372"/>
      <c r="BQ265" s="372"/>
      <c r="BR265" s="372"/>
      <c r="BS265" s="372"/>
      <c r="BT265" s="372"/>
      <c r="BU265" s="372"/>
      <c r="BV265" s="372"/>
      <c r="BW265" s="372"/>
      <c r="BX265" s="372"/>
      <c r="BY265" s="372"/>
      <c r="BZ265" s="378"/>
      <c r="CA265" s="401"/>
      <c r="CB265" s="402"/>
      <c r="CC265" s="402">
        <v>253</v>
      </c>
      <c r="CD265" s="337" t="str">
        <f t="shared" si="103"/>
        <v/>
      </c>
      <c r="CE265" s="337" t="str">
        <f t="shared" si="105"/>
        <v>立得点表!3:12</v>
      </c>
      <c r="CF265" s="338" t="str">
        <f t="shared" si="106"/>
        <v>立得点表!16:25</v>
      </c>
      <c r="CG265" s="337" t="str">
        <f t="shared" si="107"/>
        <v>立3段得点表!3:13</v>
      </c>
      <c r="CH265" s="338" t="str">
        <f t="shared" si="108"/>
        <v>立3段得点表!16:25</v>
      </c>
      <c r="CI265" s="337" t="str">
        <f t="shared" si="109"/>
        <v>ボール得点表!3:13</v>
      </c>
      <c r="CJ265" s="338" t="str">
        <f t="shared" si="110"/>
        <v>ボール得点表!16:25</v>
      </c>
      <c r="CK265" s="337" t="str">
        <f t="shared" si="111"/>
        <v>50m得点表!3:13</v>
      </c>
      <c r="CL265" s="338" t="str">
        <f t="shared" si="112"/>
        <v>50m得点表!16:25</v>
      </c>
      <c r="CM265" s="337" t="str">
        <f t="shared" si="113"/>
        <v>往得点表!3:13</v>
      </c>
      <c r="CN265" s="338" t="str">
        <f t="shared" si="114"/>
        <v>往得点表!16:25</v>
      </c>
      <c r="CO265" s="337" t="str">
        <f t="shared" si="115"/>
        <v>腕得点表!3:13</v>
      </c>
      <c r="CP265" s="338" t="str">
        <f t="shared" si="116"/>
        <v>腕得点表!16:25</v>
      </c>
      <c r="CQ265" s="337" t="str">
        <f t="shared" si="117"/>
        <v>腕膝得点表!3:4</v>
      </c>
      <c r="CR265" s="338" t="str">
        <f t="shared" si="118"/>
        <v>腕膝得点表!8:9</v>
      </c>
      <c r="CS265" s="337" t="str">
        <f t="shared" si="119"/>
        <v>20mシャトルラン得点表!3:13</v>
      </c>
      <c r="CT265" s="338" t="str">
        <f t="shared" si="120"/>
        <v>20mシャトルラン得点表!16:25</v>
      </c>
      <c r="CU265" s="402" t="b">
        <f t="shared" si="104"/>
        <v>0</v>
      </c>
    </row>
    <row r="266" spans="1:99">
      <c r="A266" s="352">
        <v>254</v>
      </c>
      <c r="B266" s="446"/>
      <c r="C266" s="353"/>
      <c r="D266" s="356"/>
      <c r="E266" s="355"/>
      <c r="F266" s="356"/>
      <c r="G266" s="435" t="str">
        <f>IF(E266="","",DATEDIF(E266,#REF!,"y"))</f>
        <v/>
      </c>
      <c r="H266" s="356"/>
      <c r="I266" s="356"/>
      <c r="J266" s="379"/>
      <c r="K266" s="436" t="str">
        <f t="shared" ca="1" si="93"/>
        <v/>
      </c>
      <c r="L266" s="316"/>
      <c r="M266" s="318"/>
      <c r="N266" s="318"/>
      <c r="O266" s="318"/>
      <c r="P266" s="363"/>
      <c r="Q266" s="432" t="str">
        <f t="shared" ca="1" si="94"/>
        <v/>
      </c>
      <c r="R266" s="360"/>
      <c r="S266" s="361"/>
      <c r="T266" s="361"/>
      <c r="U266" s="361"/>
      <c r="V266" s="365"/>
      <c r="W266" s="358"/>
      <c r="X266" s="379" t="str">
        <f t="shared" ca="1" si="95"/>
        <v/>
      </c>
      <c r="Y266" s="323"/>
      <c r="Z266" s="360"/>
      <c r="AA266" s="361"/>
      <c r="AB266" s="361"/>
      <c r="AC266" s="361"/>
      <c r="AD266" s="362"/>
      <c r="AE266" s="363"/>
      <c r="AF266" s="432" t="str">
        <f t="shared" ca="1" si="96"/>
        <v/>
      </c>
      <c r="AG266" s="363"/>
      <c r="AH266" s="432" t="str">
        <f t="shared" ca="1" si="97"/>
        <v/>
      </c>
      <c r="AI266" s="358"/>
      <c r="AJ266" s="379" t="str">
        <f t="shared" ca="1" si="98"/>
        <v/>
      </c>
      <c r="AK266" s="363"/>
      <c r="AL266" s="432" t="str">
        <f t="shared" ca="1" si="99"/>
        <v/>
      </c>
      <c r="AM266" s="363"/>
      <c r="AN266" s="432" t="str">
        <f t="shared" ca="1" si="100"/>
        <v/>
      </c>
      <c r="AO266" s="433" t="str">
        <f t="shared" si="101"/>
        <v/>
      </c>
      <c r="AP266" s="433" t="str">
        <f t="shared" si="102"/>
        <v/>
      </c>
      <c r="AQ266" s="433" t="str">
        <f>IF(AO266=7,VLOOKUP(AP266,設定!$A$2:$B$6,2,1),"---")</f>
        <v>---</v>
      </c>
      <c r="AR266" s="370"/>
      <c r="AS266" s="371"/>
      <c r="AT266" s="371"/>
      <c r="AU266" s="372" t="s">
        <v>105</v>
      </c>
      <c r="AV266" s="373"/>
      <c r="AW266" s="372"/>
      <c r="AX266" s="374"/>
      <c r="AY266" s="434" t="str">
        <f t="shared" si="121"/>
        <v/>
      </c>
      <c r="AZ266" s="372" t="s">
        <v>105</v>
      </c>
      <c r="BA266" s="372" t="s">
        <v>105</v>
      </c>
      <c r="BB266" s="372" t="s">
        <v>105</v>
      </c>
      <c r="BC266" s="372"/>
      <c r="BD266" s="372"/>
      <c r="BE266" s="372"/>
      <c r="BF266" s="372"/>
      <c r="BG266" s="376"/>
      <c r="BH266" s="377"/>
      <c r="BI266" s="372"/>
      <c r="BJ266" s="372"/>
      <c r="BK266" s="372"/>
      <c r="BL266" s="372"/>
      <c r="BM266" s="372"/>
      <c r="BN266" s="372"/>
      <c r="BO266" s="372"/>
      <c r="BP266" s="372"/>
      <c r="BQ266" s="372"/>
      <c r="BR266" s="372"/>
      <c r="BS266" s="372"/>
      <c r="BT266" s="372"/>
      <c r="BU266" s="372"/>
      <c r="BV266" s="372"/>
      <c r="BW266" s="372"/>
      <c r="BX266" s="372"/>
      <c r="BY266" s="372"/>
      <c r="BZ266" s="378"/>
      <c r="CA266" s="401"/>
      <c r="CB266" s="402"/>
      <c r="CC266" s="402">
        <v>254</v>
      </c>
      <c r="CD266" s="337" t="str">
        <f t="shared" si="103"/>
        <v/>
      </c>
      <c r="CE266" s="337" t="str">
        <f t="shared" si="105"/>
        <v>立得点表!3:12</v>
      </c>
      <c r="CF266" s="338" t="str">
        <f t="shared" si="106"/>
        <v>立得点表!16:25</v>
      </c>
      <c r="CG266" s="337" t="str">
        <f t="shared" si="107"/>
        <v>立3段得点表!3:13</v>
      </c>
      <c r="CH266" s="338" t="str">
        <f t="shared" si="108"/>
        <v>立3段得点表!16:25</v>
      </c>
      <c r="CI266" s="337" t="str">
        <f t="shared" si="109"/>
        <v>ボール得点表!3:13</v>
      </c>
      <c r="CJ266" s="338" t="str">
        <f t="shared" si="110"/>
        <v>ボール得点表!16:25</v>
      </c>
      <c r="CK266" s="337" t="str">
        <f t="shared" si="111"/>
        <v>50m得点表!3:13</v>
      </c>
      <c r="CL266" s="338" t="str">
        <f t="shared" si="112"/>
        <v>50m得点表!16:25</v>
      </c>
      <c r="CM266" s="337" t="str">
        <f t="shared" si="113"/>
        <v>往得点表!3:13</v>
      </c>
      <c r="CN266" s="338" t="str">
        <f t="shared" si="114"/>
        <v>往得点表!16:25</v>
      </c>
      <c r="CO266" s="337" t="str">
        <f t="shared" si="115"/>
        <v>腕得点表!3:13</v>
      </c>
      <c r="CP266" s="338" t="str">
        <f t="shared" si="116"/>
        <v>腕得点表!16:25</v>
      </c>
      <c r="CQ266" s="337" t="str">
        <f t="shared" si="117"/>
        <v>腕膝得点表!3:4</v>
      </c>
      <c r="CR266" s="338" t="str">
        <f t="shared" si="118"/>
        <v>腕膝得点表!8:9</v>
      </c>
      <c r="CS266" s="337" t="str">
        <f t="shared" si="119"/>
        <v>20mシャトルラン得点表!3:13</v>
      </c>
      <c r="CT266" s="338" t="str">
        <f t="shared" si="120"/>
        <v>20mシャトルラン得点表!16:25</v>
      </c>
      <c r="CU266" s="402" t="b">
        <f t="shared" si="104"/>
        <v>0</v>
      </c>
    </row>
    <row r="267" spans="1:99">
      <c r="A267" s="352">
        <v>255</v>
      </c>
      <c r="B267" s="446"/>
      <c r="C267" s="353"/>
      <c r="D267" s="356"/>
      <c r="E267" s="355"/>
      <c r="F267" s="356"/>
      <c r="G267" s="435" t="str">
        <f>IF(E267="","",DATEDIF(E267,#REF!,"y"))</f>
        <v/>
      </c>
      <c r="H267" s="356"/>
      <c r="I267" s="356"/>
      <c r="J267" s="379"/>
      <c r="K267" s="436" t="str">
        <f t="shared" ca="1" si="93"/>
        <v/>
      </c>
      <c r="L267" s="316"/>
      <c r="M267" s="318"/>
      <c r="N267" s="318"/>
      <c r="O267" s="318"/>
      <c r="P267" s="363"/>
      <c r="Q267" s="432" t="str">
        <f t="shared" ca="1" si="94"/>
        <v/>
      </c>
      <c r="R267" s="360"/>
      <c r="S267" s="361"/>
      <c r="T267" s="361"/>
      <c r="U267" s="361"/>
      <c r="V267" s="365"/>
      <c r="W267" s="358"/>
      <c r="X267" s="379" t="str">
        <f t="shared" ca="1" si="95"/>
        <v/>
      </c>
      <c r="Y267" s="323"/>
      <c r="Z267" s="360"/>
      <c r="AA267" s="361"/>
      <c r="AB267" s="361"/>
      <c r="AC267" s="361"/>
      <c r="AD267" s="362"/>
      <c r="AE267" s="363"/>
      <c r="AF267" s="432" t="str">
        <f t="shared" ca="1" si="96"/>
        <v/>
      </c>
      <c r="AG267" s="363"/>
      <c r="AH267" s="432" t="str">
        <f t="shared" ca="1" si="97"/>
        <v/>
      </c>
      <c r="AI267" s="358"/>
      <c r="AJ267" s="379" t="str">
        <f t="shared" ca="1" si="98"/>
        <v/>
      </c>
      <c r="AK267" s="363"/>
      <c r="AL267" s="432" t="str">
        <f t="shared" ca="1" si="99"/>
        <v/>
      </c>
      <c r="AM267" s="363"/>
      <c r="AN267" s="432" t="str">
        <f t="shared" ca="1" si="100"/>
        <v/>
      </c>
      <c r="AO267" s="433" t="str">
        <f t="shared" si="101"/>
        <v/>
      </c>
      <c r="AP267" s="433" t="str">
        <f t="shared" si="102"/>
        <v/>
      </c>
      <c r="AQ267" s="433" t="str">
        <f>IF(AO267=7,VLOOKUP(AP267,設定!$A$2:$B$6,2,1),"---")</f>
        <v>---</v>
      </c>
      <c r="AR267" s="370"/>
      <c r="AS267" s="371"/>
      <c r="AT267" s="371"/>
      <c r="AU267" s="372" t="s">
        <v>105</v>
      </c>
      <c r="AV267" s="373"/>
      <c r="AW267" s="372"/>
      <c r="AX267" s="374"/>
      <c r="AY267" s="434" t="str">
        <f t="shared" si="121"/>
        <v/>
      </c>
      <c r="AZ267" s="372" t="s">
        <v>105</v>
      </c>
      <c r="BA267" s="372" t="s">
        <v>105</v>
      </c>
      <c r="BB267" s="372" t="s">
        <v>105</v>
      </c>
      <c r="BC267" s="372"/>
      <c r="BD267" s="372"/>
      <c r="BE267" s="372"/>
      <c r="BF267" s="372"/>
      <c r="BG267" s="376"/>
      <c r="BH267" s="377"/>
      <c r="BI267" s="372"/>
      <c r="BJ267" s="372"/>
      <c r="BK267" s="372"/>
      <c r="BL267" s="372"/>
      <c r="BM267" s="372"/>
      <c r="BN267" s="372"/>
      <c r="BO267" s="372"/>
      <c r="BP267" s="372"/>
      <c r="BQ267" s="372"/>
      <c r="BR267" s="372"/>
      <c r="BS267" s="372"/>
      <c r="BT267" s="372"/>
      <c r="BU267" s="372"/>
      <c r="BV267" s="372"/>
      <c r="BW267" s="372"/>
      <c r="BX267" s="372"/>
      <c r="BY267" s="372"/>
      <c r="BZ267" s="378"/>
      <c r="CA267" s="401"/>
      <c r="CB267" s="402"/>
      <c r="CC267" s="402">
        <v>255</v>
      </c>
      <c r="CD267" s="337" t="str">
        <f t="shared" si="103"/>
        <v/>
      </c>
      <c r="CE267" s="337" t="str">
        <f t="shared" si="105"/>
        <v>立得点表!3:12</v>
      </c>
      <c r="CF267" s="338" t="str">
        <f t="shared" si="106"/>
        <v>立得点表!16:25</v>
      </c>
      <c r="CG267" s="337" t="str">
        <f t="shared" si="107"/>
        <v>立3段得点表!3:13</v>
      </c>
      <c r="CH267" s="338" t="str">
        <f t="shared" si="108"/>
        <v>立3段得点表!16:25</v>
      </c>
      <c r="CI267" s="337" t="str">
        <f t="shared" si="109"/>
        <v>ボール得点表!3:13</v>
      </c>
      <c r="CJ267" s="338" t="str">
        <f t="shared" si="110"/>
        <v>ボール得点表!16:25</v>
      </c>
      <c r="CK267" s="337" t="str">
        <f t="shared" si="111"/>
        <v>50m得点表!3:13</v>
      </c>
      <c r="CL267" s="338" t="str">
        <f t="shared" si="112"/>
        <v>50m得点表!16:25</v>
      </c>
      <c r="CM267" s="337" t="str">
        <f t="shared" si="113"/>
        <v>往得点表!3:13</v>
      </c>
      <c r="CN267" s="338" t="str">
        <f t="shared" si="114"/>
        <v>往得点表!16:25</v>
      </c>
      <c r="CO267" s="337" t="str">
        <f t="shared" si="115"/>
        <v>腕得点表!3:13</v>
      </c>
      <c r="CP267" s="338" t="str">
        <f t="shared" si="116"/>
        <v>腕得点表!16:25</v>
      </c>
      <c r="CQ267" s="337" t="str">
        <f t="shared" si="117"/>
        <v>腕膝得点表!3:4</v>
      </c>
      <c r="CR267" s="338" t="str">
        <f t="shared" si="118"/>
        <v>腕膝得点表!8:9</v>
      </c>
      <c r="CS267" s="337" t="str">
        <f t="shared" si="119"/>
        <v>20mシャトルラン得点表!3:13</v>
      </c>
      <c r="CT267" s="338" t="str">
        <f t="shared" si="120"/>
        <v>20mシャトルラン得点表!16:25</v>
      </c>
      <c r="CU267" s="402" t="b">
        <f t="shared" si="104"/>
        <v>0</v>
      </c>
    </row>
    <row r="268" spans="1:99">
      <c r="A268" s="352">
        <v>256</v>
      </c>
      <c r="B268" s="446"/>
      <c r="C268" s="353"/>
      <c r="D268" s="356"/>
      <c r="E268" s="355"/>
      <c r="F268" s="356"/>
      <c r="G268" s="435" t="str">
        <f>IF(E268="","",DATEDIF(E268,#REF!,"y"))</f>
        <v/>
      </c>
      <c r="H268" s="356"/>
      <c r="I268" s="356"/>
      <c r="J268" s="379"/>
      <c r="K268" s="436" t="str">
        <f t="shared" ca="1" si="93"/>
        <v/>
      </c>
      <c r="L268" s="316"/>
      <c r="M268" s="318"/>
      <c r="N268" s="318"/>
      <c r="O268" s="318"/>
      <c r="P268" s="363"/>
      <c r="Q268" s="432" t="str">
        <f t="shared" ca="1" si="94"/>
        <v/>
      </c>
      <c r="R268" s="360"/>
      <c r="S268" s="361"/>
      <c r="T268" s="361"/>
      <c r="U268" s="361"/>
      <c r="V268" s="365"/>
      <c r="W268" s="358"/>
      <c r="X268" s="379" t="str">
        <f t="shared" ca="1" si="95"/>
        <v/>
      </c>
      <c r="Y268" s="323"/>
      <c r="Z268" s="360"/>
      <c r="AA268" s="361"/>
      <c r="AB268" s="361"/>
      <c r="AC268" s="361"/>
      <c r="AD268" s="362"/>
      <c r="AE268" s="363"/>
      <c r="AF268" s="432" t="str">
        <f t="shared" ca="1" si="96"/>
        <v/>
      </c>
      <c r="AG268" s="363"/>
      <c r="AH268" s="432" t="str">
        <f t="shared" ca="1" si="97"/>
        <v/>
      </c>
      <c r="AI268" s="358"/>
      <c r="AJ268" s="379" t="str">
        <f t="shared" ca="1" si="98"/>
        <v/>
      </c>
      <c r="AK268" s="363"/>
      <c r="AL268" s="432" t="str">
        <f t="shared" ca="1" si="99"/>
        <v/>
      </c>
      <c r="AM268" s="363"/>
      <c r="AN268" s="432" t="str">
        <f t="shared" ca="1" si="100"/>
        <v/>
      </c>
      <c r="AO268" s="433" t="str">
        <f t="shared" si="101"/>
        <v/>
      </c>
      <c r="AP268" s="433" t="str">
        <f t="shared" si="102"/>
        <v/>
      </c>
      <c r="AQ268" s="433" t="str">
        <f>IF(AO268=7,VLOOKUP(AP268,設定!$A$2:$B$6,2,1),"---")</f>
        <v>---</v>
      </c>
      <c r="AR268" s="370"/>
      <c r="AS268" s="371"/>
      <c r="AT268" s="371"/>
      <c r="AU268" s="372" t="s">
        <v>105</v>
      </c>
      <c r="AV268" s="373"/>
      <c r="AW268" s="372"/>
      <c r="AX268" s="374"/>
      <c r="AY268" s="434" t="str">
        <f t="shared" si="121"/>
        <v/>
      </c>
      <c r="AZ268" s="372" t="s">
        <v>105</v>
      </c>
      <c r="BA268" s="372" t="s">
        <v>105</v>
      </c>
      <c r="BB268" s="372" t="s">
        <v>105</v>
      </c>
      <c r="BC268" s="372"/>
      <c r="BD268" s="372"/>
      <c r="BE268" s="372"/>
      <c r="BF268" s="372"/>
      <c r="BG268" s="376"/>
      <c r="BH268" s="377"/>
      <c r="BI268" s="372"/>
      <c r="BJ268" s="372"/>
      <c r="BK268" s="372"/>
      <c r="BL268" s="372"/>
      <c r="BM268" s="372"/>
      <c r="BN268" s="372"/>
      <c r="BO268" s="372"/>
      <c r="BP268" s="372"/>
      <c r="BQ268" s="372"/>
      <c r="BR268" s="372"/>
      <c r="BS268" s="372"/>
      <c r="BT268" s="372"/>
      <c r="BU268" s="372"/>
      <c r="BV268" s="372"/>
      <c r="BW268" s="372"/>
      <c r="BX268" s="372"/>
      <c r="BY268" s="372"/>
      <c r="BZ268" s="378"/>
      <c r="CA268" s="401"/>
      <c r="CB268" s="402"/>
      <c r="CC268" s="402">
        <v>256</v>
      </c>
      <c r="CD268" s="337" t="str">
        <f t="shared" si="103"/>
        <v/>
      </c>
      <c r="CE268" s="337" t="str">
        <f t="shared" si="105"/>
        <v>立得点表!3:12</v>
      </c>
      <c r="CF268" s="338" t="str">
        <f t="shared" si="106"/>
        <v>立得点表!16:25</v>
      </c>
      <c r="CG268" s="337" t="str">
        <f t="shared" si="107"/>
        <v>立3段得点表!3:13</v>
      </c>
      <c r="CH268" s="338" t="str">
        <f t="shared" si="108"/>
        <v>立3段得点表!16:25</v>
      </c>
      <c r="CI268" s="337" t="str">
        <f t="shared" si="109"/>
        <v>ボール得点表!3:13</v>
      </c>
      <c r="CJ268" s="338" t="str">
        <f t="shared" si="110"/>
        <v>ボール得点表!16:25</v>
      </c>
      <c r="CK268" s="337" t="str">
        <f t="shared" si="111"/>
        <v>50m得点表!3:13</v>
      </c>
      <c r="CL268" s="338" t="str">
        <f t="shared" si="112"/>
        <v>50m得点表!16:25</v>
      </c>
      <c r="CM268" s="337" t="str">
        <f t="shared" si="113"/>
        <v>往得点表!3:13</v>
      </c>
      <c r="CN268" s="338" t="str">
        <f t="shared" si="114"/>
        <v>往得点表!16:25</v>
      </c>
      <c r="CO268" s="337" t="str">
        <f t="shared" si="115"/>
        <v>腕得点表!3:13</v>
      </c>
      <c r="CP268" s="338" t="str">
        <f t="shared" si="116"/>
        <v>腕得点表!16:25</v>
      </c>
      <c r="CQ268" s="337" t="str">
        <f t="shared" si="117"/>
        <v>腕膝得点表!3:4</v>
      </c>
      <c r="CR268" s="338" t="str">
        <f t="shared" si="118"/>
        <v>腕膝得点表!8:9</v>
      </c>
      <c r="CS268" s="337" t="str">
        <f t="shared" si="119"/>
        <v>20mシャトルラン得点表!3:13</v>
      </c>
      <c r="CT268" s="338" t="str">
        <f t="shared" si="120"/>
        <v>20mシャトルラン得点表!16:25</v>
      </c>
      <c r="CU268" s="402" t="b">
        <f t="shared" si="104"/>
        <v>0</v>
      </c>
    </row>
    <row r="269" spans="1:99">
      <c r="A269" s="352">
        <v>257</v>
      </c>
      <c r="B269" s="446"/>
      <c r="C269" s="353"/>
      <c r="D269" s="356"/>
      <c r="E269" s="355"/>
      <c r="F269" s="356"/>
      <c r="G269" s="435" t="str">
        <f>IF(E269="","",DATEDIF(E269,#REF!,"y"))</f>
        <v/>
      </c>
      <c r="H269" s="356"/>
      <c r="I269" s="356"/>
      <c r="J269" s="379"/>
      <c r="K269" s="436" t="str">
        <f t="shared" ref="K269:K332" ca="1" si="122">IF(C269="","",IF(J269="","",CHOOSE(MATCH($J269,IF($D269="男",INDIRECT(CK269),INDIRECT(CL269)),1),10,9,8,7,6,5,4,3,2,1)))</f>
        <v/>
      </c>
      <c r="L269" s="316"/>
      <c r="M269" s="318"/>
      <c r="N269" s="318"/>
      <c r="O269" s="318"/>
      <c r="P269" s="363"/>
      <c r="Q269" s="432" t="str">
        <f t="shared" ref="Q269:Q332" ca="1" si="123">IF(C269="","",IF(P269="","",CHOOSE(MATCH($P269,IF($D269="男",INDIRECT(CE269),INDIRECT(CF269)),1),1,2,3,4,5,6,7,8,9,10)))</f>
        <v/>
      </c>
      <c r="R269" s="360"/>
      <c r="S269" s="361"/>
      <c r="T269" s="361"/>
      <c r="U269" s="361"/>
      <c r="V269" s="365"/>
      <c r="W269" s="358"/>
      <c r="X269" s="379" t="str">
        <f t="shared" ref="X269:X332" ca="1" si="124">IF(C269="","",IF(W269="","",CHOOSE(MATCH($W269,IF($D269="男",INDIRECT(CI269),INDIRECT(CJ269)),1),1,2,3,4,5,6,7,8,9,10)))</f>
        <v/>
      </c>
      <c r="Y269" s="323"/>
      <c r="Z269" s="360"/>
      <c r="AA269" s="361"/>
      <c r="AB269" s="361"/>
      <c r="AC269" s="361"/>
      <c r="AD269" s="362"/>
      <c r="AE269" s="363"/>
      <c r="AF269" s="432" t="str">
        <f t="shared" ref="AF269:AF332" ca="1" si="125">IF(C269="","",IF(AE269="","",CHOOSE(MATCH(AE269,IF($D269="男",INDIRECT(CM269),INDIRECT(CN269)),1),1,2,3,4,5,6,7,8,9,10)))</f>
        <v/>
      </c>
      <c r="AG269" s="363"/>
      <c r="AH269" s="432" t="str">
        <f t="shared" ref="AH269:AH332" ca="1" si="126">IF(C269="","",IF(AG269="","",CHOOSE(MATCH(AG269,IF($D269="男",INDIRECT(CO269),INDIRECT(CP269)),1),1,2,3,4,5,6,7,8,9,10)))</f>
        <v/>
      </c>
      <c r="AI269" s="358"/>
      <c r="AJ269" s="379" t="str">
        <f t="shared" ref="AJ269:AJ332" ca="1" si="127">IF(C269="","",IF(AI269="","",CHOOSE(MATCH(AI269,IF($D269="男",INDIRECT(CQ269),INDIRECT(CR269)),1),1,2,3,4,5,6,7,8,9,10)))</f>
        <v/>
      </c>
      <c r="AK269" s="363"/>
      <c r="AL269" s="432" t="str">
        <f t="shared" ref="AL269:AL332" ca="1" si="128">IF(C269="","",IF(AK269="","",CHOOSE(MATCH($AK269,IF($D269="男",INDIRECT(CG269),INDIRECT(CH269)),1),1,2,3,4,5,6,7,8,9,10)))</f>
        <v/>
      </c>
      <c r="AM269" s="363"/>
      <c r="AN269" s="432" t="str">
        <f t="shared" ref="AN269:AN332" ca="1" si="129">IF(C269="","",IF(AM269="","",CHOOSE(MATCH(AM269,IF($D269="男",INDIRECT(CS269),INDIRECT(CT269)),1),1,2,3,4,5,6,7,8,9,10)))</f>
        <v/>
      </c>
      <c r="AO269" s="433" t="str">
        <f t="shared" ref="AO269:AO332" si="130">IF(C269="","",COUNT(P269,AK269,W269,J269,AG269,AE269,AM269,AI269))</f>
        <v/>
      </c>
      <c r="AP269" s="433" t="str">
        <f t="shared" ref="AP269:AP332" si="131">IF(C269="","",SUM(Q269,AL269,X269,AH269,K269,AF269,AN269,AJ269))</f>
        <v/>
      </c>
      <c r="AQ269" s="433" t="str">
        <f>IF(AO269=7,VLOOKUP(AP269,設定!$A$2:$B$6,2,1),"---")</f>
        <v>---</v>
      </c>
      <c r="AR269" s="370"/>
      <c r="AS269" s="371"/>
      <c r="AT269" s="371"/>
      <c r="AU269" s="372" t="s">
        <v>105</v>
      </c>
      <c r="AV269" s="373"/>
      <c r="AW269" s="372"/>
      <c r="AX269" s="374"/>
      <c r="AY269" s="434" t="str">
        <f t="shared" si="121"/>
        <v/>
      </c>
      <c r="AZ269" s="372" t="s">
        <v>105</v>
      </c>
      <c r="BA269" s="372" t="s">
        <v>105</v>
      </c>
      <c r="BB269" s="372" t="s">
        <v>105</v>
      </c>
      <c r="BC269" s="372"/>
      <c r="BD269" s="372"/>
      <c r="BE269" s="372"/>
      <c r="BF269" s="372"/>
      <c r="BG269" s="376"/>
      <c r="BH269" s="377"/>
      <c r="BI269" s="372"/>
      <c r="BJ269" s="372"/>
      <c r="BK269" s="372"/>
      <c r="BL269" s="372"/>
      <c r="BM269" s="372"/>
      <c r="BN269" s="372"/>
      <c r="BO269" s="372"/>
      <c r="BP269" s="372"/>
      <c r="BQ269" s="372"/>
      <c r="BR269" s="372"/>
      <c r="BS269" s="372"/>
      <c r="BT269" s="372"/>
      <c r="BU269" s="372"/>
      <c r="BV269" s="372"/>
      <c r="BW269" s="372"/>
      <c r="BX269" s="372"/>
      <c r="BY269" s="372"/>
      <c r="BZ269" s="378"/>
      <c r="CA269" s="401"/>
      <c r="CB269" s="402"/>
      <c r="CC269" s="402">
        <v>257</v>
      </c>
      <c r="CD269" s="337" t="str">
        <f t="shared" ref="CD269:CD332" si="132">IF(G269="","",VLOOKUP(G269,年齢変換表,2))</f>
        <v/>
      </c>
      <c r="CE269" s="337" t="str">
        <f t="shared" si="105"/>
        <v>立得点表!3:12</v>
      </c>
      <c r="CF269" s="338" t="str">
        <f t="shared" si="106"/>
        <v>立得点表!16:25</v>
      </c>
      <c r="CG269" s="337" t="str">
        <f t="shared" si="107"/>
        <v>立3段得点表!3:13</v>
      </c>
      <c r="CH269" s="338" t="str">
        <f t="shared" si="108"/>
        <v>立3段得点表!16:25</v>
      </c>
      <c r="CI269" s="337" t="str">
        <f t="shared" si="109"/>
        <v>ボール得点表!3:13</v>
      </c>
      <c r="CJ269" s="338" t="str">
        <f t="shared" si="110"/>
        <v>ボール得点表!16:25</v>
      </c>
      <c r="CK269" s="337" t="str">
        <f t="shared" si="111"/>
        <v>50m得点表!3:13</v>
      </c>
      <c r="CL269" s="338" t="str">
        <f t="shared" si="112"/>
        <v>50m得点表!16:25</v>
      </c>
      <c r="CM269" s="337" t="str">
        <f t="shared" si="113"/>
        <v>往得点表!3:13</v>
      </c>
      <c r="CN269" s="338" t="str">
        <f t="shared" si="114"/>
        <v>往得点表!16:25</v>
      </c>
      <c r="CO269" s="337" t="str">
        <f t="shared" si="115"/>
        <v>腕得点表!3:13</v>
      </c>
      <c r="CP269" s="338" t="str">
        <f t="shared" si="116"/>
        <v>腕得点表!16:25</v>
      </c>
      <c r="CQ269" s="337" t="str">
        <f t="shared" si="117"/>
        <v>腕膝得点表!3:4</v>
      </c>
      <c r="CR269" s="338" t="str">
        <f t="shared" si="118"/>
        <v>腕膝得点表!8:9</v>
      </c>
      <c r="CS269" s="337" t="str">
        <f t="shared" si="119"/>
        <v>20mシャトルラン得点表!3:13</v>
      </c>
      <c r="CT269" s="338" t="str">
        <f t="shared" si="120"/>
        <v>20mシャトルラン得点表!16:25</v>
      </c>
      <c r="CU269" s="402" t="b">
        <f t="shared" ref="CU269:CU332" si="133">OR(AND(F269&lt;=7,F269&lt;&gt;""),AND(F269&gt;=50,F269=""))</f>
        <v>0</v>
      </c>
    </row>
    <row r="270" spans="1:99">
      <c r="A270" s="352">
        <v>258</v>
      </c>
      <c r="B270" s="446"/>
      <c r="C270" s="353"/>
      <c r="D270" s="356"/>
      <c r="E270" s="355"/>
      <c r="F270" s="356"/>
      <c r="G270" s="435" t="str">
        <f>IF(E270="","",DATEDIF(E270,#REF!,"y"))</f>
        <v/>
      </c>
      <c r="H270" s="356"/>
      <c r="I270" s="356"/>
      <c r="J270" s="379"/>
      <c r="K270" s="436" t="str">
        <f t="shared" ca="1" si="122"/>
        <v/>
      </c>
      <c r="L270" s="316"/>
      <c r="M270" s="318"/>
      <c r="N270" s="318"/>
      <c r="O270" s="318"/>
      <c r="P270" s="363"/>
      <c r="Q270" s="432" t="str">
        <f t="shared" ca="1" si="123"/>
        <v/>
      </c>
      <c r="R270" s="360"/>
      <c r="S270" s="361"/>
      <c r="T270" s="361"/>
      <c r="U270" s="361"/>
      <c r="V270" s="365"/>
      <c r="W270" s="358"/>
      <c r="X270" s="379" t="str">
        <f t="shared" ca="1" si="124"/>
        <v/>
      </c>
      <c r="Y270" s="323"/>
      <c r="Z270" s="360"/>
      <c r="AA270" s="361"/>
      <c r="AB270" s="361"/>
      <c r="AC270" s="361"/>
      <c r="AD270" s="362"/>
      <c r="AE270" s="363"/>
      <c r="AF270" s="432" t="str">
        <f t="shared" ca="1" si="125"/>
        <v/>
      </c>
      <c r="AG270" s="363"/>
      <c r="AH270" s="432" t="str">
        <f t="shared" ca="1" si="126"/>
        <v/>
      </c>
      <c r="AI270" s="358"/>
      <c r="AJ270" s="379" t="str">
        <f t="shared" ca="1" si="127"/>
        <v/>
      </c>
      <c r="AK270" s="363"/>
      <c r="AL270" s="432" t="str">
        <f t="shared" ca="1" si="128"/>
        <v/>
      </c>
      <c r="AM270" s="363"/>
      <c r="AN270" s="432" t="str">
        <f t="shared" ca="1" si="129"/>
        <v/>
      </c>
      <c r="AO270" s="433" t="str">
        <f t="shared" si="130"/>
        <v/>
      </c>
      <c r="AP270" s="433" t="str">
        <f t="shared" si="131"/>
        <v/>
      </c>
      <c r="AQ270" s="433" t="str">
        <f>IF(AO270=7,VLOOKUP(AP270,設定!$A$2:$B$6,2,1),"---")</f>
        <v>---</v>
      </c>
      <c r="AR270" s="370"/>
      <c r="AS270" s="371"/>
      <c r="AT270" s="371"/>
      <c r="AU270" s="372" t="s">
        <v>105</v>
      </c>
      <c r="AV270" s="373"/>
      <c r="AW270" s="372"/>
      <c r="AX270" s="374"/>
      <c r="AY270" s="434" t="str">
        <f t="shared" si="121"/>
        <v/>
      </c>
      <c r="AZ270" s="372" t="s">
        <v>105</v>
      </c>
      <c r="BA270" s="372" t="s">
        <v>105</v>
      </c>
      <c r="BB270" s="372" t="s">
        <v>105</v>
      </c>
      <c r="BC270" s="372"/>
      <c r="BD270" s="372"/>
      <c r="BE270" s="372"/>
      <c r="BF270" s="372"/>
      <c r="BG270" s="376"/>
      <c r="BH270" s="377"/>
      <c r="BI270" s="372"/>
      <c r="BJ270" s="372"/>
      <c r="BK270" s="372"/>
      <c r="BL270" s="372"/>
      <c r="BM270" s="372"/>
      <c r="BN270" s="372"/>
      <c r="BO270" s="372"/>
      <c r="BP270" s="372"/>
      <c r="BQ270" s="372"/>
      <c r="BR270" s="372"/>
      <c r="BS270" s="372"/>
      <c r="BT270" s="372"/>
      <c r="BU270" s="372"/>
      <c r="BV270" s="372"/>
      <c r="BW270" s="372"/>
      <c r="BX270" s="372"/>
      <c r="BY270" s="372"/>
      <c r="BZ270" s="378"/>
      <c r="CA270" s="401"/>
      <c r="CB270" s="402"/>
      <c r="CC270" s="402">
        <v>258</v>
      </c>
      <c r="CD270" s="337" t="str">
        <f t="shared" si="132"/>
        <v/>
      </c>
      <c r="CE270" s="337" t="str">
        <f t="shared" ref="CE270:CE333" si="134">"立得点表!"&amp;$CD270&amp;"3:"&amp;$CD270&amp;"12"</f>
        <v>立得点表!3:12</v>
      </c>
      <c r="CF270" s="338" t="str">
        <f t="shared" ref="CF270:CF333" si="135">"立得点表!"&amp;$CD270&amp;"16:"&amp;$CD270&amp;"25"</f>
        <v>立得点表!16:25</v>
      </c>
      <c r="CG270" s="337" t="str">
        <f t="shared" ref="CG270:CG333" si="136">"立3段得点表!"&amp;$CD270&amp;"3:"&amp;$CD270&amp;"13"</f>
        <v>立3段得点表!3:13</v>
      </c>
      <c r="CH270" s="338" t="str">
        <f t="shared" ref="CH270:CH333" si="137">"立3段得点表!"&amp;$CD270&amp;"16:"&amp;$CD270&amp;"25"</f>
        <v>立3段得点表!16:25</v>
      </c>
      <c r="CI270" s="337" t="str">
        <f t="shared" ref="CI270:CI333" si="138">"ボール得点表!"&amp;$CD270&amp;"3:"&amp;$CD270&amp;"13"</f>
        <v>ボール得点表!3:13</v>
      </c>
      <c r="CJ270" s="338" t="str">
        <f t="shared" ref="CJ270:CJ333" si="139">"ボール得点表!"&amp;$CD270&amp;"16:"&amp;$CD270&amp;"25"</f>
        <v>ボール得点表!16:25</v>
      </c>
      <c r="CK270" s="337" t="str">
        <f t="shared" ref="CK270:CK333" si="140">"50m得点表!"&amp;$CD270&amp;"3:"&amp;$CD270&amp;"13"</f>
        <v>50m得点表!3:13</v>
      </c>
      <c r="CL270" s="338" t="str">
        <f t="shared" ref="CL270:CL333" si="141">"50m得点表!"&amp;$CD270&amp;"16:"&amp;$CD270&amp;"25"</f>
        <v>50m得点表!16:25</v>
      </c>
      <c r="CM270" s="337" t="str">
        <f t="shared" ref="CM270:CM333" si="142">"往得点表!"&amp;$CD270&amp;"3:"&amp;$CD270&amp;"13"</f>
        <v>往得点表!3:13</v>
      </c>
      <c r="CN270" s="338" t="str">
        <f t="shared" ref="CN270:CN333" si="143">"往得点表!"&amp;$CD270&amp;"16:"&amp;$CD270&amp;"25"</f>
        <v>往得点表!16:25</v>
      </c>
      <c r="CO270" s="337" t="str">
        <f t="shared" ref="CO270:CO333" si="144">"腕得点表!"&amp;$CD270&amp;"3:"&amp;$CD270&amp;"13"</f>
        <v>腕得点表!3:13</v>
      </c>
      <c r="CP270" s="338" t="str">
        <f t="shared" ref="CP270:CP333" si="145">"腕得点表!"&amp;$CD270&amp;"16:"&amp;$CD270&amp;"25"</f>
        <v>腕得点表!16:25</v>
      </c>
      <c r="CQ270" s="337" t="str">
        <f t="shared" ref="CQ270:CQ333" si="146">"腕膝得点表!"&amp;$CD270&amp;"3:"&amp;$CD270&amp;"4"</f>
        <v>腕膝得点表!3:4</v>
      </c>
      <c r="CR270" s="338" t="str">
        <f t="shared" ref="CR270:CR333" si="147">"腕膝得点表!"&amp;$CD270&amp;"8:"&amp;$CD270&amp;"9"</f>
        <v>腕膝得点表!8:9</v>
      </c>
      <c r="CS270" s="337" t="str">
        <f t="shared" ref="CS270:CS333" si="148">"20mシャトルラン得点表!"&amp;$CD270&amp;"3:"&amp;$CD270&amp;"13"</f>
        <v>20mシャトルラン得点表!3:13</v>
      </c>
      <c r="CT270" s="338" t="str">
        <f t="shared" ref="CT270:CT333" si="149">"20mシャトルラン得点表!"&amp;$CD270&amp;"16:"&amp;$CD270&amp;"25"</f>
        <v>20mシャトルラン得点表!16:25</v>
      </c>
      <c r="CU270" s="402" t="b">
        <f t="shared" si="133"/>
        <v>0</v>
      </c>
    </row>
    <row r="271" spans="1:99">
      <c r="A271" s="352">
        <v>259</v>
      </c>
      <c r="B271" s="446"/>
      <c r="C271" s="353"/>
      <c r="D271" s="356"/>
      <c r="E271" s="355"/>
      <c r="F271" s="356"/>
      <c r="G271" s="435" t="str">
        <f>IF(E271="","",DATEDIF(E271,#REF!,"y"))</f>
        <v/>
      </c>
      <c r="H271" s="356"/>
      <c r="I271" s="356"/>
      <c r="J271" s="379"/>
      <c r="K271" s="436" t="str">
        <f t="shared" ca="1" si="122"/>
        <v/>
      </c>
      <c r="L271" s="316"/>
      <c r="M271" s="318"/>
      <c r="N271" s="318"/>
      <c r="O271" s="318"/>
      <c r="P271" s="363"/>
      <c r="Q271" s="432" t="str">
        <f t="shared" ca="1" si="123"/>
        <v/>
      </c>
      <c r="R271" s="360"/>
      <c r="S271" s="361"/>
      <c r="T271" s="361"/>
      <c r="U271" s="361"/>
      <c r="V271" s="365"/>
      <c r="W271" s="358"/>
      <c r="X271" s="379" t="str">
        <f t="shared" ca="1" si="124"/>
        <v/>
      </c>
      <c r="Y271" s="323"/>
      <c r="Z271" s="360"/>
      <c r="AA271" s="361"/>
      <c r="AB271" s="361"/>
      <c r="AC271" s="361"/>
      <c r="AD271" s="362"/>
      <c r="AE271" s="363"/>
      <c r="AF271" s="432" t="str">
        <f t="shared" ca="1" si="125"/>
        <v/>
      </c>
      <c r="AG271" s="363"/>
      <c r="AH271" s="432" t="str">
        <f t="shared" ca="1" si="126"/>
        <v/>
      </c>
      <c r="AI271" s="358"/>
      <c r="AJ271" s="379" t="str">
        <f t="shared" ca="1" si="127"/>
        <v/>
      </c>
      <c r="AK271" s="363"/>
      <c r="AL271" s="432" t="str">
        <f t="shared" ca="1" si="128"/>
        <v/>
      </c>
      <c r="AM271" s="363"/>
      <c r="AN271" s="432" t="str">
        <f t="shared" ca="1" si="129"/>
        <v/>
      </c>
      <c r="AO271" s="433" t="str">
        <f t="shared" si="130"/>
        <v/>
      </c>
      <c r="AP271" s="433" t="str">
        <f t="shared" si="131"/>
        <v/>
      </c>
      <c r="AQ271" s="433" t="str">
        <f>IF(AO271=7,VLOOKUP(AP271,設定!$A$2:$B$6,2,1),"---")</f>
        <v>---</v>
      </c>
      <c r="AR271" s="370"/>
      <c r="AS271" s="371"/>
      <c r="AT271" s="371"/>
      <c r="AU271" s="372" t="s">
        <v>105</v>
      </c>
      <c r="AV271" s="373"/>
      <c r="AW271" s="372"/>
      <c r="AX271" s="374"/>
      <c r="AY271" s="434" t="str">
        <f t="shared" si="121"/>
        <v/>
      </c>
      <c r="AZ271" s="372" t="s">
        <v>105</v>
      </c>
      <c r="BA271" s="372" t="s">
        <v>105</v>
      </c>
      <c r="BB271" s="372" t="s">
        <v>105</v>
      </c>
      <c r="BC271" s="372"/>
      <c r="BD271" s="372"/>
      <c r="BE271" s="372"/>
      <c r="BF271" s="372"/>
      <c r="BG271" s="376"/>
      <c r="BH271" s="377"/>
      <c r="BI271" s="372"/>
      <c r="BJ271" s="372"/>
      <c r="BK271" s="372"/>
      <c r="BL271" s="372"/>
      <c r="BM271" s="372"/>
      <c r="BN271" s="372"/>
      <c r="BO271" s="372"/>
      <c r="BP271" s="372"/>
      <c r="BQ271" s="372"/>
      <c r="BR271" s="372"/>
      <c r="BS271" s="372"/>
      <c r="BT271" s="372"/>
      <c r="BU271" s="372"/>
      <c r="BV271" s="372"/>
      <c r="BW271" s="372"/>
      <c r="BX271" s="372"/>
      <c r="BY271" s="372"/>
      <c r="BZ271" s="378"/>
      <c r="CA271" s="401"/>
      <c r="CB271" s="402"/>
      <c r="CC271" s="402">
        <v>259</v>
      </c>
      <c r="CD271" s="337" t="str">
        <f t="shared" si="132"/>
        <v/>
      </c>
      <c r="CE271" s="337" t="str">
        <f t="shared" si="134"/>
        <v>立得点表!3:12</v>
      </c>
      <c r="CF271" s="338" t="str">
        <f t="shared" si="135"/>
        <v>立得点表!16:25</v>
      </c>
      <c r="CG271" s="337" t="str">
        <f t="shared" si="136"/>
        <v>立3段得点表!3:13</v>
      </c>
      <c r="CH271" s="338" t="str">
        <f t="shared" si="137"/>
        <v>立3段得点表!16:25</v>
      </c>
      <c r="CI271" s="337" t="str">
        <f t="shared" si="138"/>
        <v>ボール得点表!3:13</v>
      </c>
      <c r="CJ271" s="338" t="str">
        <f t="shared" si="139"/>
        <v>ボール得点表!16:25</v>
      </c>
      <c r="CK271" s="337" t="str">
        <f t="shared" si="140"/>
        <v>50m得点表!3:13</v>
      </c>
      <c r="CL271" s="338" t="str">
        <f t="shared" si="141"/>
        <v>50m得点表!16:25</v>
      </c>
      <c r="CM271" s="337" t="str">
        <f t="shared" si="142"/>
        <v>往得点表!3:13</v>
      </c>
      <c r="CN271" s="338" t="str">
        <f t="shared" si="143"/>
        <v>往得点表!16:25</v>
      </c>
      <c r="CO271" s="337" t="str">
        <f t="shared" si="144"/>
        <v>腕得点表!3:13</v>
      </c>
      <c r="CP271" s="338" t="str">
        <f t="shared" si="145"/>
        <v>腕得点表!16:25</v>
      </c>
      <c r="CQ271" s="337" t="str">
        <f t="shared" si="146"/>
        <v>腕膝得点表!3:4</v>
      </c>
      <c r="CR271" s="338" t="str">
        <f t="shared" si="147"/>
        <v>腕膝得点表!8:9</v>
      </c>
      <c r="CS271" s="337" t="str">
        <f t="shared" si="148"/>
        <v>20mシャトルラン得点表!3:13</v>
      </c>
      <c r="CT271" s="338" t="str">
        <f t="shared" si="149"/>
        <v>20mシャトルラン得点表!16:25</v>
      </c>
      <c r="CU271" s="402" t="b">
        <f t="shared" si="133"/>
        <v>0</v>
      </c>
    </row>
    <row r="272" spans="1:99">
      <c r="A272" s="352">
        <v>260</v>
      </c>
      <c r="B272" s="446"/>
      <c r="C272" s="353"/>
      <c r="D272" s="356"/>
      <c r="E272" s="355"/>
      <c r="F272" s="356"/>
      <c r="G272" s="435" t="str">
        <f>IF(E272="","",DATEDIF(E272,#REF!,"y"))</f>
        <v/>
      </c>
      <c r="H272" s="356"/>
      <c r="I272" s="356"/>
      <c r="J272" s="379"/>
      <c r="K272" s="436" t="str">
        <f t="shared" ca="1" si="122"/>
        <v/>
      </c>
      <c r="L272" s="316"/>
      <c r="M272" s="318"/>
      <c r="N272" s="318"/>
      <c r="O272" s="318"/>
      <c r="P272" s="363"/>
      <c r="Q272" s="432" t="str">
        <f t="shared" ca="1" si="123"/>
        <v/>
      </c>
      <c r="R272" s="360"/>
      <c r="S272" s="361"/>
      <c r="T272" s="361"/>
      <c r="U272" s="361"/>
      <c r="V272" s="365"/>
      <c r="W272" s="358"/>
      <c r="X272" s="379" t="str">
        <f t="shared" ca="1" si="124"/>
        <v/>
      </c>
      <c r="Y272" s="323"/>
      <c r="Z272" s="360"/>
      <c r="AA272" s="361"/>
      <c r="AB272" s="361"/>
      <c r="AC272" s="361"/>
      <c r="AD272" s="362"/>
      <c r="AE272" s="363"/>
      <c r="AF272" s="432" t="str">
        <f t="shared" ca="1" si="125"/>
        <v/>
      </c>
      <c r="AG272" s="363"/>
      <c r="AH272" s="432" t="str">
        <f t="shared" ca="1" si="126"/>
        <v/>
      </c>
      <c r="AI272" s="358"/>
      <c r="AJ272" s="379" t="str">
        <f t="shared" ca="1" si="127"/>
        <v/>
      </c>
      <c r="AK272" s="363"/>
      <c r="AL272" s="432" t="str">
        <f t="shared" ca="1" si="128"/>
        <v/>
      </c>
      <c r="AM272" s="363"/>
      <c r="AN272" s="432" t="str">
        <f t="shared" ca="1" si="129"/>
        <v/>
      </c>
      <c r="AO272" s="433" t="str">
        <f t="shared" si="130"/>
        <v/>
      </c>
      <c r="AP272" s="433" t="str">
        <f t="shared" si="131"/>
        <v/>
      </c>
      <c r="AQ272" s="433" t="str">
        <f>IF(AO272=7,VLOOKUP(AP272,設定!$A$2:$B$6,2,1),"---")</f>
        <v>---</v>
      </c>
      <c r="AR272" s="370"/>
      <c r="AS272" s="371"/>
      <c r="AT272" s="371"/>
      <c r="AU272" s="372" t="s">
        <v>105</v>
      </c>
      <c r="AV272" s="373"/>
      <c r="AW272" s="372"/>
      <c r="AX272" s="374"/>
      <c r="AY272" s="434" t="str">
        <f t="shared" si="121"/>
        <v/>
      </c>
      <c r="AZ272" s="372" t="s">
        <v>105</v>
      </c>
      <c r="BA272" s="372" t="s">
        <v>105</v>
      </c>
      <c r="BB272" s="372" t="s">
        <v>105</v>
      </c>
      <c r="BC272" s="372"/>
      <c r="BD272" s="372"/>
      <c r="BE272" s="372"/>
      <c r="BF272" s="372"/>
      <c r="BG272" s="376"/>
      <c r="BH272" s="377"/>
      <c r="BI272" s="372"/>
      <c r="BJ272" s="372"/>
      <c r="BK272" s="372"/>
      <c r="BL272" s="372"/>
      <c r="BM272" s="372"/>
      <c r="BN272" s="372"/>
      <c r="BO272" s="372"/>
      <c r="BP272" s="372"/>
      <c r="BQ272" s="372"/>
      <c r="BR272" s="372"/>
      <c r="BS272" s="372"/>
      <c r="BT272" s="372"/>
      <c r="BU272" s="372"/>
      <c r="BV272" s="372"/>
      <c r="BW272" s="372"/>
      <c r="BX272" s="372"/>
      <c r="BY272" s="372"/>
      <c r="BZ272" s="378"/>
      <c r="CA272" s="401"/>
      <c r="CB272" s="402"/>
      <c r="CC272" s="402">
        <v>260</v>
      </c>
      <c r="CD272" s="337" t="str">
        <f t="shared" si="132"/>
        <v/>
      </c>
      <c r="CE272" s="337" t="str">
        <f t="shared" si="134"/>
        <v>立得点表!3:12</v>
      </c>
      <c r="CF272" s="338" t="str">
        <f t="shared" si="135"/>
        <v>立得点表!16:25</v>
      </c>
      <c r="CG272" s="337" t="str">
        <f t="shared" si="136"/>
        <v>立3段得点表!3:13</v>
      </c>
      <c r="CH272" s="338" t="str">
        <f t="shared" si="137"/>
        <v>立3段得点表!16:25</v>
      </c>
      <c r="CI272" s="337" t="str">
        <f t="shared" si="138"/>
        <v>ボール得点表!3:13</v>
      </c>
      <c r="CJ272" s="338" t="str">
        <f t="shared" si="139"/>
        <v>ボール得点表!16:25</v>
      </c>
      <c r="CK272" s="337" t="str">
        <f t="shared" si="140"/>
        <v>50m得点表!3:13</v>
      </c>
      <c r="CL272" s="338" t="str">
        <f t="shared" si="141"/>
        <v>50m得点表!16:25</v>
      </c>
      <c r="CM272" s="337" t="str">
        <f t="shared" si="142"/>
        <v>往得点表!3:13</v>
      </c>
      <c r="CN272" s="338" t="str">
        <f t="shared" si="143"/>
        <v>往得点表!16:25</v>
      </c>
      <c r="CO272" s="337" t="str">
        <f t="shared" si="144"/>
        <v>腕得点表!3:13</v>
      </c>
      <c r="CP272" s="338" t="str">
        <f t="shared" si="145"/>
        <v>腕得点表!16:25</v>
      </c>
      <c r="CQ272" s="337" t="str">
        <f t="shared" si="146"/>
        <v>腕膝得点表!3:4</v>
      </c>
      <c r="CR272" s="338" t="str">
        <f t="shared" si="147"/>
        <v>腕膝得点表!8:9</v>
      </c>
      <c r="CS272" s="337" t="str">
        <f t="shared" si="148"/>
        <v>20mシャトルラン得点表!3:13</v>
      </c>
      <c r="CT272" s="338" t="str">
        <f t="shared" si="149"/>
        <v>20mシャトルラン得点表!16:25</v>
      </c>
      <c r="CU272" s="402" t="b">
        <f t="shared" si="133"/>
        <v>0</v>
      </c>
    </row>
    <row r="273" spans="1:99">
      <c r="A273" s="352">
        <v>261</v>
      </c>
      <c r="B273" s="446"/>
      <c r="C273" s="353"/>
      <c r="D273" s="356"/>
      <c r="E273" s="355"/>
      <c r="F273" s="356"/>
      <c r="G273" s="435" t="str">
        <f>IF(E273="","",DATEDIF(E273,#REF!,"y"))</f>
        <v/>
      </c>
      <c r="H273" s="356"/>
      <c r="I273" s="356"/>
      <c r="J273" s="379"/>
      <c r="K273" s="436" t="str">
        <f t="shared" ca="1" si="122"/>
        <v/>
      </c>
      <c r="L273" s="316"/>
      <c r="M273" s="318"/>
      <c r="N273" s="318"/>
      <c r="O273" s="318"/>
      <c r="P273" s="363"/>
      <c r="Q273" s="432" t="str">
        <f t="shared" ca="1" si="123"/>
        <v/>
      </c>
      <c r="R273" s="360"/>
      <c r="S273" s="361"/>
      <c r="T273" s="361"/>
      <c r="U273" s="361"/>
      <c r="V273" s="365"/>
      <c r="W273" s="358"/>
      <c r="X273" s="379" t="str">
        <f t="shared" ca="1" si="124"/>
        <v/>
      </c>
      <c r="Y273" s="323"/>
      <c r="Z273" s="360"/>
      <c r="AA273" s="361"/>
      <c r="AB273" s="361"/>
      <c r="AC273" s="361"/>
      <c r="AD273" s="362"/>
      <c r="AE273" s="363"/>
      <c r="AF273" s="432" t="str">
        <f t="shared" ca="1" si="125"/>
        <v/>
      </c>
      <c r="AG273" s="363"/>
      <c r="AH273" s="432" t="str">
        <f t="shared" ca="1" si="126"/>
        <v/>
      </c>
      <c r="AI273" s="358"/>
      <c r="AJ273" s="379" t="str">
        <f t="shared" ca="1" si="127"/>
        <v/>
      </c>
      <c r="AK273" s="363"/>
      <c r="AL273" s="432" t="str">
        <f t="shared" ca="1" si="128"/>
        <v/>
      </c>
      <c r="AM273" s="363"/>
      <c r="AN273" s="432" t="str">
        <f t="shared" ca="1" si="129"/>
        <v/>
      </c>
      <c r="AO273" s="433" t="str">
        <f t="shared" si="130"/>
        <v/>
      </c>
      <c r="AP273" s="433" t="str">
        <f t="shared" si="131"/>
        <v/>
      </c>
      <c r="AQ273" s="433" t="str">
        <f>IF(AO273=7,VLOOKUP(AP273,設定!$A$2:$B$6,2,1),"---")</f>
        <v>---</v>
      </c>
      <c r="AR273" s="370"/>
      <c r="AS273" s="371"/>
      <c r="AT273" s="371"/>
      <c r="AU273" s="372" t="s">
        <v>105</v>
      </c>
      <c r="AV273" s="373"/>
      <c r="AW273" s="372"/>
      <c r="AX273" s="374"/>
      <c r="AY273" s="434" t="str">
        <f t="shared" si="121"/>
        <v/>
      </c>
      <c r="AZ273" s="372" t="s">
        <v>105</v>
      </c>
      <c r="BA273" s="372" t="s">
        <v>105</v>
      </c>
      <c r="BB273" s="372" t="s">
        <v>105</v>
      </c>
      <c r="BC273" s="372"/>
      <c r="BD273" s="372"/>
      <c r="BE273" s="372"/>
      <c r="BF273" s="372"/>
      <c r="BG273" s="376"/>
      <c r="BH273" s="377"/>
      <c r="BI273" s="372"/>
      <c r="BJ273" s="372"/>
      <c r="BK273" s="372"/>
      <c r="BL273" s="372"/>
      <c r="BM273" s="372"/>
      <c r="BN273" s="372"/>
      <c r="BO273" s="372"/>
      <c r="BP273" s="372"/>
      <c r="BQ273" s="372"/>
      <c r="BR273" s="372"/>
      <c r="BS273" s="372"/>
      <c r="BT273" s="372"/>
      <c r="BU273" s="372"/>
      <c r="BV273" s="372"/>
      <c r="BW273" s="372"/>
      <c r="BX273" s="372"/>
      <c r="BY273" s="372"/>
      <c r="BZ273" s="378"/>
      <c r="CA273" s="401"/>
      <c r="CB273" s="402"/>
      <c r="CC273" s="402">
        <v>261</v>
      </c>
      <c r="CD273" s="337" t="str">
        <f t="shared" si="132"/>
        <v/>
      </c>
      <c r="CE273" s="337" t="str">
        <f t="shared" si="134"/>
        <v>立得点表!3:12</v>
      </c>
      <c r="CF273" s="338" t="str">
        <f t="shared" si="135"/>
        <v>立得点表!16:25</v>
      </c>
      <c r="CG273" s="337" t="str">
        <f t="shared" si="136"/>
        <v>立3段得点表!3:13</v>
      </c>
      <c r="CH273" s="338" t="str">
        <f t="shared" si="137"/>
        <v>立3段得点表!16:25</v>
      </c>
      <c r="CI273" s="337" t="str">
        <f t="shared" si="138"/>
        <v>ボール得点表!3:13</v>
      </c>
      <c r="CJ273" s="338" t="str">
        <f t="shared" si="139"/>
        <v>ボール得点表!16:25</v>
      </c>
      <c r="CK273" s="337" t="str">
        <f t="shared" si="140"/>
        <v>50m得点表!3:13</v>
      </c>
      <c r="CL273" s="338" t="str">
        <f t="shared" si="141"/>
        <v>50m得点表!16:25</v>
      </c>
      <c r="CM273" s="337" t="str">
        <f t="shared" si="142"/>
        <v>往得点表!3:13</v>
      </c>
      <c r="CN273" s="338" t="str">
        <f t="shared" si="143"/>
        <v>往得点表!16:25</v>
      </c>
      <c r="CO273" s="337" t="str">
        <f t="shared" si="144"/>
        <v>腕得点表!3:13</v>
      </c>
      <c r="CP273" s="338" t="str">
        <f t="shared" si="145"/>
        <v>腕得点表!16:25</v>
      </c>
      <c r="CQ273" s="337" t="str">
        <f t="shared" si="146"/>
        <v>腕膝得点表!3:4</v>
      </c>
      <c r="CR273" s="338" t="str">
        <f t="shared" si="147"/>
        <v>腕膝得点表!8:9</v>
      </c>
      <c r="CS273" s="337" t="str">
        <f t="shared" si="148"/>
        <v>20mシャトルラン得点表!3:13</v>
      </c>
      <c r="CT273" s="338" t="str">
        <f t="shared" si="149"/>
        <v>20mシャトルラン得点表!16:25</v>
      </c>
      <c r="CU273" s="402" t="b">
        <f t="shared" si="133"/>
        <v>0</v>
      </c>
    </row>
    <row r="274" spans="1:99">
      <c r="A274" s="352">
        <v>262</v>
      </c>
      <c r="B274" s="446"/>
      <c r="C274" s="353"/>
      <c r="D274" s="356"/>
      <c r="E274" s="355"/>
      <c r="F274" s="356"/>
      <c r="G274" s="435" t="str">
        <f>IF(E274="","",DATEDIF(E274,#REF!,"y"))</f>
        <v/>
      </c>
      <c r="H274" s="356"/>
      <c r="I274" s="356"/>
      <c r="J274" s="379"/>
      <c r="K274" s="436" t="str">
        <f t="shared" ca="1" si="122"/>
        <v/>
      </c>
      <c r="L274" s="316"/>
      <c r="M274" s="318"/>
      <c r="N274" s="318"/>
      <c r="O274" s="318"/>
      <c r="P274" s="363"/>
      <c r="Q274" s="432" t="str">
        <f t="shared" ca="1" si="123"/>
        <v/>
      </c>
      <c r="R274" s="360"/>
      <c r="S274" s="361"/>
      <c r="T274" s="361"/>
      <c r="U274" s="361"/>
      <c r="V274" s="365"/>
      <c r="W274" s="358"/>
      <c r="X274" s="379" t="str">
        <f t="shared" ca="1" si="124"/>
        <v/>
      </c>
      <c r="Y274" s="323"/>
      <c r="Z274" s="360"/>
      <c r="AA274" s="361"/>
      <c r="AB274" s="361"/>
      <c r="AC274" s="361"/>
      <c r="AD274" s="362"/>
      <c r="AE274" s="363"/>
      <c r="AF274" s="432" t="str">
        <f t="shared" ca="1" si="125"/>
        <v/>
      </c>
      <c r="AG274" s="363"/>
      <c r="AH274" s="432" t="str">
        <f t="shared" ca="1" si="126"/>
        <v/>
      </c>
      <c r="AI274" s="358"/>
      <c r="AJ274" s="379" t="str">
        <f t="shared" ca="1" si="127"/>
        <v/>
      </c>
      <c r="AK274" s="363"/>
      <c r="AL274" s="432" t="str">
        <f t="shared" ca="1" si="128"/>
        <v/>
      </c>
      <c r="AM274" s="363"/>
      <c r="AN274" s="432" t="str">
        <f t="shared" ca="1" si="129"/>
        <v/>
      </c>
      <c r="AO274" s="433" t="str">
        <f t="shared" si="130"/>
        <v/>
      </c>
      <c r="AP274" s="433" t="str">
        <f t="shared" si="131"/>
        <v/>
      </c>
      <c r="AQ274" s="433" t="str">
        <f>IF(AO274=7,VLOOKUP(AP274,設定!$A$2:$B$6,2,1),"---")</f>
        <v>---</v>
      </c>
      <c r="AR274" s="370"/>
      <c r="AS274" s="371"/>
      <c r="AT274" s="371"/>
      <c r="AU274" s="372" t="s">
        <v>105</v>
      </c>
      <c r="AV274" s="373"/>
      <c r="AW274" s="372"/>
      <c r="AX274" s="374"/>
      <c r="AY274" s="434" t="str">
        <f t="shared" si="121"/>
        <v/>
      </c>
      <c r="AZ274" s="372" t="s">
        <v>105</v>
      </c>
      <c r="BA274" s="372" t="s">
        <v>105</v>
      </c>
      <c r="BB274" s="372" t="s">
        <v>105</v>
      </c>
      <c r="BC274" s="372"/>
      <c r="BD274" s="372"/>
      <c r="BE274" s="372"/>
      <c r="BF274" s="372"/>
      <c r="BG274" s="376"/>
      <c r="BH274" s="377"/>
      <c r="BI274" s="372"/>
      <c r="BJ274" s="372"/>
      <c r="BK274" s="372"/>
      <c r="BL274" s="372"/>
      <c r="BM274" s="372"/>
      <c r="BN274" s="372"/>
      <c r="BO274" s="372"/>
      <c r="BP274" s="372"/>
      <c r="BQ274" s="372"/>
      <c r="BR274" s="372"/>
      <c r="BS274" s="372"/>
      <c r="BT274" s="372"/>
      <c r="BU274" s="372"/>
      <c r="BV274" s="372"/>
      <c r="BW274" s="372"/>
      <c r="BX274" s="372"/>
      <c r="BY274" s="372"/>
      <c r="BZ274" s="378"/>
      <c r="CA274" s="401"/>
      <c r="CB274" s="402"/>
      <c r="CC274" s="402">
        <v>262</v>
      </c>
      <c r="CD274" s="337" t="str">
        <f t="shared" si="132"/>
        <v/>
      </c>
      <c r="CE274" s="337" t="str">
        <f t="shared" si="134"/>
        <v>立得点表!3:12</v>
      </c>
      <c r="CF274" s="338" t="str">
        <f t="shared" si="135"/>
        <v>立得点表!16:25</v>
      </c>
      <c r="CG274" s="337" t="str">
        <f t="shared" si="136"/>
        <v>立3段得点表!3:13</v>
      </c>
      <c r="CH274" s="338" t="str">
        <f t="shared" si="137"/>
        <v>立3段得点表!16:25</v>
      </c>
      <c r="CI274" s="337" t="str">
        <f t="shared" si="138"/>
        <v>ボール得点表!3:13</v>
      </c>
      <c r="CJ274" s="338" t="str">
        <f t="shared" si="139"/>
        <v>ボール得点表!16:25</v>
      </c>
      <c r="CK274" s="337" t="str">
        <f t="shared" si="140"/>
        <v>50m得点表!3:13</v>
      </c>
      <c r="CL274" s="338" t="str">
        <f t="shared" si="141"/>
        <v>50m得点表!16:25</v>
      </c>
      <c r="CM274" s="337" t="str">
        <f t="shared" si="142"/>
        <v>往得点表!3:13</v>
      </c>
      <c r="CN274" s="338" t="str">
        <f t="shared" si="143"/>
        <v>往得点表!16:25</v>
      </c>
      <c r="CO274" s="337" t="str">
        <f t="shared" si="144"/>
        <v>腕得点表!3:13</v>
      </c>
      <c r="CP274" s="338" t="str">
        <f t="shared" si="145"/>
        <v>腕得点表!16:25</v>
      </c>
      <c r="CQ274" s="337" t="str">
        <f t="shared" si="146"/>
        <v>腕膝得点表!3:4</v>
      </c>
      <c r="CR274" s="338" t="str">
        <f t="shared" si="147"/>
        <v>腕膝得点表!8:9</v>
      </c>
      <c r="CS274" s="337" t="str">
        <f t="shared" si="148"/>
        <v>20mシャトルラン得点表!3:13</v>
      </c>
      <c r="CT274" s="338" t="str">
        <f t="shared" si="149"/>
        <v>20mシャトルラン得点表!16:25</v>
      </c>
      <c r="CU274" s="402" t="b">
        <f t="shared" si="133"/>
        <v>0</v>
      </c>
    </row>
    <row r="275" spans="1:99">
      <c r="A275" s="352">
        <v>263</v>
      </c>
      <c r="B275" s="446"/>
      <c r="C275" s="353"/>
      <c r="D275" s="356"/>
      <c r="E275" s="355"/>
      <c r="F275" s="356"/>
      <c r="G275" s="435" t="str">
        <f>IF(E275="","",DATEDIF(E275,#REF!,"y"))</f>
        <v/>
      </c>
      <c r="H275" s="356"/>
      <c r="I275" s="356"/>
      <c r="J275" s="379"/>
      <c r="K275" s="436" t="str">
        <f t="shared" ca="1" si="122"/>
        <v/>
      </c>
      <c r="L275" s="316"/>
      <c r="M275" s="318"/>
      <c r="N275" s="318"/>
      <c r="O275" s="318"/>
      <c r="P275" s="363"/>
      <c r="Q275" s="432" t="str">
        <f t="shared" ca="1" si="123"/>
        <v/>
      </c>
      <c r="R275" s="360"/>
      <c r="S275" s="361"/>
      <c r="T275" s="361"/>
      <c r="U275" s="361"/>
      <c r="V275" s="365"/>
      <c r="W275" s="358"/>
      <c r="X275" s="379" t="str">
        <f t="shared" ca="1" si="124"/>
        <v/>
      </c>
      <c r="Y275" s="323"/>
      <c r="Z275" s="360"/>
      <c r="AA275" s="361"/>
      <c r="AB275" s="361"/>
      <c r="AC275" s="361"/>
      <c r="AD275" s="362"/>
      <c r="AE275" s="363"/>
      <c r="AF275" s="432" t="str">
        <f t="shared" ca="1" si="125"/>
        <v/>
      </c>
      <c r="AG275" s="363"/>
      <c r="AH275" s="432" t="str">
        <f t="shared" ca="1" si="126"/>
        <v/>
      </c>
      <c r="AI275" s="358"/>
      <c r="AJ275" s="379" t="str">
        <f t="shared" ca="1" si="127"/>
        <v/>
      </c>
      <c r="AK275" s="363"/>
      <c r="AL275" s="432" t="str">
        <f t="shared" ca="1" si="128"/>
        <v/>
      </c>
      <c r="AM275" s="363"/>
      <c r="AN275" s="432" t="str">
        <f t="shared" ca="1" si="129"/>
        <v/>
      </c>
      <c r="AO275" s="433" t="str">
        <f t="shared" si="130"/>
        <v/>
      </c>
      <c r="AP275" s="433" t="str">
        <f t="shared" si="131"/>
        <v/>
      </c>
      <c r="AQ275" s="433" t="str">
        <f>IF(AO275=7,VLOOKUP(AP275,設定!$A$2:$B$6,2,1),"---")</f>
        <v>---</v>
      </c>
      <c r="AR275" s="370"/>
      <c r="AS275" s="371"/>
      <c r="AT275" s="371"/>
      <c r="AU275" s="372" t="s">
        <v>105</v>
      </c>
      <c r="AV275" s="373"/>
      <c r="AW275" s="372"/>
      <c r="AX275" s="374"/>
      <c r="AY275" s="434" t="str">
        <f t="shared" si="121"/>
        <v/>
      </c>
      <c r="AZ275" s="372" t="s">
        <v>105</v>
      </c>
      <c r="BA275" s="372" t="s">
        <v>105</v>
      </c>
      <c r="BB275" s="372" t="s">
        <v>105</v>
      </c>
      <c r="BC275" s="372"/>
      <c r="BD275" s="372"/>
      <c r="BE275" s="372"/>
      <c r="BF275" s="372"/>
      <c r="BG275" s="376"/>
      <c r="BH275" s="377"/>
      <c r="BI275" s="372"/>
      <c r="BJ275" s="372"/>
      <c r="BK275" s="372"/>
      <c r="BL275" s="372"/>
      <c r="BM275" s="372"/>
      <c r="BN275" s="372"/>
      <c r="BO275" s="372"/>
      <c r="BP275" s="372"/>
      <c r="BQ275" s="372"/>
      <c r="BR275" s="372"/>
      <c r="BS275" s="372"/>
      <c r="BT275" s="372"/>
      <c r="BU275" s="372"/>
      <c r="BV275" s="372"/>
      <c r="BW275" s="372"/>
      <c r="BX275" s="372"/>
      <c r="BY275" s="372"/>
      <c r="BZ275" s="378"/>
      <c r="CA275" s="401"/>
      <c r="CB275" s="402"/>
      <c r="CC275" s="402">
        <v>263</v>
      </c>
      <c r="CD275" s="337" t="str">
        <f t="shared" si="132"/>
        <v/>
      </c>
      <c r="CE275" s="337" t="str">
        <f t="shared" si="134"/>
        <v>立得点表!3:12</v>
      </c>
      <c r="CF275" s="338" t="str">
        <f t="shared" si="135"/>
        <v>立得点表!16:25</v>
      </c>
      <c r="CG275" s="337" t="str">
        <f t="shared" si="136"/>
        <v>立3段得点表!3:13</v>
      </c>
      <c r="CH275" s="338" t="str">
        <f t="shared" si="137"/>
        <v>立3段得点表!16:25</v>
      </c>
      <c r="CI275" s="337" t="str">
        <f t="shared" si="138"/>
        <v>ボール得点表!3:13</v>
      </c>
      <c r="CJ275" s="338" t="str">
        <f t="shared" si="139"/>
        <v>ボール得点表!16:25</v>
      </c>
      <c r="CK275" s="337" t="str">
        <f t="shared" si="140"/>
        <v>50m得点表!3:13</v>
      </c>
      <c r="CL275" s="338" t="str">
        <f t="shared" si="141"/>
        <v>50m得点表!16:25</v>
      </c>
      <c r="CM275" s="337" t="str">
        <f t="shared" si="142"/>
        <v>往得点表!3:13</v>
      </c>
      <c r="CN275" s="338" t="str">
        <f t="shared" si="143"/>
        <v>往得点表!16:25</v>
      </c>
      <c r="CO275" s="337" t="str">
        <f t="shared" si="144"/>
        <v>腕得点表!3:13</v>
      </c>
      <c r="CP275" s="338" t="str">
        <f t="shared" si="145"/>
        <v>腕得点表!16:25</v>
      </c>
      <c r="CQ275" s="337" t="str">
        <f t="shared" si="146"/>
        <v>腕膝得点表!3:4</v>
      </c>
      <c r="CR275" s="338" t="str">
        <f t="shared" si="147"/>
        <v>腕膝得点表!8:9</v>
      </c>
      <c r="CS275" s="337" t="str">
        <f t="shared" si="148"/>
        <v>20mシャトルラン得点表!3:13</v>
      </c>
      <c r="CT275" s="338" t="str">
        <f t="shared" si="149"/>
        <v>20mシャトルラン得点表!16:25</v>
      </c>
      <c r="CU275" s="402" t="b">
        <f t="shared" si="133"/>
        <v>0</v>
      </c>
    </row>
    <row r="276" spans="1:99">
      <c r="A276" s="352">
        <v>264</v>
      </c>
      <c r="B276" s="446"/>
      <c r="C276" s="353"/>
      <c r="D276" s="356"/>
      <c r="E276" s="355"/>
      <c r="F276" s="356"/>
      <c r="G276" s="435" t="str">
        <f>IF(E276="","",DATEDIF(E276,#REF!,"y"))</f>
        <v/>
      </c>
      <c r="H276" s="356"/>
      <c r="I276" s="356"/>
      <c r="J276" s="379"/>
      <c r="K276" s="436" t="str">
        <f t="shared" ca="1" si="122"/>
        <v/>
      </c>
      <c r="L276" s="316"/>
      <c r="M276" s="318"/>
      <c r="N276" s="318"/>
      <c r="O276" s="318"/>
      <c r="P276" s="363"/>
      <c r="Q276" s="432" t="str">
        <f t="shared" ca="1" si="123"/>
        <v/>
      </c>
      <c r="R276" s="360"/>
      <c r="S276" s="361"/>
      <c r="T276" s="361"/>
      <c r="U276" s="361"/>
      <c r="V276" s="365"/>
      <c r="W276" s="358"/>
      <c r="X276" s="379" t="str">
        <f t="shared" ca="1" si="124"/>
        <v/>
      </c>
      <c r="Y276" s="323"/>
      <c r="Z276" s="360"/>
      <c r="AA276" s="361"/>
      <c r="AB276" s="361"/>
      <c r="AC276" s="361"/>
      <c r="AD276" s="362"/>
      <c r="AE276" s="363"/>
      <c r="AF276" s="432" t="str">
        <f t="shared" ca="1" si="125"/>
        <v/>
      </c>
      <c r="AG276" s="363"/>
      <c r="AH276" s="432" t="str">
        <f t="shared" ca="1" si="126"/>
        <v/>
      </c>
      <c r="AI276" s="358"/>
      <c r="AJ276" s="379" t="str">
        <f t="shared" ca="1" si="127"/>
        <v/>
      </c>
      <c r="AK276" s="363"/>
      <c r="AL276" s="432" t="str">
        <f t="shared" ca="1" si="128"/>
        <v/>
      </c>
      <c r="AM276" s="363"/>
      <c r="AN276" s="432" t="str">
        <f t="shared" ca="1" si="129"/>
        <v/>
      </c>
      <c r="AO276" s="433" t="str">
        <f t="shared" si="130"/>
        <v/>
      </c>
      <c r="AP276" s="433" t="str">
        <f t="shared" si="131"/>
        <v/>
      </c>
      <c r="AQ276" s="433" t="str">
        <f>IF(AO276=7,VLOOKUP(AP276,設定!$A$2:$B$6,2,1),"---")</f>
        <v>---</v>
      </c>
      <c r="AR276" s="370"/>
      <c r="AS276" s="371"/>
      <c r="AT276" s="371"/>
      <c r="AU276" s="372" t="s">
        <v>105</v>
      </c>
      <c r="AV276" s="373"/>
      <c r="AW276" s="372"/>
      <c r="AX276" s="374"/>
      <c r="AY276" s="434" t="str">
        <f t="shared" si="121"/>
        <v/>
      </c>
      <c r="AZ276" s="372" t="s">
        <v>105</v>
      </c>
      <c r="BA276" s="372" t="s">
        <v>105</v>
      </c>
      <c r="BB276" s="372" t="s">
        <v>105</v>
      </c>
      <c r="BC276" s="372"/>
      <c r="BD276" s="372"/>
      <c r="BE276" s="372"/>
      <c r="BF276" s="372"/>
      <c r="BG276" s="376"/>
      <c r="BH276" s="377"/>
      <c r="BI276" s="372"/>
      <c r="BJ276" s="372"/>
      <c r="BK276" s="372"/>
      <c r="BL276" s="372"/>
      <c r="BM276" s="372"/>
      <c r="BN276" s="372"/>
      <c r="BO276" s="372"/>
      <c r="BP276" s="372"/>
      <c r="BQ276" s="372"/>
      <c r="BR276" s="372"/>
      <c r="BS276" s="372"/>
      <c r="BT276" s="372"/>
      <c r="BU276" s="372"/>
      <c r="BV276" s="372"/>
      <c r="BW276" s="372"/>
      <c r="BX276" s="372"/>
      <c r="BY276" s="372"/>
      <c r="BZ276" s="378"/>
      <c r="CA276" s="401"/>
      <c r="CB276" s="402"/>
      <c r="CC276" s="402">
        <v>264</v>
      </c>
      <c r="CD276" s="337" t="str">
        <f t="shared" si="132"/>
        <v/>
      </c>
      <c r="CE276" s="337" t="str">
        <f t="shared" si="134"/>
        <v>立得点表!3:12</v>
      </c>
      <c r="CF276" s="338" t="str">
        <f t="shared" si="135"/>
        <v>立得点表!16:25</v>
      </c>
      <c r="CG276" s="337" t="str">
        <f t="shared" si="136"/>
        <v>立3段得点表!3:13</v>
      </c>
      <c r="CH276" s="338" t="str">
        <f t="shared" si="137"/>
        <v>立3段得点表!16:25</v>
      </c>
      <c r="CI276" s="337" t="str">
        <f t="shared" si="138"/>
        <v>ボール得点表!3:13</v>
      </c>
      <c r="CJ276" s="338" t="str">
        <f t="shared" si="139"/>
        <v>ボール得点表!16:25</v>
      </c>
      <c r="CK276" s="337" t="str">
        <f t="shared" si="140"/>
        <v>50m得点表!3:13</v>
      </c>
      <c r="CL276" s="338" t="str">
        <f t="shared" si="141"/>
        <v>50m得点表!16:25</v>
      </c>
      <c r="CM276" s="337" t="str">
        <f t="shared" si="142"/>
        <v>往得点表!3:13</v>
      </c>
      <c r="CN276" s="338" t="str">
        <f t="shared" si="143"/>
        <v>往得点表!16:25</v>
      </c>
      <c r="CO276" s="337" t="str">
        <f t="shared" si="144"/>
        <v>腕得点表!3:13</v>
      </c>
      <c r="CP276" s="338" t="str">
        <f t="shared" si="145"/>
        <v>腕得点表!16:25</v>
      </c>
      <c r="CQ276" s="337" t="str">
        <f t="shared" si="146"/>
        <v>腕膝得点表!3:4</v>
      </c>
      <c r="CR276" s="338" t="str">
        <f t="shared" si="147"/>
        <v>腕膝得点表!8:9</v>
      </c>
      <c r="CS276" s="337" t="str">
        <f t="shared" si="148"/>
        <v>20mシャトルラン得点表!3:13</v>
      </c>
      <c r="CT276" s="338" t="str">
        <f t="shared" si="149"/>
        <v>20mシャトルラン得点表!16:25</v>
      </c>
      <c r="CU276" s="402" t="b">
        <f t="shared" si="133"/>
        <v>0</v>
      </c>
    </row>
    <row r="277" spans="1:99">
      <c r="A277" s="352">
        <v>265</v>
      </c>
      <c r="B277" s="446"/>
      <c r="C277" s="353"/>
      <c r="D277" s="356"/>
      <c r="E277" s="355"/>
      <c r="F277" s="356"/>
      <c r="G277" s="435" t="str">
        <f>IF(E277="","",DATEDIF(E277,#REF!,"y"))</f>
        <v/>
      </c>
      <c r="H277" s="356"/>
      <c r="I277" s="356"/>
      <c r="J277" s="379"/>
      <c r="K277" s="436" t="str">
        <f t="shared" ca="1" si="122"/>
        <v/>
      </c>
      <c r="L277" s="316"/>
      <c r="M277" s="318"/>
      <c r="N277" s="318"/>
      <c r="O277" s="318"/>
      <c r="P277" s="363"/>
      <c r="Q277" s="432" t="str">
        <f t="shared" ca="1" si="123"/>
        <v/>
      </c>
      <c r="R277" s="360"/>
      <c r="S277" s="361"/>
      <c r="T277" s="361"/>
      <c r="U277" s="361"/>
      <c r="V277" s="365"/>
      <c r="W277" s="358"/>
      <c r="X277" s="379" t="str">
        <f t="shared" ca="1" si="124"/>
        <v/>
      </c>
      <c r="Y277" s="323"/>
      <c r="Z277" s="360"/>
      <c r="AA277" s="361"/>
      <c r="AB277" s="361"/>
      <c r="AC277" s="361"/>
      <c r="AD277" s="362"/>
      <c r="AE277" s="363"/>
      <c r="AF277" s="432" t="str">
        <f t="shared" ca="1" si="125"/>
        <v/>
      </c>
      <c r="AG277" s="363"/>
      <c r="AH277" s="432" t="str">
        <f t="shared" ca="1" si="126"/>
        <v/>
      </c>
      <c r="AI277" s="358"/>
      <c r="AJ277" s="379" t="str">
        <f t="shared" ca="1" si="127"/>
        <v/>
      </c>
      <c r="AK277" s="363"/>
      <c r="AL277" s="432" t="str">
        <f t="shared" ca="1" si="128"/>
        <v/>
      </c>
      <c r="AM277" s="363"/>
      <c r="AN277" s="432" t="str">
        <f t="shared" ca="1" si="129"/>
        <v/>
      </c>
      <c r="AO277" s="433" t="str">
        <f t="shared" si="130"/>
        <v/>
      </c>
      <c r="AP277" s="433" t="str">
        <f t="shared" si="131"/>
        <v/>
      </c>
      <c r="AQ277" s="433" t="str">
        <f>IF(AO277=7,VLOOKUP(AP277,設定!$A$2:$B$6,2,1),"---")</f>
        <v>---</v>
      </c>
      <c r="AR277" s="370"/>
      <c r="AS277" s="371"/>
      <c r="AT277" s="371"/>
      <c r="AU277" s="372" t="s">
        <v>105</v>
      </c>
      <c r="AV277" s="373"/>
      <c r="AW277" s="372"/>
      <c r="AX277" s="374"/>
      <c r="AY277" s="434" t="str">
        <f t="shared" si="121"/>
        <v/>
      </c>
      <c r="AZ277" s="372" t="s">
        <v>105</v>
      </c>
      <c r="BA277" s="372" t="s">
        <v>105</v>
      </c>
      <c r="BB277" s="372" t="s">
        <v>105</v>
      </c>
      <c r="BC277" s="372"/>
      <c r="BD277" s="372"/>
      <c r="BE277" s="372"/>
      <c r="BF277" s="372"/>
      <c r="BG277" s="376"/>
      <c r="BH277" s="377"/>
      <c r="BI277" s="372"/>
      <c r="BJ277" s="372"/>
      <c r="BK277" s="372"/>
      <c r="BL277" s="372"/>
      <c r="BM277" s="372"/>
      <c r="BN277" s="372"/>
      <c r="BO277" s="372"/>
      <c r="BP277" s="372"/>
      <c r="BQ277" s="372"/>
      <c r="BR277" s="372"/>
      <c r="BS277" s="372"/>
      <c r="BT277" s="372"/>
      <c r="BU277" s="372"/>
      <c r="BV277" s="372"/>
      <c r="BW277" s="372"/>
      <c r="BX277" s="372"/>
      <c r="BY277" s="372"/>
      <c r="BZ277" s="378"/>
      <c r="CA277" s="401"/>
      <c r="CB277" s="402"/>
      <c r="CC277" s="402">
        <v>265</v>
      </c>
      <c r="CD277" s="337" t="str">
        <f t="shared" si="132"/>
        <v/>
      </c>
      <c r="CE277" s="337" t="str">
        <f t="shared" si="134"/>
        <v>立得点表!3:12</v>
      </c>
      <c r="CF277" s="338" t="str">
        <f t="shared" si="135"/>
        <v>立得点表!16:25</v>
      </c>
      <c r="CG277" s="337" t="str">
        <f t="shared" si="136"/>
        <v>立3段得点表!3:13</v>
      </c>
      <c r="CH277" s="338" t="str">
        <f t="shared" si="137"/>
        <v>立3段得点表!16:25</v>
      </c>
      <c r="CI277" s="337" t="str">
        <f t="shared" si="138"/>
        <v>ボール得点表!3:13</v>
      </c>
      <c r="CJ277" s="338" t="str">
        <f t="shared" si="139"/>
        <v>ボール得点表!16:25</v>
      </c>
      <c r="CK277" s="337" t="str">
        <f t="shared" si="140"/>
        <v>50m得点表!3:13</v>
      </c>
      <c r="CL277" s="338" t="str">
        <f t="shared" si="141"/>
        <v>50m得点表!16:25</v>
      </c>
      <c r="CM277" s="337" t="str">
        <f t="shared" si="142"/>
        <v>往得点表!3:13</v>
      </c>
      <c r="CN277" s="338" t="str">
        <f t="shared" si="143"/>
        <v>往得点表!16:25</v>
      </c>
      <c r="CO277" s="337" t="str">
        <f t="shared" si="144"/>
        <v>腕得点表!3:13</v>
      </c>
      <c r="CP277" s="338" t="str">
        <f t="shared" si="145"/>
        <v>腕得点表!16:25</v>
      </c>
      <c r="CQ277" s="337" t="str">
        <f t="shared" si="146"/>
        <v>腕膝得点表!3:4</v>
      </c>
      <c r="CR277" s="338" t="str">
        <f t="shared" si="147"/>
        <v>腕膝得点表!8:9</v>
      </c>
      <c r="CS277" s="337" t="str">
        <f t="shared" si="148"/>
        <v>20mシャトルラン得点表!3:13</v>
      </c>
      <c r="CT277" s="338" t="str">
        <f t="shared" si="149"/>
        <v>20mシャトルラン得点表!16:25</v>
      </c>
      <c r="CU277" s="402" t="b">
        <f t="shared" si="133"/>
        <v>0</v>
      </c>
    </row>
    <row r="278" spans="1:99">
      <c r="A278" s="352">
        <v>266</v>
      </c>
      <c r="B278" s="446"/>
      <c r="C278" s="353"/>
      <c r="D278" s="356"/>
      <c r="E278" s="355"/>
      <c r="F278" s="356"/>
      <c r="G278" s="435" t="str">
        <f>IF(E278="","",DATEDIF(E278,#REF!,"y"))</f>
        <v/>
      </c>
      <c r="H278" s="356"/>
      <c r="I278" s="356"/>
      <c r="J278" s="379"/>
      <c r="K278" s="436" t="str">
        <f t="shared" ca="1" si="122"/>
        <v/>
      </c>
      <c r="L278" s="316"/>
      <c r="M278" s="318"/>
      <c r="N278" s="318"/>
      <c r="O278" s="318"/>
      <c r="P278" s="363"/>
      <c r="Q278" s="432" t="str">
        <f t="shared" ca="1" si="123"/>
        <v/>
      </c>
      <c r="R278" s="360"/>
      <c r="S278" s="361"/>
      <c r="T278" s="361"/>
      <c r="U278" s="361"/>
      <c r="V278" s="365"/>
      <c r="W278" s="358"/>
      <c r="X278" s="379" t="str">
        <f t="shared" ca="1" si="124"/>
        <v/>
      </c>
      <c r="Y278" s="323"/>
      <c r="Z278" s="360"/>
      <c r="AA278" s="361"/>
      <c r="AB278" s="361"/>
      <c r="AC278" s="361"/>
      <c r="AD278" s="362"/>
      <c r="AE278" s="363"/>
      <c r="AF278" s="432" t="str">
        <f t="shared" ca="1" si="125"/>
        <v/>
      </c>
      <c r="AG278" s="363"/>
      <c r="AH278" s="432" t="str">
        <f t="shared" ca="1" si="126"/>
        <v/>
      </c>
      <c r="AI278" s="358"/>
      <c r="AJ278" s="379" t="str">
        <f t="shared" ca="1" si="127"/>
        <v/>
      </c>
      <c r="AK278" s="363"/>
      <c r="AL278" s="432" t="str">
        <f t="shared" ca="1" si="128"/>
        <v/>
      </c>
      <c r="AM278" s="363"/>
      <c r="AN278" s="432" t="str">
        <f t="shared" ca="1" si="129"/>
        <v/>
      </c>
      <c r="AO278" s="433" t="str">
        <f t="shared" si="130"/>
        <v/>
      </c>
      <c r="AP278" s="433" t="str">
        <f t="shared" si="131"/>
        <v/>
      </c>
      <c r="AQ278" s="433" t="str">
        <f>IF(AO278=7,VLOOKUP(AP278,設定!$A$2:$B$6,2,1),"---")</f>
        <v>---</v>
      </c>
      <c r="AR278" s="370"/>
      <c r="AS278" s="371"/>
      <c r="AT278" s="371"/>
      <c r="AU278" s="372" t="s">
        <v>105</v>
      </c>
      <c r="AV278" s="373"/>
      <c r="AW278" s="372"/>
      <c r="AX278" s="374"/>
      <c r="AY278" s="434" t="str">
        <f t="shared" si="121"/>
        <v/>
      </c>
      <c r="AZ278" s="372" t="s">
        <v>105</v>
      </c>
      <c r="BA278" s="372" t="s">
        <v>105</v>
      </c>
      <c r="BB278" s="372" t="s">
        <v>105</v>
      </c>
      <c r="BC278" s="372"/>
      <c r="BD278" s="372"/>
      <c r="BE278" s="372"/>
      <c r="BF278" s="372"/>
      <c r="BG278" s="376"/>
      <c r="BH278" s="377"/>
      <c r="BI278" s="372"/>
      <c r="BJ278" s="372"/>
      <c r="BK278" s="372"/>
      <c r="BL278" s="372"/>
      <c r="BM278" s="372"/>
      <c r="BN278" s="372"/>
      <c r="BO278" s="372"/>
      <c r="BP278" s="372"/>
      <c r="BQ278" s="372"/>
      <c r="BR278" s="372"/>
      <c r="BS278" s="372"/>
      <c r="BT278" s="372"/>
      <c r="BU278" s="372"/>
      <c r="BV278" s="372"/>
      <c r="BW278" s="372"/>
      <c r="BX278" s="372"/>
      <c r="BY278" s="372"/>
      <c r="BZ278" s="378"/>
      <c r="CA278" s="401"/>
      <c r="CB278" s="402"/>
      <c r="CC278" s="402">
        <v>266</v>
      </c>
      <c r="CD278" s="337" t="str">
        <f t="shared" si="132"/>
        <v/>
      </c>
      <c r="CE278" s="337" t="str">
        <f t="shared" si="134"/>
        <v>立得点表!3:12</v>
      </c>
      <c r="CF278" s="338" t="str">
        <f t="shared" si="135"/>
        <v>立得点表!16:25</v>
      </c>
      <c r="CG278" s="337" t="str">
        <f t="shared" si="136"/>
        <v>立3段得点表!3:13</v>
      </c>
      <c r="CH278" s="338" t="str">
        <f t="shared" si="137"/>
        <v>立3段得点表!16:25</v>
      </c>
      <c r="CI278" s="337" t="str">
        <f t="shared" si="138"/>
        <v>ボール得点表!3:13</v>
      </c>
      <c r="CJ278" s="338" t="str">
        <f t="shared" si="139"/>
        <v>ボール得点表!16:25</v>
      </c>
      <c r="CK278" s="337" t="str">
        <f t="shared" si="140"/>
        <v>50m得点表!3:13</v>
      </c>
      <c r="CL278" s="338" t="str">
        <f t="shared" si="141"/>
        <v>50m得点表!16:25</v>
      </c>
      <c r="CM278" s="337" t="str">
        <f t="shared" si="142"/>
        <v>往得点表!3:13</v>
      </c>
      <c r="CN278" s="338" t="str">
        <f t="shared" si="143"/>
        <v>往得点表!16:25</v>
      </c>
      <c r="CO278" s="337" t="str">
        <f t="shared" si="144"/>
        <v>腕得点表!3:13</v>
      </c>
      <c r="CP278" s="338" t="str">
        <f t="shared" si="145"/>
        <v>腕得点表!16:25</v>
      </c>
      <c r="CQ278" s="337" t="str">
        <f t="shared" si="146"/>
        <v>腕膝得点表!3:4</v>
      </c>
      <c r="CR278" s="338" t="str">
        <f t="shared" si="147"/>
        <v>腕膝得点表!8:9</v>
      </c>
      <c r="CS278" s="337" t="str">
        <f t="shared" si="148"/>
        <v>20mシャトルラン得点表!3:13</v>
      </c>
      <c r="CT278" s="338" t="str">
        <f t="shared" si="149"/>
        <v>20mシャトルラン得点表!16:25</v>
      </c>
      <c r="CU278" s="402" t="b">
        <f t="shared" si="133"/>
        <v>0</v>
      </c>
    </row>
    <row r="279" spans="1:99">
      <c r="A279" s="352">
        <v>267</v>
      </c>
      <c r="B279" s="446"/>
      <c r="C279" s="353"/>
      <c r="D279" s="356"/>
      <c r="E279" s="355"/>
      <c r="F279" s="356"/>
      <c r="G279" s="435" t="str">
        <f>IF(E279="","",DATEDIF(E279,#REF!,"y"))</f>
        <v/>
      </c>
      <c r="H279" s="356"/>
      <c r="I279" s="356"/>
      <c r="J279" s="379"/>
      <c r="K279" s="436" t="str">
        <f t="shared" ca="1" si="122"/>
        <v/>
      </c>
      <c r="L279" s="316"/>
      <c r="M279" s="318"/>
      <c r="N279" s="318"/>
      <c r="O279" s="318"/>
      <c r="P279" s="363"/>
      <c r="Q279" s="432" t="str">
        <f t="shared" ca="1" si="123"/>
        <v/>
      </c>
      <c r="R279" s="360"/>
      <c r="S279" s="361"/>
      <c r="T279" s="361"/>
      <c r="U279" s="361"/>
      <c r="V279" s="365"/>
      <c r="W279" s="358"/>
      <c r="X279" s="379" t="str">
        <f t="shared" ca="1" si="124"/>
        <v/>
      </c>
      <c r="Y279" s="323"/>
      <c r="Z279" s="360"/>
      <c r="AA279" s="361"/>
      <c r="AB279" s="361"/>
      <c r="AC279" s="361"/>
      <c r="AD279" s="362"/>
      <c r="AE279" s="363"/>
      <c r="AF279" s="432" t="str">
        <f t="shared" ca="1" si="125"/>
        <v/>
      </c>
      <c r="AG279" s="363"/>
      <c r="AH279" s="432" t="str">
        <f t="shared" ca="1" si="126"/>
        <v/>
      </c>
      <c r="AI279" s="358"/>
      <c r="AJ279" s="379" t="str">
        <f t="shared" ca="1" si="127"/>
        <v/>
      </c>
      <c r="AK279" s="363"/>
      <c r="AL279" s="432" t="str">
        <f t="shared" ca="1" si="128"/>
        <v/>
      </c>
      <c r="AM279" s="363"/>
      <c r="AN279" s="432" t="str">
        <f t="shared" ca="1" si="129"/>
        <v/>
      </c>
      <c r="AO279" s="433" t="str">
        <f t="shared" si="130"/>
        <v/>
      </c>
      <c r="AP279" s="433" t="str">
        <f t="shared" si="131"/>
        <v/>
      </c>
      <c r="AQ279" s="433" t="str">
        <f>IF(AO279=7,VLOOKUP(AP279,設定!$A$2:$B$6,2,1),"---")</f>
        <v>---</v>
      </c>
      <c r="AR279" s="370"/>
      <c r="AS279" s="371"/>
      <c r="AT279" s="371"/>
      <c r="AU279" s="372" t="s">
        <v>105</v>
      </c>
      <c r="AV279" s="373"/>
      <c r="AW279" s="372"/>
      <c r="AX279" s="374"/>
      <c r="AY279" s="434" t="str">
        <f t="shared" si="121"/>
        <v/>
      </c>
      <c r="AZ279" s="372" t="s">
        <v>105</v>
      </c>
      <c r="BA279" s="372" t="s">
        <v>105</v>
      </c>
      <c r="BB279" s="372" t="s">
        <v>105</v>
      </c>
      <c r="BC279" s="372"/>
      <c r="BD279" s="372"/>
      <c r="BE279" s="372"/>
      <c r="BF279" s="372"/>
      <c r="BG279" s="376"/>
      <c r="BH279" s="377"/>
      <c r="BI279" s="372"/>
      <c r="BJ279" s="372"/>
      <c r="BK279" s="372"/>
      <c r="BL279" s="372"/>
      <c r="BM279" s="372"/>
      <c r="BN279" s="372"/>
      <c r="BO279" s="372"/>
      <c r="BP279" s="372"/>
      <c r="BQ279" s="372"/>
      <c r="BR279" s="372"/>
      <c r="BS279" s="372"/>
      <c r="BT279" s="372"/>
      <c r="BU279" s="372"/>
      <c r="BV279" s="372"/>
      <c r="BW279" s="372"/>
      <c r="BX279" s="372"/>
      <c r="BY279" s="372"/>
      <c r="BZ279" s="378"/>
      <c r="CA279" s="401"/>
      <c r="CB279" s="402"/>
      <c r="CC279" s="402">
        <v>267</v>
      </c>
      <c r="CD279" s="337" t="str">
        <f t="shared" si="132"/>
        <v/>
      </c>
      <c r="CE279" s="337" t="str">
        <f t="shared" si="134"/>
        <v>立得点表!3:12</v>
      </c>
      <c r="CF279" s="338" t="str">
        <f t="shared" si="135"/>
        <v>立得点表!16:25</v>
      </c>
      <c r="CG279" s="337" t="str">
        <f t="shared" si="136"/>
        <v>立3段得点表!3:13</v>
      </c>
      <c r="CH279" s="338" t="str">
        <f t="shared" si="137"/>
        <v>立3段得点表!16:25</v>
      </c>
      <c r="CI279" s="337" t="str">
        <f t="shared" si="138"/>
        <v>ボール得点表!3:13</v>
      </c>
      <c r="CJ279" s="338" t="str">
        <f t="shared" si="139"/>
        <v>ボール得点表!16:25</v>
      </c>
      <c r="CK279" s="337" t="str">
        <f t="shared" si="140"/>
        <v>50m得点表!3:13</v>
      </c>
      <c r="CL279" s="338" t="str">
        <f t="shared" si="141"/>
        <v>50m得点表!16:25</v>
      </c>
      <c r="CM279" s="337" t="str">
        <f t="shared" si="142"/>
        <v>往得点表!3:13</v>
      </c>
      <c r="CN279" s="338" t="str">
        <f t="shared" si="143"/>
        <v>往得点表!16:25</v>
      </c>
      <c r="CO279" s="337" t="str">
        <f t="shared" si="144"/>
        <v>腕得点表!3:13</v>
      </c>
      <c r="CP279" s="338" t="str">
        <f t="shared" si="145"/>
        <v>腕得点表!16:25</v>
      </c>
      <c r="CQ279" s="337" t="str">
        <f t="shared" si="146"/>
        <v>腕膝得点表!3:4</v>
      </c>
      <c r="CR279" s="338" t="str">
        <f t="shared" si="147"/>
        <v>腕膝得点表!8:9</v>
      </c>
      <c r="CS279" s="337" t="str">
        <f t="shared" si="148"/>
        <v>20mシャトルラン得点表!3:13</v>
      </c>
      <c r="CT279" s="338" t="str">
        <f t="shared" si="149"/>
        <v>20mシャトルラン得点表!16:25</v>
      </c>
      <c r="CU279" s="402" t="b">
        <f t="shared" si="133"/>
        <v>0</v>
      </c>
    </row>
    <row r="280" spans="1:99">
      <c r="A280" s="352">
        <v>268</v>
      </c>
      <c r="B280" s="446"/>
      <c r="C280" s="353"/>
      <c r="D280" s="356"/>
      <c r="E280" s="355"/>
      <c r="F280" s="356"/>
      <c r="G280" s="435" t="str">
        <f>IF(E280="","",DATEDIF(E280,#REF!,"y"))</f>
        <v/>
      </c>
      <c r="H280" s="356"/>
      <c r="I280" s="356"/>
      <c r="J280" s="379"/>
      <c r="K280" s="436" t="str">
        <f t="shared" ca="1" si="122"/>
        <v/>
      </c>
      <c r="L280" s="316"/>
      <c r="M280" s="318"/>
      <c r="N280" s="318"/>
      <c r="O280" s="318"/>
      <c r="P280" s="363"/>
      <c r="Q280" s="432" t="str">
        <f t="shared" ca="1" si="123"/>
        <v/>
      </c>
      <c r="R280" s="360"/>
      <c r="S280" s="361"/>
      <c r="T280" s="361"/>
      <c r="U280" s="361"/>
      <c r="V280" s="365"/>
      <c r="W280" s="358"/>
      <c r="X280" s="379" t="str">
        <f t="shared" ca="1" si="124"/>
        <v/>
      </c>
      <c r="Y280" s="323"/>
      <c r="Z280" s="360"/>
      <c r="AA280" s="361"/>
      <c r="AB280" s="361"/>
      <c r="AC280" s="361"/>
      <c r="AD280" s="362"/>
      <c r="AE280" s="363"/>
      <c r="AF280" s="432" t="str">
        <f t="shared" ca="1" si="125"/>
        <v/>
      </c>
      <c r="AG280" s="363"/>
      <c r="AH280" s="432" t="str">
        <f t="shared" ca="1" si="126"/>
        <v/>
      </c>
      <c r="AI280" s="358"/>
      <c r="AJ280" s="379" t="str">
        <f t="shared" ca="1" si="127"/>
        <v/>
      </c>
      <c r="AK280" s="363"/>
      <c r="AL280" s="432" t="str">
        <f t="shared" ca="1" si="128"/>
        <v/>
      </c>
      <c r="AM280" s="363"/>
      <c r="AN280" s="432" t="str">
        <f t="shared" ca="1" si="129"/>
        <v/>
      </c>
      <c r="AO280" s="433" t="str">
        <f t="shared" si="130"/>
        <v/>
      </c>
      <c r="AP280" s="433" t="str">
        <f t="shared" si="131"/>
        <v/>
      </c>
      <c r="AQ280" s="433" t="str">
        <f>IF(AO280=7,VLOOKUP(AP280,設定!$A$2:$B$6,2,1),"---")</f>
        <v>---</v>
      </c>
      <c r="AR280" s="370"/>
      <c r="AS280" s="371"/>
      <c r="AT280" s="371"/>
      <c r="AU280" s="372" t="s">
        <v>105</v>
      </c>
      <c r="AV280" s="373"/>
      <c r="AW280" s="372"/>
      <c r="AX280" s="374"/>
      <c r="AY280" s="434" t="str">
        <f t="shared" si="121"/>
        <v/>
      </c>
      <c r="AZ280" s="372" t="s">
        <v>105</v>
      </c>
      <c r="BA280" s="372" t="s">
        <v>105</v>
      </c>
      <c r="BB280" s="372" t="s">
        <v>105</v>
      </c>
      <c r="BC280" s="372"/>
      <c r="BD280" s="372"/>
      <c r="BE280" s="372"/>
      <c r="BF280" s="372"/>
      <c r="BG280" s="376"/>
      <c r="BH280" s="377"/>
      <c r="BI280" s="372"/>
      <c r="BJ280" s="372"/>
      <c r="BK280" s="372"/>
      <c r="BL280" s="372"/>
      <c r="BM280" s="372"/>
      <c r="BN280" s="372"/>
      <c r="BO280" s="372"/>
      <c r="BP280" s="372"/>
      <c r="BQ280" s="372"/>
      <c r="BR280" s="372"/>
      <c r="BS280" s="372"/>
      <c r="BT280" s="372"/>
      <c r="BU280" s="372"/>
      <c r="BV280" s="372"/>
      <c r="BW280" s="372"/>
      <c r="BX280" s="372"/>
      <c r="BY280" s="372"/>
      <c r="BZ280" s="378"/>
      <c r="CA280" s="401"/>
      <c r="CB280" s="402"/>
      <c r="CC280" s="402">
        <v>268</v>
      </c>
      <c r="CD280" s="337" t="str">
        <f t="shared" si="132"/>
        <v/>
      </c>
      <c r="CE280" s="337" t="str">
        <f t="shared" si="134"/>
        <v>立得点表!3:12</v>
      </c>
      <c r="CF280" s="338" t="str">
        <f t="shared" si="135"/>
        <v>立得点表!16:25</v>
      </c>
      <c r="CG280" s="337" t="str">
        <f t="shared" si="136"/>
        <v>立3段得点表!3:13</v>
      </c>
      <c r="CH280" s="338" t="str">
        <f t="shared" si="137"/>
        <v>立3段得点表!16:25</v>
      </c>
      <c r="CI280" s="337" t="str">
        <f t="shared" si="138"/>
        <v>ボール得点表!3:13</v>
      </c>
      <c r="CJ280" s="338" t="str">
        <f t="shared" si="139"/>
        <v>ボール得点表!16:25</v>
      </c>
      <c r="CK280" s="337" t="str">
        <f t="shared" si="140"/>
        <v>50m得点表!3:13</v>
      </c>
      <c r="CL280" s="338" t="str">
        <f t="shared" si="141"/>
        <v>50m得点表!16:25</v>
      </c>
      <c r="CM280" s="337" t="str">
        <f t="shared" si="142"/>
        <v>往得点表!3:13</v>
      </c>
      <c r="CN280" s="338" t="str">
        <f t="shared" si="143"/>
        <v>往得点表!16:25</v>
      </c>
      <c r="CO280" s="337" t="str">
        <f t="shared" si="144"/>
        <v>腕得点表!3:13</v>
      </c>
      <c r="CP280" s="338" t="str">
        <f t="shared" si="145"/>
        <v>腕得点表!16:25</v>
      </c>
      <c r="CQ280" s="337" t="str">
        <f t="shared" si="146"/>
        <v>腕膝得点表!3:4</v>
      </c>
      <c r="CR280" s="338" t="str">
        <f t="shared" si="147"/>
        <v>腕膝得点表!8:9</v>
      </c>
      <c r="CS280" s="337" t="str">
        <f t="shared" si="148"/>
        <v>20mシャトルラン得点表!3:13</v>
      </c>
      <c r="CT280" s="338" t="str">
        <f t="shared" si="149"/>
        <v>20mシャトルラン得点表!16:25</v>
      </c>
      <c r="CU280" s="402" t="b">
        <f t="shared" si="133"/>
        <v>0</v>
      </c>
    </row>
    <row r="281" spans="1:99">
      <c r="A281" s="352">
        <v>269</v>
      </c>
      <c r="B281" s="446"/>
      <c r="C281" s="353"/>
      <c r="D281" s="356"/>
      <c r="E281" s="355"/>
      <c r="F281" s="356"/>
      <c r="G281" s="435" t="str">
        <f>IF(E281="","",DATEDIF(E281,#REF!,"y"))</f>
        <v/>
      </c>
      <c r="H281" s="356"/>
      <c r="I281" s="356"/>
      <c r="J281" s="379"/>
      <c r="K281" s="436" t="str">
        <f t="shared" ca="1" si="122"/>
        <v/>
      </c>
      <c r="L281" s="316"/>
      <c r="M281" s="318"/>
      <c r="N281" s="318"/>
      <c r="O281" s="318"/>
      <c r="P281" s="363"/>
      <c r="Q281" s="432" t="str">
        <f t="shared" ca="1" si="123"/>
        <v/>
      </c>
      <c r="R281" s="360"/>
      <c r="S281" s="361"/>
      <c r="T281" s="361"/>
      <c r="U281" s="361"/>
      <c r="V281" s="365"/>
      <c r="W281" s="358"/>
      <c r="X281" s="379" t="str">
        <f t="shared" ca="1" si="124"/>
        <v/>
      </c>
      <c r="Y281" s="323"/>
      <c r="Z281" s="360"/>
      <c r="AA281" s="361"/>
      <c r="AB281" s="361"/>
      <c r="AC281" s="361"/>
      <c r="AD281" s="362"/>
      <c r="AE281" s="363"/>
      <c r="AF281" s="432" t="str">
        <f t="shared" ca="1" si="125"/>
        <v/>
      </c>
      <c r="AG281" s="363"/>
      <c r="AH281" s="432" t="str">
        <f t="shared" ca="1" si="126"/>
        <v/>
      </c>
      <c r="AI281" s="358"/>
      <c r="AJ281" s="379" t="str">
        <f t="shared" ca="1" si="127"/>
        <v/>
      </c>
      <c r="AK281" s="363"/>
      <c r="AL281" s="432" t="str">
        <f t="shared" ca="1" si="128"/>
        <v/>
      </c>
      <c r="AM281" s="363"/>
      <c r="AN281" s="432" t="str">
        <f t="shared" ca="1" si="129"/>
        <v/>
      </c>
      <c r="AO281" s="433" t="str">
        <f t="shared" si="130"/>
        <v/>
      </c>
      <c r="AP281" s="433" t="str">
        <f t="shared" si="131"/>
        <v/>
      </c>
      <c r="AQ281" s="433" t="str">
        <f>IF(AO281=7,VLOOKUP(AP281,設定!$A$2:$B$6,2,1),"---")</f>
        <v>---</v>
      </c>
      <c r="AR281" s="370"/>
      <c r="AS281" s="371"/>
      <c r="AT281" s="371"/>
      <c r="AU281" s="372" t="s">
        <v>105</v>
      </c>
      <c r="AV281" s="373"/>
      <c r="AW281" s="372"/>
      <c r="AX281" s="374"/>
      <c r="AY281" s="434" t="str">
        <f t="shared" si="121"/>
        <v/>
      </c>
      <c r="AZ281" s="372" t="s">
        <v>105</v>
      </c>
      <c r="BA281" s="372" t="s">
        <v>105</v>
      </c>
      <c r="BB281" s="372" t="s">
        <v>105</v>
      </c>
      <c r="BC281" s="372"/>
      <c r="BD281" s="372"/>
      <c r="BE281" s="372"/>
      <c r="BF281" s="372"/>
      <c r="BG281" s="376"/>
      <c r="BH281" s="377"/>
      <c r="BI281" s="372"/>
      <c r="BJ281" s="372"/>
      <c r="BK281" s="372"/>
      <c r="BL281" s="372"/>
      <c r="BM281" s="372"/>
      <c r="BN281" s="372"/>
      <c r="BO281" s="372"/>
      <c r="BP281" s="372"/>
      <c r="BQ281" s="372"/>
      <c r="BR281" s="372"/>
      <c r="BS281" s="372"/>
      <c r="BT281" s="372"/>
      <c r="BU281" s="372"/>
      <c r="BV281" s="372"/>
      <c r="BW281" s="372"/>
      <c r="BX281" s="372"/>
      <c r="BY281" s="372"/>
      <c r="BZ281" s="378"/>
      <c r="CA281" s="401"/>
      <c r="CB281" s="402"/>
      <c r="CC281" s="402">
        <v>269</v>
      </c>
      <c r="CD281" s="337" t="str">
        <f t="shared" si="132"/>
        <v/>
      </c>
      <c r="CE281" s="337" t="str">
        <f t="shared" si="134"/>
        <v>立得点表!3:12</v>
      </c>
      <c r="CF281" s="338" t="str">
        <f t="shared" si="135"/>
        <v>立得点表!16:25</v>
      </c>
      <c r="CG281" s="337" t="str">
        <f t="shared" si="136"/>
        <v>立3段得点表!3:13</v>
      </c>
      <c r="CH281" s="338" t="str">
        <f t="shared" si="137"/>
        <v>立3段得点表!16:25</v>
      </c>
      <c r="CI281" s="337" t="str">
        <f t="shared" si="138"/>
        <v>ボール得点表!3:13</v>
      </c>
      <c r="CJ281" s="338" t="str">
        <f t="shared" si="139"/>
        <v>ボール得点表!16:25</v>
      </c>
      <c r="CK281" s="337" t="str">
        <f t="shared" si="140"/>
        <v>50m得点表!3:13</v>
      </c>
      <c r="CL281" s="338" t="str">
        <f t="shared" si="141"/>
        <v>50m得点表!16:25</v>
      </c>
      <c r="CM281" s="337" t="str">
        <f t="shared" si="142"/>
        <v>往得点表!3:13</v>
      </c>
      <c r="CN281" s="338" t="str">
        <f t="shared" si="143"/>
        <v>往得点表!16:25</v>
      </c>
      <c r="CO281" s="337" t="str">
        <f t="shared" si="144"/>
        <v>腕得点表!3:13</v>
      </c>
      <c r="CP281" s="338" t="str">
        <f t="shared" si="145"/>
        <v>腕得点表!16:25</v>
      </c>
      <c r="CQ281" s="337" t="str">
        <f t="shared" si="146"/>
        <v>腕膝得点表!3:4</v>
      </c>
      <c r="CR281" s="338" t="str">
        <f t="shared" si="147"/>
        <v>腕膝得点表!8:9</v>
      </c>
      <c r="CS281" s="337" t="str">
        <f t="shared" si="148"/>
        <v>20mシャトルラン得点表!3:13</v>
      </c>
      <c r="CT281" s="338" t="str">
        <f t="shared" si="149"/>
        <v>20mシャトルラン得点表!16:25</v>
      </c>
      <c r="CU281" s="402" t="b">
        <f t="shared" si="133"/>
        <v>0</v>
      </c>
    </row>
    <row r="282" spans="1:99">
      <c r="A282" s="352">
        <v>270</v>
      </c>
      <c r="B282" s="446"/>
      <c r="C282" s="353"/>
      <c r="D282" s="356"/>
      <c r="E282" s="355"/>
      <c r="F282" s="356"/>
      <c r="G282" s="435" t="str">
        <f>IF(E282="","",DATEDIF(E282,#REF!,"y"))</f>
        <v/>
      </c>
      <c r="H282" s="356"/>
      <c r="I282" s="356"/>
      <c r="J282" s="379"/>
      <c r="K282" s="436" t="str">
        <f t="shared" ca="1" si="122"/>
        <v/>
      </c>
      <c r="L282" s="316"/>
      <c r="M282" s="318"/>
      <c r="N282" s="318"/>
      <c r="O282" s="318"/>
      <c r="P282" s="363"/>
      <c r="Q282" s="432" t="str">
        <f t="shared" ca="1" si="123"/>
        <v/>
      </c>
      <c r="R282" s="360"/>
      <c r="S282" s="361"/>
      <c r="T282" s="361"/>
      <c r="U282" s="361"/>
      <c r="V282" s="365"/>
      <c r="W282" s="358"/>
      <c r="X282" s="379" t="str">
        <f t="shared" ca="1" si="124"/>
        <v/>
      </c>
      <c r="Y282" s="323"/>
      <c r="Z282" s="360"/>
      <c r="AA282" s="361"/>
      <c r="AB282" s="361"/>
      <c r="AC282" s="361"/>
      <c r="AD282" s="362"/>
      <c r="AE282" s="363"/>
      <c r="AF282" s="432" t="str">
        <f t="shared" ca="1" si="125"/>
        <v/>
      </c>
      <c r="AG282" s="363"/>
      <c r="AH282" s="432" t="str">
        <f t="shared" ca="1" si="126"/>
        <v/>
      </c>
      <c r="AI282" s="358"/>
      <c r="AJ282" s="379" t="str">
        <f t="shared" ca="1" si="127"/>
        <v/>
      </c>
      <c r="AK282" s="363"/>
      <c r="AL282" s="432" t="str">
        <f t="shared" ca="1" si="128"/>
        <v/>
      </c>
      <c r="AM282" s="363"/>
      <c r="AN282" s="432" t="str">
        <f t="shared" ca="1" si="129"/>
        <v/>
      </c>
      <c r="AO282" s="433" t="str">
        <f t="shared" si="130"/>
        <v/>
      </c>
      <c r="AP282" s="433" t="str">
        <f t="shared" si="131"/>
        <v/>
      </c>
      <c r="AQ282" s="433" t="str">
        <f>IF(AO282=7,VLOOKUP(AP282,設定!$A$2:$B$6,2,1),"---")</f>
        <v>---</v>
      </c>
      <c r="AR282" s="370"/>
      <c r="AS282" s="371"/>
      <c r="AT282" s="371"/>
      <c r="AU282" s="372" t="s">
        <v>105</v>
      </c>
      <c r="AV282" s="373"/>
      <c r="AW282" s="372"/>
      <c r="AX282" s="374"/>
      <c r="AY282" s="434" t="str">
        <f t="shared" si="121"/>
        <v/>
      </c>
      <c r="AZ282" s="372" t="s">
        <v>105</v>
      </c>
      <c r="BA282" s="372" t="s">
        <v>105</v>
      </c>
      <c r="BB282" s="372" t="s">
        <v>105</v>
      </c>
      <c r="BC282" s="372"/>
      <c r="BD282" s="372"/>
      <c r="BE282" s="372"/>
      <c r="BF282" s="372"/>
      <c r="BG282" s="376"/>
      <c r="BH282" s="377"/>
      <c r="BI282" s="372"/>
      <c r="BJ282" s="372"/>
      <c r="BK282" s="372"/>
      <c r="BL282" s="372"/>
      <c r="BM282" s="372"/>
      <c r="BN282" s="372"/>
      <c r="BO282" s="372"/>
      <c r="BP282" s="372"/>
      <c r="BQ282" s="372"/>
      <c r="BR282" s="372"/>
      <c r="BS282" s="372"/>
      <c r="BT282" s="372"/>
      <c r="BU282" s="372"/>
      <c r="BV282" s="372"/>
      <c r="BW282" s="372"/>
      <c r="BX282" s="372"/>
      <c r="BY282" s="372"/>
      <c r="BZ282" s="378"/>
      <c r="CA282" s="401"/>
      <c r="CB282" s="402"/>
      <c r="CC282" s="402">
        <v>270</v>
      </c>
      <c r="CD282" s="337" t="str">
        <f t="shared" si="132"/>
        <v/>
      </c>
      <c r="CE282" s="337" t="str">
        <f t="shared" si="134"/>
        <v>立得点表!3:12</v>
      </c>
      <c r="CF282" s="338" t="str">
        <f t="shared" si="135"/>
        <v>立得点表!16:25</v>
      </c>
      <c r="CG282" s="337" t="str">
        <f t="shared" si="136"/>
        <v>立3段得点表!3:13</v>
      </c>
      <c r="CH282" s="338" t="str">
        <f t="shared" si="137"/>
        <v>立3段得点表!16:25</v>
      </c>
      <c r="CI282" s="337" t="str">
        <f t="shared" si="138"/>
        <v>ボール得点表!3:13</v>
      </c>
      <c r="CJ282" s="338" t="str">
        <f t="shared" si="139"/>
        <v>ボール得点表!16:25</v>
      </c>
      <c r="CK282" s="337" t="str">
        <f t="shared" si="140"/>
        <v>50m得点表!3:13</v>
      </c>
      <c r="CL282" s="338" t="str">
        <f t="shared" si="141"/>
        <v>50m得点表!16:25</v>
      </c>
      <c r="CM282" s="337" t="str">
        <f t="shared" si="142"/>
        <v>往得点表!3:13</v>
      </c>
      <c r="CN282" s="338" t="str">
        <f t="shared" si="143"/>
        <v>往得点表!16:25</v>
      </c>
      <c r="CO282" s="337" t="str">
        <f t="shared" si="144"/>
        <v>腕得点表!3:13</v>
      </c>
      <c r="CP282" s="338" t="str">
        <f t="shared" si="145"/>
        <v>腕得点表!16:25</v>
      </c>
      <c r="CQ282" s="337" t="str">
        <f t="shared" si="146"/>
        <v>腕膝得点表!3:4</v>
      </c>
      <c r="CR282" s="338" t="str">
        <f t="shared" si="147"/>
        <v>腕膝得点表!8:9</v>
      </c>
      <c r="CS282" s="337" t="str">
        <f t="shared" si="148"/>
        <v>20mシャトルラン得点表!3:13</v>
      </c>
      <c r="CT282" s="338" t="str">
        <f t="shared" si="149"/>
        <v>20mシャトルラン得点表!16:25</v>
      </c>
      <c r="CU282" s="402" t="b">
        <f t="shared" si="133"/>
        <v>0</v>
      </c>
    </row>
    <row r="283" spans="1:99">
      <c r="A283" s="352">
        <v>271</v>
      </c>
      <c r="B283" s="446"/>
      <c r="C283" s="353"/>
      <c r="D283" s="356"/>
      <c r="E283" s="355"/>
      <c r="F283" s="356"/>
      <c r="G283" s="435" t="str">
        <f>IF(E283="","",DATEDIF(E283,#REF!,"y"))</f>
        <v/>
      </c>
      <c r="H283" s="356"/>
      <c r="I283" s="356"/>
      <c r="J283" s="379"/>
      <c r="K283" s="436" t="str">
        <f t="shared" ca="1" si="122"/>
        <v/>
      </c>
      <c r="L283" s="316"/>
      <c r="M283" s="318"/>
      <c r="N283" s="318"/>
      <c r="O283" s="318"/>
      <c r="P283" s="363"/>
      <c r="Q283" s="432" t="str">
        <f t="shared" ca="1" si="123"/>
        <v/>
      </c>
      <c r="R283" s="360"/>
      <c r="S283" s="361"/>
      <c r="T283" s="361"/>
      <c r="U283" s="361"/>
      <c r="V283" s="365"/>
      <c r="W283" s="358"/>
      <c r="X283" s="379" t="str">
        <f t="shared" ca="1" si="124"/>
        <v/>
      </c>
      <c r="Y283" s="323"/>
      <c r="Z283" s="360"/>
      <c r="AA283" s="361"/>
      <c r="AB283" s="361"/>
      <c r="AC283" s="361"/>
      <c r="AD283" s="362"/>
      <c r="AE283" s="363"/>
      <c r="AF283" s="432" t="str">
        <f t="shared" ca="1" si="125"/>
        <v/>
      </c>
      <c r="AG283" s="363"/>
      <c r="AH283" s="432" t="str">
        <f t="shared" ca="1" si="126"/>
        <v/>
      </c>
      <c r="AI283" s="358"/>
      <c r="AJ283" s="379" t="str">
        <f t="shared" ca="1" si="127"/>
        <v/>
      </c>
      <c r="AK283" s="363"/>
      <c r="AL283" s="432" t="str">
        <f t="shared" ca="1" si="128"/>
        <v/>
      </c>
      <c r="AM283" s="363"/>
      <c r="AN283" s="432" t="str">
        <f t="shared" ca="1" si="129"/>
        <v/>
      </c>
      <c r="AO283" s="433" t="str">
        <f t="shared" si="130"/>
        <v/>
      </c>
      <c r="AP283" s="433" t="str">
        <f t="shared" si="131"/>
        <v/>
      </c>
      <c r="AQ283" s="433" t="str">
        <f>IF(AO283=7,VLOOKUP(AP283,設定!$A$2:$B$6,2,1),"---")</f>
        <v>---</v>
      </c>
      <c r="AR283" s="370"/>
      <c r="AS283" s="371"/>
      <c r="AT283" s="371"/>
      <c r="AU283" s="372" t="s">
        <v>105</v>
      </c>
      <c r="AV283" s="373"/>
      <c r="AW283" s="372"/>
      <c r="AX283" s="374"/>
      <c r="AY283" s="434" t="str">
        <f t="shared" si="121"/>
        <v/>
      </c>
      <c r="AZ283" s="372" t="s">
        <v>105</v>
      </c>
      <c r="BA283" s="372" t="s">
        <v>105</v>
      </c>
      <c r="BB283" s="372" t="s">
        <v>105</v>
      </c>
      <c r="BC283" s="372"/>
      <c r="BD283" s="372"/>
      <c r="BE283" s="372"/>
      <c r="BF283" s="372"/>
      <c r="BG283" s="376"/>
      <c r="BH283" s="377"/>
      <c r="BI283" s="372"/>
      <c r="BJ283" s="372"/>
      <c r="BK283" s="372"/>
      <c r="BL283" s="372"/>
      <c r="BM283" s="372"/>
      <c r="BN283" s="372"/>
      <c r="BO283" s="372"/>
      <c r="BP283" s="372"/>
      <c r="BQ283" s="372"/>
      <c r="BR283" s="372"/>
      <c r="BS283" s="372"/>
      <c r="BT283" s="372"/>
      <c r="BU283" s="372"/>
      <c r="BV283" s="372"/>
      <c r="BW283" s="372"/>
      <c r="BX283" s="372"/>
      <c r="BY283" s="372"/>
      <c r="BZ283" s="378"/>
      <c r="CA283" s="401"/>
      <c r="CB283" s="402"/>
      <c r="CC283" s="402">
        <v>271</v>
      </c>
      <c r="CD283" s="337" t="str">
        <f t="shared" si="132"/>
        <v/>
      </c>
      <c r="CE283" s="337" t="str">
        <f t="shared" si="134"/>
        <v>立得点表!3:12</v>
      </c>
      <c r="CF283" s="338" t="str">
        <f t="shared" si="135"/>
        <v>立得点表!16:25</v>
      </c>
      <c r="CG283" s="337" t="str">
        <f t="shared" si="136"/>
        <v>立3段得点表!3:13</v>
      </c>
      <c r="CH283" s="338" t="str">
        <f t="shared" si="137"/>
        <v>立3段得点表!16:25</v>
      </c>
      <c r="CI283" s="337" t="str">
        <f t="shared" si="138"/>
        <v>ボール得点表!3:13</v>
      </c>
      <c r="CJ283" s="338" t="str">
        <f t="shared" si="139"/>
        <v>ボール得点表!16:25</v>
      </c>
      <c r="CK283" s="337" t="str">
        <f t="shared" si="140"/>
        <v>50m得点表!3:13</v>
      </c>
      <c r="CL283" s="338" t="str">
        <f t="shared" si="141"/>
        <v>50m得点表!16:25</v>
      </c>
      <c r="CM283" s="337" t="str">
        <f t="shared" si="142"/>
        <v>往得点表!3:13</v>
      </c>
      <c r="CN283" s="338" t="str">
        <f t="shared" si="143"/>
        <v>往得点表!16:25</v>
      </c>
      <c r="CO283" s="337" t="str">
        <f t="shared" si="144"/>
        <v>腕得点表!3:13</v>
      </c>
      <c r="CP283" s="338" t="str">
        <f t="shared" si="145"/>
        <v>腕得点表!16:25</v>
      </c>
      <c r="CQ283" s="337" t="str">
        <f t="shared" si="146"/>
        <v>腕膝得点表!3:4</v>
      </c>
      <c r="CR283" s="338" t="str">
        <f t="shared" si="147"/>
        <v>腕膝得点表!8:9</v>
      </c>
      <c r="CS283" s="337" t="str">
        <f t="shared" si="148"/>
        <v>20mシャトルラン得点表!3:13</v>
      </c>
      <c r="CT283" s="338" t="str">
        <f t="shared" si="149"/>
        <v>20mシャトルラン得点表!16:25</v>
      </c>
      <c r="CU283" s="402" t="b">
        <f t="shared" si="133"/>
        <v>0</v>
      </c>
    </row>
    <row r="284" spans="1:99">
      <c r="A284" s="352">
        <v>272</v>
      </c>
      <c r="B284" s="446"/>
      <c r="C284" s="353"/>
      <c r="D284" s="356"/>
      <c r="E284" s="355"/>
      <c r="F284" s="356"/>
      <c r="G284" s="435" t="str">
        <f>IF(E284="","",DATEDIF(E284,#REF!,"y"))</f>
        <v/>
      </c>
      <c r="H284" s="356"/>
      <c r="I284" s="356"/>
      <c r="J284" s="379"/>
      <c r="K284" s="436" t="str">
        <f t="shared" ca="1" si="122"/>
        <v/>
      </c>
      <c r="L284" s="316"/>
      <c r="M284" s="318"/>
      <c r="N284" s="318"/>
      <c r="O284" s="318"/>
      <c r="P284" s="363"/>
      <c r="Q284" s="432" t="str">
        <f t="shared" ca="1" si="123"/>
        <v/>
      </c>
      <c r="R284" s="360"/>
      <c r="S284" s="361"/>
      <c r="T284" s="361"/>
      <c r="U284" s="361"/>
      <c r="V284" s="365"/>
      <c r="W284" s="358"/>
      <c r="X284" s="379" t="str">
        <f t="shared" ca="1" si="124"/>
        <v/>
      </c>
      <c r="Y284" s="323"/>
      <c r="Z284" s="360"/>
      <c r="AA284" s="361"/>
      <c r="AB284" s="361"/>
      <c r="AC284" s="361"/>
      <c r="AD284" s="362"/>
      <c r="AE284" s="363"/>
      <c r="AF284" s="432" t="str">
        <f t="shared" ca="1" si="125"/>
        <v/>
      </c>
      <c r="AG284" s="363"/>
      <c r="AH284" s="432" t="str">
        <f t="shared" ca="1" si="126"/>
        <v/>
      </c>
      <c r="AI284" s="358"/>
      <c r="AJ284" s="379" t="str">
        <f t="shared" ca="1" si="127"/>
        <v/>
      </c>
      <c r="AK284" s="363"/>
      <c r="AL284" s="432" t="str">
        <f t="shared" ca="1" si="128"/>
        <v/>
      </c>
      <c r="AM284" s="363"/>
      <c r="AN284" s="432" t="str">
        <f t="shared" ca="1" si="129"/>
        <v/>
      </c>
      <c r="AO284" s="433" t="str">
        <f t="shared" si="130"/>
        <v/>
      </c>
      <c r="AP284" s="433" t="str">
        <f t="shared" si="131"/>
        <v/>
      </c>
      <c r="AQ284" s="433" t="str">
        <f>IF(AO284=7,VLOOKUP(AP284,設定!$A$2:$B$6,2,1),"---")</f>
        <v>---</v>
      </c>
      <c r="AR284" s="370"/>
      <c r="AS284" s="371"/>
      <c r="AT284" s="371"/>
      <c r="AU284" s="372" t="s">
        <v>105</v>
      </c>
      <c r="AV284" s="373"/>
      <c r="AW284" s="372"/>
      <c r="AX284" s="374"/>
      <c r="AY284" s="434" t="str">
        <f t="shared" si="121"/>
        <v/>
      </c>
      <c r="AZ284" s="372" t="s">
        <v>105</v>
      </c>
      <c r="BA284" s="372" t="s">
        <v>105</v>
      </c>
      <c r="BB284" s="372" t="s">
        <v>105</v>
      </c>
      <c r="BC284" s="372"/>
      <c r="BD284" s="372"/>
      <c r="BE284" s="372"/>
      <c r="BF284" s="372"/>
      <c r="BG284" s="376"/>
      <c r="BH284" s="377"/>
      <c r="BI284" s="372"/>
      <c r="BJ284" s="372"/>
      <c r="BK284" s="372"/>
      <c r="BL284" s="372"/>
      <c r="BM284" s="372"/>
      <c r="BN284" s="372"/>
      <c r="BO284" s="372"/>
      <c r="BP284" s="372"/>
      <c r="BQ284" s="372"/>
      <c r="BR284" s="372"/>
      <c r="BS284" s="372"/>
      <c r="BT284" s="372"/>
      <c r="BU284" s="372"/>
      <c r="BV284" s="372"/>
      <c r="BW284" s="372"/>
      <c r="BX284" s="372"/>
      <c r="BY284" s="372"/>
      <c r="BZ284" s="378"/>
      <c r="CA284" s="401"/>
      <c r="CB284" s="402"/>
      <c r="CC284" s="402">
        <v>272</v>
      </c>
      <c r="CD284" s="337" t="str">
        <f t="shared" si="132"/>
        <v/>
      </c>
      <c r="CE284" s="337" t="str">
        <f t="shared" si="134"/>
        <v>立得点表!3:12</v>
      </c>
      <c r="CF284" s="338" t="str">
        <f t="shared" si="135"/>
        <v>立得点表!16:25</v>
      </c>
      <c r="CG284" s="337" t="str">
        <f t="shared" si="136"/>
        <v>立3段得点表!3:13</v>
      </c>
      <c r="CH284" s="338" t="str">
        <f t="shared" si="137"/>
        <v>立3段得点表!16:25</v>
      </c>
      <c r="CI284" s="337" t="str">
        <f t="shared" si="138"/>
        <v>ボール得点表!3:13</v>
      </c>
      <c r="CJ284" s="338" t="str">
        <f t="shared" si="139"/>
        <v>ボール得点表!16:25</v>
      </c>
      <c r="CK284" s="337" t="str">
        <f t="shared" si="140"/>
        <v>50m得点表!3:13</v>
      </c>
      <c r="CL284" s="338" t="str">
        <f t="shared" si="141"/>
        <v>50m得点表!16:25</v>
      </c>
      <c r="CM284" s="337" t="str">
        <f t="shared" si="142"/>
        <v>往得点表!3:13</v>
      </c>
      <c r="CN284" s="338" t="str">
        <f t="shared" si="143"/>
        <v>往得点表!16:25</v>
      </c>
      <c r="CO284" s="337" t="str">
        <f t="shared" si="144"/>
        <v>腕得点表!3:13</v>
      </c>
      <c r="CP284" s="338" t="str">
        <f t="shared" si="145"/>
        <v>腕得点表!16:25</v>
      </c>
      <c r="CQ284" s="337" t="str">
        <f t="shared" si="146"/>
        <v>腕膝得点表!3:4</v>
      </c>
      <c r="CR284" s="338" t="str">
        <f t="shared" si="147"/>
        <v>腕膝得点表!8:9</v>
      </c>
      <c r="CS284" s="337" t="str">
        <f t="shared" si="148"/>
        <v>20mシャトルラン得点表!3:13</v>
      </c>
      <c r="CT284" s="338" t="str">
        <f t="shared" si="149"/>
        <v>20mシャトルラン得点表!16:25</v>
      </c>
      <c r="CU284" s="402" t="b">
        <f t="shared" si="133"/>
        <v>0</v>
      </c>
    </row>
    <row r="285" spans="1:99">
      <c r="A285" s="352">
        <v>273</v>
      </c>
      <c r="B285" s="446"/>
      <c r="C285" s="353"/>
      <c r="D285" s="356"/>
      <c r="E285" s="355"/>
      <c r="F285" s="356"/>
      <c r="G285" s="435" t="str">
        <f>IF(E285="","",DATEDIF(E285,#REF!,"y"))</f>
        <v/>
      </c>
      <c r="H285" s="356"/>
      <c r="I285" s="356"/>
      <c r="J285" s="379"/>
      <c r="K285" s="436" t="str">
        <f t="shared" ca="1" si="122"/>
        <v/>
      </c>
      <c r="L285" s="316"/>
      <c r="M285" s="318"/>
      <c r="N285" s="318"/>
      <c r="O285" s="318"/>
      <c r="P285" s="363"/>
      <c r="Q285" s="432" t="str">
        <f t="shared" ca="1" si="123"/>
        <v/>
      </c>
      <c r="R285" s="360"/>
      <c r="S285" s="361"/>
      <c r="T285" s="361"/>
      <c r="U285" s="361"/>
      <c r="V285" s="365"/>
      <c r="W285" s="358"/>
      <c r="X285" s="379" t="str">
        <f t="shared" ca="1" si="124"/>
        <v/>
      </c>
      <c r="Y285" s="323"/>
      <c r="Z285" s="360"/>
      <c r="AA285" s="361"/>
      <c r="AB285" s="361"/>
      <c r="AC285" s="361"/>
      <c r="AD285" s="362"/>
      <c r="AE285" s="363"/>
      <c r="AF285" s="432" t="str">
        <f t="shared" ca="1" si="125"/>
        <v/>
      </c>
      <c r="AG285" s="363"/>
      <c r="AH285" s="432" t="str">
        <f t="shared" ca="1" si="126"/>
        <v/>
      </c>
      <c r="AI285" s="358"/>
      <c r="AJ285" s="379" t="str">
        <f t="shared" ca="1" si="127"/>
        <v/>
      </c>
      <c r="AK285" s="363"/>
      <c r="AL285" s="432" t="str">
        <f t="shared" ca="1" si="128"/>
        <v/>
      </c>
      <c r="AM285" s="363"/>
      <c r="AN285" s="432" t="str">
        <f t="shared" ca="1" si="129"/>
        <v/>
      </c>
      <c r="AO285" s="433" t="str">
        <f t="shared" si="130"/>
        <v/>
      </c>
      <c r="AP285" s="433" t="str">
        <f t="shared" si="131"/>
        <v/>
      </c>
      <c r="AQ285" s="433" t="str">
        <f>IF(AO285=7,VLOOKUP(AP285,設定!$A$2:$B$6,2,1),"---")</f>
        <v>---</v>
      </c>
      <c r="AR285" s="370"/>
      <c r="AS285" s="371"/>
      <c r="AT285" s="371"/>
      <c r="AU285" s="372" t="s">
        <v>105</v>
      </c>
      <c r="AV285" s="373"/>
      <c r="AW285" s="372"/>
      <c r="AX285" s="374"/>
      <c r="AY285" s="434" t="str">
        <f t="shared" si="121"/>
        <v/>
      </c>
      <c r="AZ285" s="372" t="s">
        <v>105</v>
      </c>
      <c r="BA285" s="372" t="s">
        <v>105</v>
      </c>
      <c r="BB285" s="372" t="s">
        <v>105</v>
      </c>
      <c r="BC285" s="372"/>
      <c r="BD285" s="372"/>
      <c r="BE285" s="372"/>
      <c r="BF285" s="372"/>
      <c r="BG285" s="376"/>
      <c r="BH285" s="377"/>
      <c r="BI285" s="372"/>
      <c r="BJ285" s="372"/>
      <c r="BK285" s="372"/>
      <c r="BL285" s="372"/>
      <c r="BM285" s="372"/>
      <c r="BN285" s="372"/>
      <c r="BO285" s="372"/>
      <c r="BP285" s="372"/>
      <c r="BQ285" s="372"/>
      <c r="BR285" s="372"/>
      <c r="BS285" s="372"/>
      <c r="BT285" s="372"/>
      <c r="BU285" s="372"/>
      <c r="BV285" s="372"/>
      <c r="BW285" s="372"/>
      <c r="BX285" s="372"/>
      <c r="BY285" s="372"/>
      <c r="BZ285" s="378"/>
      <c r="CA285" s="401"/>
      <c r="CB285" s="402"/>
      <c r="CC285" s="402">
        <v>273</v>
      </c>
      <c r="CD285" s="337" t="str">
        <f t="shared" si="132"/>
        <v/>
      </c>
      <c r="CE285" s="337" t="str">
        <f t="shared" si="134"/>
        <v>立得点表!3:12</v>
      </c>
      <c r="CF285" s="338" t="str">
        <f t="shared" si="135"/>
        <v>立得点表!16:25</v>
      </c>
      <c r="CG285" s="337" t="str">
        <f t="shared" si="136"/>
        <v>立3段得点表!3:13</v>
      </c>
      <c r="CH285" s="338" t="str">
        <f t="shared" si="137"/>
        <v>立3段得点表!16:25</v>
      </c>
      <c r="CI285" s="337" t="str">
        <f t="shared" si="138"/>
        <v>ボール得点表!3:13</v>
      </c>
      <c r="CJ285" s="338" t="str">
        <f t="shared" si="139"/>
        <v>ボール得点表!16:25</v>
      </c>
      <c r="CK285" s="337" t="str">
        <f t="shared" si="140"/>
        <v>50m得点表!3:13</v>
      </c>
      <c r="CL285" s="338" t="str">
        <f t="shared" si="141"/>
        <v>50m得点表!16:25</v>
      </c>
      <c r="CM285" s="337" t="str">
        <f t="shared" si="142"/>
        <v>往得点表!3:13</v>
      </c>
      <c r="CN285" s="338" t="str">
        <f t="shared" si="143"/>
        <v>往得点表!16:25</v>
      </c>
      <c r="CO285" s="337" t="str">
        <f t="shared" si="144"/>
        <v>腕得点表!3:13</v>
      </c>
      <c r="CP285" s="338" t="str">
        <f t="shared" si="145"/>
        <v>腕得点表!16:25</v>
      </c>
      <c r="CQ285" s="337" t="str">
        <f t="shared" si="146"/>
        <v>腕膝得点表!3:4</v>
      </c>
      <c r="CR285" s="338" t="str">
        <f t="shared" si="147"/>
        <v>腕膝得点表!8:9</v>
      </c>
      <c r="CS285" s="337" t="str">
        <f t="shared" si="148"/>
        <v>20mシャトルラン得点表!3:13</v>
      </c>
      <c r="CT285" s="338" t="str">
        <f t="shared" si="149"/>
        <v>20mシャトルラン得点表!16:25</v>
      </c>
      <c r="CU285" s="402" t="b">
        <f t="shared" si="133"/>
        <v>0</v>
      </c>
    </row>
    <row r="286" spans="1:99">
      <c r="A286" s="352">
        <v>274</v>
      </c>
      <c r="B286" s="446"/>
      <c r="C286" s="353"/>
      <c r="D286" s="356"/>
      <c r="E286" s="355"/>
      <c r="F286" s="356"/>
      <c r="G286" s="435" t="str">
        <f>IF(E286="","",DATEDIF(E286,#REF!,"y"))</f>
        <v/>
      </c>
      <c r="H286" s="356"/>
      <c r="I286" s="356"/>
      <c r="J286" s="379"/>
      <c r="K286" s="436" t="str">
        <f t="shared" ca="1" si="122"/>
        <v/>
      </c>
      <c r="L286" s="316"/>
      <c r="M286" s="318"/>
      <c r="N286" s="318"/>
      <c r="O286" s="318"/>
      <c r="P286" s="363"/>
      <c r="Q286" s="432" t="str">
        <f t="shared" ca="1" si="123"/>
        <v/>
      </c>
      <c r="R286" s="360"/>
      <c r="S286" s="361"/>
      <c r="T286" s="361"/>
      <c r="U286" s="361"/>
      <c r="V286" s="365"/>
      <c r="W286" s="358"/>
      <c r="X286" s="379" t="str">
        <f t="shared" ca="1" si="124"/>
        <v/>
      </c>
      <c r="Y286" s="323"/>
      <c r="Z286" s="360"/>
      <c r="AA286" s="361"/>
      <c r="AB286" s="361"/>
      <c r="AC286" s="361"/>
      <c r="AD286" s="362"/>
      <c r="AE286" s="363"/>
      <c r="AF286" s="432" t="str">
        <f t="shared" ca="1" si="125"/>
        <v/>
      </c>
      <c r="AG286" s="363"/>
      <c r="AH286" s="432" t="str">
        <f t="shared" ca="1" si="126"/>
        <v/>
      </c>
      <c r="AI286" s="358"/>
      <c r="AJ286" s="379" t="str">
        <f t="shared" ca="1" si="127"/>
        <v/>
      </c>
      <c r="AK286" s="363"/>
      <c r="AL286" s="432" t="str">
        <f t="shared" ca="1" si="128"/>
        <v/>
      </c>
      <c r="AM286" s="363"/>
      <c r="AN286" s="432" t="str">
        <f t="shared" ca="1" si="129"/>
        <v/>
      </c>
      <c r="AO286" s="433" t="str">
        <f t="shared" si="130"/>
        <v/>
      </c>
      <c r="AP286" s="433" t="str">
        <f t="shared" si="131"/>
        <v/>
      </c>
      <c r="AQ286" s="433" t="str">
        <f>IF(AO286=7,VLOOKUP(AP286,設定!$A$2:$B$6,2,1),"---")</f>
        <v>---</v>
      </c>
      <c r="AR286" s="370"/>
      <c r="AS286" s="371"/>
      <c r="AT286" s="371"/>
      <c r="AU286" s="372" t="s">
        <v>105</v>
      </c>
      <c r="AV286" s="373"/>
      <c r="AW286" s="372"/>
      <c r="AX286" s="374"/>
      <c r="AY286" s="434" t="str">
        <f t="shared" si="121"/>
        <v/>
      </c>
      <c r="AZ286" s="372" t="s">
        <v>105</v>
      </c>
      <c r="BA286" s="372" t="s">
        <v>105</v>
      </c>
      <c r="BB286" s="372" t="s">
        <v>105</v>
      </c>
      <c r="BC286" s="372"/>
      <c r="BD286" s="372"/>
      <c r="BE286" s="372"/>
      <c r="BF286" s="372"/>
      <c r="BG286" s="376"/>
      <c r="BH286" s="377"/>
      <c r="BI286" s="372"/>
      <c r="BJ286" s="372"/>
      <c r="BK286" s="372"/>
      <c r="BL286" s="372"/>
      <c r="BM286" s="372"/>
      <c r="BN286" s="372"/>
      <c r="BO286" s="372"/>
      <c r="BP286" s="372"/>
      <c r="BQ286" s="372"/>
      <c r="BR286" s="372"/>
      <c r="BS286" s="372"/>
      <c r="BT286" s="372"/>
      <c r="BU286" s="372"/>
      <c r="BV286" s="372"/>
      <c r="BW286" s="372"/>
      <c r="BX286" s="372"/>
      <c r="BY286" s="372"/>
      <c r="BZ286" s="378"/>
      <c r="CA286" s="401"/>
      <c r="CB286" s="402"/>
      <c r="CC286" s="402">
        <v>274</v>
      </c>
      <c r="CD286" s="337" t="str">
        <f t="shared" si="132"/>
        <v/>
      </c>
      <c r="CE286" s="337" t="str">
        <f t="shared" si="134"/>
        <v>立得点表!3:12</v>
      </c>
      <c r="CF286" s="338" t="str">
        <f t="shared" si="135"/>
        <v>立得点表!16:25</v>
      </c>
      <c r="CG286" s="337" t="str">
        <f t="shared" si="136"/>
        <v>立3段得点表!3:13</v>
      </c>
      <c r="CH286" s="338" t="str">
        <f t="shared" si="137"/>
        <v>立3段得点表!16:25</v>
      </c>
      <c r="CI286" s="337" t="str">
        <f t="shared" si="138"/>
        <v>ボール得点表!3:13</v>
      </c>
      <c r="CJ286" s="338" t="str">
        <f t="shared" si="139"/>
        <v>ボール得点表!16:25</v>
      </c>
      <c r="CK286" s="337" t="str">
        <f t="shared" si="140"/>
        <v>50m得点表!3:13</v>
      </c>
      <c r="CL286" s="338" t="str">
        <f t="shared" si="141"/>
        <v>50m得点表!16:25</v>
      </c>
      <c r="CM286" s="337" t="str">
        <f t="shared" si="142"/>
        <v>往得点表!3:13</v>
      </c>
      <c r="CN286" s="338" t="str">
        <f t="shared" si="143"/>
        <v>往得点表!16:25</v>
      </c>
      <c r="CO286" s="337" t="str">
        <f t="shared" si="144"/>
        <v>腕得点表!3:13</v>
      </c>
      <c r="CP286" s="338" t="str">
        <f t="shared" si="145"/>
        <v>腕得点表!16:25</v>
      </c>
      <c r="CQ286" s="337" t="str">
        <f t="shared" si="146"/>
        <v>腕膝得点表!3:4</v>
      </c>
      <c r="CR286" s="338" t="str">
        <f t="shared" si="147"/>
        <v>腕膝得点表!8:9</v>
      </c>
      <c r="CS286" s="337" t="str">
        <f t="shared" si="148"/>
        <v>20mシャトルラン得点表!3:13</v>
      </c>
      <c r="CT286" s="338" t="str">
        <f t="shared" si="149"/>
        <v>20mシャトルラン得点表!16:25</v>
      </c>
      <c r="CU286" s="402" t="b">
        <f t="shared" si="133"/>
        <v>0</v>
      </c>
    </row>
    <row r="287" spans="1:99">
      <c r="A287" s="352">
        <v>275</v>
      </c>
      <c r="B287" s="446"/>
      <c r="C287" s="353"/>
      <c r="D287" s="356"/>
      <c r="E287" s="355"/>
      <c r="F287" s="356"/>
      <c r="G287" s="435" t="str">
        <f>IF(E287="","",DATEDIF(E287,#REF!,"y"))</f>
        <v/>
      </c>
      <c r="H287" s="356"/>
      <c r="I287" s="356"/>
      <c r="J287" s="379"/>
      <c r="K287" s="436" t="str">
        <f t="shared" ca="1" si="122"/>
        <v/>
      </c>
      <c r="L287" s="316"/>
      <c r="M287" s="318"/>
      <c r="N287" s="318"/>
      <c r="O287" s="318"/>
      <c r="P287" s="363"/>
      <c r="Q287" s="432" t="str">
        <f t="shared" ca="1" si="123"/>
        <v/>
      </c>
      <c r="R287" s="360"/>
      <c r="S287" s="361"/>
      <c r="T287" s="361"/>
      <c r="U287" s="361"/>
      <c r="V287" s="365"/>
      <c r="W287" s="358"/>
      <c r="X287" s="379" t="str">
        <f t="shared" ca="1" si="124"/>
        <v/>
      </c>
      <c r="Y287" s="323"/>
      <c r="Z287" s="360"/>
      <c r="AA287" s="361"/>
      <c r="AB287" s="361"/>
      <c r="AC287" s="361"/>
      <c r="AD287" s="362"/>
      <c r="AE287" s="363"/>
      <c r="AF287" s="432" t="str">
        <f t="shared" ca="1" si="125"/>
        <v/>
      </c>
      <c r="AG287" s="363"/>
      <c r="AH287" s="432" t="str">
        <f t="shared" ca="1" si="126"/>
        <v/>
      </c>
      <c r="AI287" s="358"/>
      <c r="AJ287" s="379" t="str">
        <f t="shared" ca="1" si="127"/>
        <v/>
      </c>
      <c r="AK287" s="363"/>
      <c r="AL287" s="432" t="str">
        <f t="shared" ca="1" si="128"/>
        <v/>
      </c>
      <c r="AM287" s="363"/>
      <c r="AN287" s="432" t="str">
        <f t="shared" ca="1" si="129"/>
        <v/>
      </c>
      <c r="AO287" s="433" t="str">
        <f t="shared" si="130"/>
        <v/>
      </c>
      <c r="AP287" s="433" t="str">
        <f t="shared" si="131"/>
        <v/>
      </c>
      <c r="AQ287" s="433" t="str">
        <f>IF(AO287=7,VLOOKUP(AP287,設定!$A$2:$B$6,2,1),"---")</f>
        <v>---</v>
      </c>
      <c r="AR287" s="370"/>
      <c r="AS287" s="371"/>
      <c r="AT287" s="371"/>
      <c r="AU287" s="372" t="s">
        <v>105</v>
      </c>
      <c r="AV287" s="373"/>
      <c r="AW287" s="372"/>
      <c r="AX287" s="374"/>
      <c r="AY287" s="434" t="str">
        <f t="shared" si="121"/>
        <v/>
      </c>
      <c r="AZ287" s="372" t="s">
        <v>105</v>
      </c>
      <c r="BA287" s="372" t="s">
        <v>105</v>
      </c>
      <c r="BB287" s="372" t="s">
        <v>105</v>
      </c>
      <c r="BC287" s="372"/>
      <c r="BD287" s="372"/>
      <c r="BE287" s="372"/>
      <c r="BF287" s="372"/>
      <c r="BG287" s="376"/>
      <c r="BH287" s="377"/>
      <c r="BI287" s="372"/>
      <c r="BJ287" s="372"/>
      <c r="BK287" s="372"/>
      <c r="BL287" s="372"/>
      <c r="BM287" s="372"/>
      <c r="BN287" s="372"/>
      <c r="BO287" s="372"/>
      <c r="BP287" s="372"/>
      <c r="BQ287" s="372"/>
      <c r="BR287" s="372"/>
      <c r="BS287" s="372"/>
      <c r="BT287" s="372"/>
      <c r="BU287" s="372"/>
      <c r="BV287" s="372"/>
      <c r="BW287" s="372"/>
      <c r="BX287" s="372"/>
      <c r="BY287" s="372"/>
      <c r="BZ287" s="378"/>
      <c r="CA287" s="401"/>
      <c r="CB287" s="402"/>
      <c r="CC287" s="402">
        <v>275</v>
      </c>
      <c r="CD287" s="337" t="str">
        <f t="shared" si="132"/>
        <v/>
      </c>
      <c r="CE287" s="337" t="str">
        <f t="shared" si="134"/>
        <v>立得点表!3:12</v>
      </c>
      <c r="CF287" s="338" t="str">
        <f t="shared" si="135"/>
        <v>立得点表!16:25</v>
      </c>
      <c r="CG287" s="337" t="str">
        <f t="shared" si="136"/>
        <v>立3段得点表!3:13</v>
      </c>
      <c r="CH287" s="338" t="str">
        <f t="shared" si="137"/>
        <v>立3段得点表!16:25</v>
      </c>
      <c r="CI287" s="337" t="str">
        <f t="shared" si="138"/>
        <v>ボール得点表!3:13</v>
      </c>
      <c r="CJ287" s="338" t="str">
        <f t="shared" si="139"/>
        <v>ボール得点表!16:25</v>
      </c>
      <c r="CK287" s="337" t="str">
        <f t="shared" si="140"/>
        <v>50m得点表!3:13</v>
      </c>
      <c r="CL287" s="338" t="str">
        <f t="shared" si="141"/>
        <v>50m得点表!16:25</v>
      </c>
      <c r="CM287" s="337" t="str">
        <f t="shared" si="142"/>
        <v>往得点表!3:13</v>
      </c>
      <c r="CN287" s="338" t="str">
        <f t="shared" si="143"/>
        <v>往得点表!16:25</v>
      </c>
      <c r="CO287" s="337" t="str">
        <f t="shared" si="144"/>
        <v>腕得点表!3:13</v>
      </c>
      <c r="CP287" s="338" t="str">
        <f t="shared" si="145"/>
        <v>腕得点表!16:25</v>
      </c>
      <c r="CQ287" s="337" t="str">
        <f t="shared" si="146"/>
        <v>腕膝得点表!3:4</v>
      </c>
      <c r="CR287" s="338" t="str">
        <f t="shared" si="147"/>
        <v>腕膝得点表!8:9</v>
      </c>
      <c r="CS287" s="337" t="str">
        <f t="shared" si="148"/>
        <v>20mシャトルラン得点表!3:13</v>
      </c>
      <c r="CT287" s="338" t="str">
        <f t="shared" si="149"/>
        <v>20mシャトルラン得点表!16:25</v>
      </c>
      <c r="CU287" s="402" t="b">
        <f t="shared" si="133"/>
        <v>0</v>
      </c>
    </row>
    <row r="288" spans="1:99">
      <c r="A288" s="352">
        <v>276</v>
      </c>
      <c r="B288" s="446"/>
      <c r="C288" s="353"/>
      <c r="D288" s="356"/>
      <c r="E288" s="355"/>
      <c r="F288" s="356"/>
      <c r="G288" s="435" t="str">
        <f>IF(E288="","",DATEDIF(E288,#REF!,"y"))</f>
        <v/>
      </c>
      <c r="H288" s="356"/>
      <c r="I288" s="356"/>
      <c r="J288" s="379"/>
      <c r="K288" s="436" t="str">
        <f t="shared" ca="1" si="122"/>
        <v/>
      </c>
      <c r="L288" s="316"/>
      <c r="M288" s="318"/>
      <c r="N288" s="318"/>
      <c r="O288" s="318"/>
      <c r="P288" s="363"/>
      <c r="Q288" s="432" t="str">
        <f t="shared" ca="1" si="123"/>
        <v/>
      </c>
      <c r="R288" s="360"/>
      <c r="S288" s="361"/>
      <c r="T288" s="361"/>
      <c r="U288" s="361"/>
      <c r="V288" s="365"/>
      <c r="W288" s="358"/>
      <c r="X288" s="379" t="str">
        <f t="shared" ca="1" si="124"/>
        <v/>
      </c>
      <c r="Y288" s="323"/>
      <c r="Z288" s="360"/>
      <c r="AA288" s="361"/>
      <c r="AB288" s="361"/>
      <c r="AC288" s="361"/>
      <c r="AD288" s="362"/>
      <c r="AE288" s="363"/>
      <c r="AF288" s="432" t="str">
        <f t="shared" ca="1" si="125"/>
        <v/>
      </c>
      <c r="AG288" s="363"/>
      <c r="AH288" s="432" t="str">
        <f t="shared" ca="1" si="126"/>
        <v/>
      </c>
      <c r="AI288" s="358"/>
      <c r="AJ288" s="379" t="str">
        <f t="shared" ca="1" si="127"/>
        <v/>
      </c>
      <c r="AK288" s="363"/>
      <c r="AL288" s="432" t="str">
        <f t="shared" ca="1" si="128"/>
        <v/>
      </c>
      <c r="AM288" s="363"/>
      <c r="AN288" s="432" t="str">
        <f t="shared" ca="1" si="129"/>
        <v/>
      </c>
      <c r="AO288" s="433" t="str">
        <f t="shared" si="130"/>
        <v/>
      </c>
      <c r="AP288" s="433" t="str">
        <f t="shared" si="131"/>
        <v/>
      </c>
      <c r="AQ288" s="433" t="str">
        <f>IF(AO288=7,VLOOKUP(AP288,設定!$A$2:$B$6,2,1),"---")</f>
        <v>---</v>
      </c>
      <c r="AR288" s="370"/>
      <c r="AS288" s="371"/>
      <c r="AT288" s="371"/>
      <c r="AU288" s="372" t="s">
        <v>105</v>
      </c>
      <c r="AV288" s="373"/>
      <c r="AW288" s="372"/>
      <c r="AX288" s="374"/>
      <c r="AY288" s="434" t="str">
        <f t="shared" si="121"/>
        <v/>
      </c>
      <c r="AZ288" s="372" t="s">
        <v>105</v>
      </c>
      <c r="BA288" s="372" t="s">
        <v>105</v>
      </c>
      <c r="BB288" s="372" t="s">
        <v>105</v>
      </c>
      <c r="BC288" s="372"/>
      <c r="BD288" s="372"/>
      <c r="BE288" s="372"/>
      <c r="BF288" s="372"/>
      <c r="BG288" s="376"/>
      <c r="BH288" s="377"/>
      <c r="BI288" s="372"/>
      <c r="BJ288" s="372"/>
      <c r="BK288" s="372"/>
      <c r="BL288" s="372"/>
      <c r="BM288" s="372"/>
      <c r="BN288" s="372"/>
      <c r="BO288" s="372"/>
      <c r="BP288" s="372"/>
      <c r="BQ288" s="372"/>
      <c r="BR288" s="372"/>
      <c r="BS288" s="372"/>
      <c r="BT288" s="372"/>
      <c r="BU288" s="372"/>
      <c r="BV288" s="372"/>
      <c r="BW288" s="372"/>
      <c r="BX288" s="372"/>
      <c r="BY288" s="372"/>
      <c r="BZ288" s="378"/>
      <c r="CA288" s="401"/>
      <c r="CB288" s="402"/>
      <c r="CC288" s="402">
        <v>276</v>
      </c>
      <c r="CD288" s="337" t="str">
        <f t="shared" si="132"/>
        <v/>
      </c>
      <c r="CE288" s="337" t="str">
        <f t="shared" si="134"/>
        <v>立得点表!3:12</v>
      </c>
      <c r="CF288" s="338" t="str">
        <f t="shared" si="135"/>
        <v>立得点表!16:25</v>
      </c>
      <c r="CG288" s="337" t="str">
        <f t="shared" si="136"/>
        <v>立3段得点表!3:13</v>
      </c>
      <c r="CH288" s="338" t="str">
        <f t="shared" si="137"/>
        <v>立3段得点表!16:25</v>
      </c>
      <c r="CI288" s="337" t="str">
        <f t="shared" si="138"/>
        <v>ボール得点表!3:13</v>
      </c>
      <c r="CJ288" s="338" t="str">
        <f t="shared" si="139"/>
        <v>ボール得点表!16:25</v>
      </c>
      <c r="CK288" s="337" t="str">
        <f t="shared" si="140"/>
        <v>50m得点表!3:13</v>
      </c>
      <c r="CL288" s="338" t="str">
        <f t="shared" si="141"/>
        <v>50m得点表!16:25</v>
      </c>
      <c r="CM288" s="337" t="str">
        <f t="shared" si="142"/>
        <v>往得点表!3:13</v>
      </c>
      <c r="CN288" s="338" t="str">
        <f t="shared" si="143"/>
        <v>往得点表!16:25</v>
      </c>
      <c r="CO288" s="337" t="str">
        <f t="shared" si="144"/>
        <v>腕得点表!3:13</v>
      </c>
      <c r="CP288" s="338" t="str">
        <f t="shared" si="145"/>
        <v>腕得点表!16:25</v>
      </c>
      <c r="CQ288" s="337" t="str">
        <f t="shared" si="146"/>
        <v>腕膝得点表!3:4</v>
      </c>
      <c r="CR288" s="338" t="str">
        <f t="shared" si="147"/>
        <v>腕膝得点表!8:9</v>
      </c>
      <c r="CS288" s="337" t="str">
        <f t="shared" si="148"/>
        <v>20mシャトルラン得点表!3:13</v>
      </c>
      <c r="CT288" s="338" t="str">
        <f t="shared" si="149"/>
        <v>20mシャトルラン得点表!16:25</v>
      </c>
      <c r="CU288" s="402" t="b">
        <f t="shared" si="133"/>
        <v>0</v>
      </c>
    </row>
    <row r="289" spans="1:99">
      <c r="A289" s="352">
        <v>277</v>
      </c>
      <c r="B289" s="446"/>
      <c r="C289" s="353"/>
      <c r="D289" s="356"/>
      <c r="E289" s="355"/>
      <c r="F289" s="356"/>
      <c r="G289" s="435" t="str">
        <f>IF(E289="","",DATEDIF(E289,#REF!,"y"))</f>
        <v/>
      </c>
      <c r="H289" s="356"/>
      <c r="I289" s="356"/>
      <c r="J289" s="379"/>
      <c r="K289" s="436" t="str">
        <f t="shared" ca="1" si="122"/>
        <v/>
      </c>
      <c r="L289" s="316"/>
      <c r="M289" s="318"/>
      <c r="N289" s="318"/>
      <c r="O289" s="318"/>
      <c r="P289" s="363"/>
      <c r="Q289" s="432" t="str">
        <f t="shared" ca="1" si="123"/>
        <v/>
      </c>
      <c r="R289" s="360"/>
      <c r="S289" s="361"/>
      <c r="T289" s="361"/>
      <c r="U289" s="361"/>
      <c r="V289" s="365"/>
      <c r="W289" s="358"/>
      <c r="X289" s="379" t="str">
        <f t="shared" ca="1" si="124"/>
        <v/>
      </c>
      <c r="Y289" s="323"/>
      <c r="Z289" s="360"/>
      <c r="AA289" s="361"/>
      <c r="AB289" s="361"/>
      <c r="AC289" s="361"/>
      <c r="AD289" s="362"/>
      <c r="AE289" s="363"/>
      <c r="AF289" s="432" t="str">
        <f t="shared" ca="1" si="125"/>
        <v/>
      </c>
      <c r="AG289" s="363"/>
      <c r="AH289" s="432" t="str">
        <f t="shared" ca="1" si="126"/>
        <v/>
      </c>
      <c r="AI289" s="358"/>
      <c r="AJ289" s="379" t="str">
        <f t="shared" ca="1" si="127"/>
        <v/>
      </c>
      <c r="AK289" s="363"/>
      <c r="AL289" s="432" t="str">
        <f t="shared" ca="1" si="128"/>
        <v/>
      </c>
      <c r="AM289" s="363"/>
      <c r="AN289" s="432" t="str">
        <f t="shared" ca="1" si="129"/>
        <v/>
      </c>
      <c r="AO289" s="433" t="str">
        <f t="shared" si="130"/>
        <v/>
      </c>
      <c r="AP289" s="433" t="str">
        <f t="shared" si="131"/>
        <v/>
      </c>
      <c r="AQ289" s="433" t="str">
        <f>IF(AO289=7,VLOOKUP(AP289,設定!$A$2:$B$6,2,1),"---")</f>
        <v>---</v>
      </c>
      <c r="AR289" s="370"/>
      <c r="AS289" s="371"/>
      <c r="AT289" s="371"/>
      <c r="AU289" s="372" t="s">
        <v>105</v>
      </c>
      <c r="AV289" s="373"/>
      <c r="AW289" s="372"/>
      <c r="AX289" s="374"/>
      <c r="AY289" s="434" t="str">
        <f t="shared" si="121"/>
        <v/>
      </c>
      <c r="AZ289" s="372" t="s">
        <v>105</v>
      </c>
      <c r="BA289" s="372" t="s">
        <v>105</v>
      </c>
      <c r="BB289" s="372" t="s">
        <v>105</v>
      </c>
      <c r="BC289" s="372"/>
      <c r="BD289" s="372"/>
      <c r="BE289" s="372"/>
      <c r="BF289" s="372"/>
      <c r="BG289" s="376"/>
      <c r="BH289" s="377"/>
      <c r="BI289" s="372"/>
      <c r="BJ289" s="372"/>
      <c r="BK289" s="372"/>
      <c r="BL289" s="372"/>
      <c r="BM289" s="372"/>
      <c r="BN289" s="372"/>
      <c r="BO289" s="372"/>
      <c r="BP289" s="372"/>
      <c r="BQ289" s="372"/>
      <c r="BR289" s="372"/>
      <c r="BS289" s="372"/>
      <c r="BT289" s="372"/>
      <c r="BU289" s="372"/>
      <c r="BV289" s="372"/>
      <c r="BW289" s="372"/>
      <c r="BX289" s="372"/>
      <c r="BY289" s="372"/>
      <c r="BZ289" s="378"/>
      <c r="CA289" s="401"/>
      <c r="CB289" s="402"/>
      <c r="CC289" s="402">
        <v>277</v>
      </c>
      <c r="CD289" s="337" t="str">
        <f t="shared" si="132"/>
        <v/>
      </c>
      <c r="CE289" s="337" t="str">
        <f t="shared" si="134"/>
        <v>立得点表!3:12</v>
      </c>
      <c r="CF289" s="338" t="str">
        <f t="shared" si="135"/>
        <v>立得点表!16:25</v>
      </c>
      <c r="CG289" s="337" t="str">
        <f t="shared" si="136"/>
        <v>立3段得点表!3:13</v>
      </c>
      <c r="CH289" s="338" t="str">
        <f t="shared" si="137"/>
        <v>立3段得点表!16:25</v>
      </c>
      <c r="CI289" s="337" t="str">
        <f t="shared" si="138"/>
        <v>ボール得点表!3:13</v>
      </c>
      <c r="CJ289" s="338" t="str">
        <f t="shared" si="139"/>
        <v>ボール得点表!16:25</v>
      </c>
      <c r="CK289" s="337" t="str">
        <f t="shared" si="140"/>
        <v>50m得点表!3:13</v>
      </c>
      <c r="CL289" s="338" t="str">
        <f t="shared" si="141"/>
        <v>50m得点表!16:25</v>
      </c>
      <c r="CM289" s="337" t="str">
        <f t="shared" si="142"/>
        <v>往得点表!3:13</v>
      </c>
      <c r="CN289" s="338" t="str">
        <f t="shared" si="143"/>
        <v>往得点表!16:25</v>
      </c>
      <c r="CO289" s="337" t="str">
        <f t="shared" si="144"/>
        <v>腕得点表!3:13</v>
      </c>
      <c r="CP289" s="338" t="str">
        <f t="shared" si="145"/>
        <v>腕得点表!16:25</v>
      </c>
      <c r="CQ289" s="337" t="str">
        <f t="shared" si="146"/>
        <v>腕膝得点表!3:4</v>
      </c>
      <c r="CR289" s="338" t="str">
        <f t="shared" si="147"/>
        <v>腕膝得点表!8:9</v>
      </c>
      <c r="CS289" s="337" t="str">
        <f t="shared" si="148"/>
        <v>20mシャトルラン得点表!3:13</v>
      </c>
      <c r="CT289" s="338" t="str">
        <f t="shared" si="149"/>
        <v>20mシャトルラン得点表!16:25</v>
      </c>
      <c r="CU289" s="402" t="b">
        <f t="shared" si="133"/>
        <v>0</v>
      </c>
    </row>
    <row r="290" spans="1:99">
      <c r="A290" s="352">
        <v>278</v>
      </c>
      <c r="B290" s="446"/>
      <c r="C290" s="353"/>
      <c r="D290" s="356"/>
      <c r="E290" s="355"/>
      <c r="F290" s="356"/>
      <c r="G290" s="435" t="str">
        <f>IF(E290="","",DATEDIF(E290,#REF!,"y"))</f>
        <v/>
      </c>
      <c r="H290" s="356"/>
      <c r="I290" s="356"/>
      <c r="J290" s="379"/>
      <c r="K290" s="436" t="str">
        <f t="shared" ca="1" si="122"/>
        <v/>
      </c>
      <c r="L290" s="316"/>
      <c r="M290" s="318"/>
      <c r="N290" s="318"/>
      <c r="O290" s="318"/>
      <c r="P290" s="363"/>
      <c r="Q290" s="432" t="str">
        <f t="shared" ca="1" si="123"/>
        <v/>
      </c>
      <c r="R290" s="360"/>
      <c r="S290" s="361"/>
      <c r="T290" s="361"/>
      <c r="U290" s="361"/>
      <c r="V290" s="365"/>
      <c r="W290" s="358"/>
      <c r="X290" s="379" t="str">
        <f t="shared" ca="1" si="124"/>
        <v/>
      </c>
      <c r="Y290" s="323"/>
      <c r="Z290" s="360"/>
      <c r="AA290" s="361"/>
      <c r="AB290" s="361"/>
      <c r="AC290" s="361"/>
      <c r="AD290" s="362"/>
      <c r="AE290" s="363"/>
      <c r="AF290" s="432" t="str">
        <f t="shared" ca="1" si="125"/>
        <v/>
      </c>
      <c r="AG290" s="363"/>
      <c r="AH290" s="432" t="str">
        <f t="shared" ca="1" si="126"/>
        <v/>
      </c>
      <c r="AI290" s="358"/>
      <c r="AJ290" s="379" t="str">
        <f t="shared" ca="1" si="127"/>
        <v/>
      </c>
      <c r="AK290" s="363"/>
      <c r="AL290" s="432" t="str">
        <f t="shared" ca="1" si="128"/>
        <v/>
      </c>
      <c r="AM290" s="363"/>
      <c r="AN290" s="432" t="str">
        <f t="shared" ca="1" si="129"/>
        <v/>
      </c>
      <c r="AO290" s="433" t="str">
        <f t="shared" si="130"/>
        <v/>
      </c>
      <c r="AP290" s="433" t="str">
        <f t="shared" si="131"/>
        <v/>
      </c>
      <c r="AQ290" s="433" t="str">
        <f>IF(AO290=7,VLOOKUP(AP290,設定!$A$2:$B$6,2,1),"---")</f>
        <v>---</v>
      </c>
      <c r="AR290" s="370"/>
      <c r="AS290" s="371"/>
      <c r="AT290" s="371"/>
      <c r="AU290" s="372" t="s">
        <v>105</v>
      </c>
      <c r="AV290" s="373"/>
      <c r="AW290" s="372"/>
      <c r="AX290" s="374"/>
      <c r="AY290" s="434" t="str">
        <f t="shared" si="121"/>
        <v/>
      </c>
      <c r="AZ290" s="372" t="s">
        <v>105</v>
      </c>
      <c r="BA290" s="372" t="s">
        <v>105</v>
      </c>
      <c r="BB290" s="372" t="s">
        <v>105</v>
      </c>
      <c r="BC290" s="372"/>
      <c r="BD290" s="372"/>
      <c r="BE290" s="372"/>
      <c r="BF290" s="372"/>
      <c r="BG290" s="376"/>
      <c r="BH290" s="377"/>
      <c r="BI290" s="372"/>
      <c r="BJ290" s="372"/>
      <c r="BK290" s="372"/>
      <c r="BL290" s="372"/>
      <c r="BM290" s="372"/>
      <c r="BN290" s="372"/>
      <c r="BO290" s="372"/>
      <c r="BP290" s="372"/>
      <c r="BQ290" s="372"/>
      <c r="BR290" s="372"/>
      <c r="BS290" s="372"/>
      <c r="BT290" s="372"/>
      <c r="BU290" s="372"/>
      <c r="BV290" s="372"/>
      <c r="BW290" s="372"/>
      <c r="BX290" s="372"/>
      <c r="BY290" s="372"/>
      <c r="BZ290" s="378"/>
      <c r="CA290" s="401"/>
      <c r="CB290" s="402"/>
      <c r="CC290" s="402">
        <v>278</v>
      </c>
      <c r="CD290" s="337" t="str">
        <f t="shared" si="132"/>
        <v/>
      </c>
      <c r="CE290" s="337" t="str">
        <f t="shared" si="134"/>
        <v>立得点表!3:12</v>
      </c>
      <c r="CF290" s="338" t="str">
        <f t="shared" si="135"/>
        <v>立得点表!16:25</v>
      </c>
      <c r="CG290" s="337" t="str">
        <f t="shared" si="136"/>
        <v>立3段得点表!3:13</v>
      </c>
      <c r="CH290" s="338" t="str">
        <f t="shared" si="137"/>
        <v>立3段得点表!16:25</v>
      </c>
      <c r="CI290" s="337" t="str">
        <f t="shared" si="138"/>
        <v>ボール得点表!3:13</v>
      </c>
      <c r="CJ290" s="338" t="str">
        <f t="shared" si="139"/>
        <v>ボール得点表!16:25</v>
      </c>
      <c r="CK290" s="337" t="str">
        <f t="shared" si="140"/>
        <v>50m得点表!3:13</v>
      </c>
      <c r="CL290" s="338" t="str">
        <f t="shared" si="141"/>
        <v>50m得点表!16:25</v>
      </c>
      <c r="CM290" s="337" t="str">
        <f t="shared" si="142"/>
        <v>往得点表!3:13</v>
      </c>
      <c r="CN290" s="338" t="str">
        <f t="shared" si="143"/>
        <v>往得点表!16:25</v>
      </c>
      <c r="CO290" s="337" t="str">
        <f t="shared" si="144"/>
        <v>腕得点表!3:13</v>
      </c>
      <c r="CP290" s="338" t="str">
        <f t="shared" si="145"/>
        <v>腕得点表!16:25</v>
      </c>
      <c r="CQ290" s="337" t="str">
        <f t="shared" si="146"/>
        <v>腕膝得点表!3:4</v>
      </c>
      <c r="CR290" s="338" t="str">
        <f t="shared" si="147"/>
        <v>腕膝得点表!8:9</v>
      </c>
      <c r="CS290" s="337" t="str">
        <f t="shared" si="148"/>
        <v>20mシャトルラン得点表!3:13</v>
      </c>
      <c r="CT290" s="338" t="str">
        <f t="shared" si="149"/>
        <v>20mシャトルラン得点表!16:25</v>
      </c>
      <c r="CU290" s="402" t="b">
        <f t="shared" si="133"/>
        <v>0</v>
      </c>
    </row>
    <row r="291" spans="1:99">
      <c r="A291" s="352">
        <v>279</v>
      </c>
      <c r="B291" s="446"/>
      <c r="C291" s="353"/>
      <c r="D291" s="356"/>
      <c r="E291" s="355"/>
      <c r="F291" s="356"/>
      <c r="G291" s="435" t="str">
        <f>IF(E291="","",DATEDIF(E291,#REF!,"y"))</f>
        <v/>
      </c>
      <c r="H291" s="356"/>
      <c r="I291" s="356"/>
      <c r="J291" s="379"/>
      <c r="K291" s="436" t="str">
        <f t="shared" ca="1" si="122"/>
        <v/>
      </c>
      <c r="L291" s="316"/>
      <c r="M291" s="318"/>
      <c r="N291" s="318"/>
      <c r="O291" s="318"/>
      <c r="P291" s="363"/>
      <c r="Q291" s="432" t="str">
        <f t="shared" ca="1" si="123"/>
        <v/>
      </c>
      <c r="R291" s="360"/>
      <c r="S291" s="361"/>
      <c r="T291" s="361"/>
      <c r="U291" s="361"/>
      <c r="V291" s="365"/>
      <c r="W291" s="358"/>
      <c r="X291" s="379" t="str">
        <f t="shared" ca="1" si="124"/>
        <v/>
      </c>
      <c r="Y291" s="323"/>
      <c r="Z291" s="360"/>
      <c r="AA291" s="361"/>
      <c r="AB291" s="361"/>
      <c r="AC291" s="361"/>
      <c r="AD291" s="362"/>
      <c r="AE291" s="363"/>
      <c r="AF291" s="432" t="str">
        <f t="shared" ca="1" si="125"/>
        <v/>
      </c>
      <c r="AG291" s="363"/>
      <c r="AH291" s="432" t="str">
        <f t="shared" ca="1" si="126"/>
        <v/>
      </c>
      <c r="AI291" s="358"/>
      <c r="AJ291" s="379" t="str">
        <f t="shared" ca="1" si="127"/>
        <v/>
      </c>
      <c r="AK291" s="363"/>
      <c r="AL291" s="432" t="str">
        <f t="shared" ca="1" si="128"/>
        <v/>
      </c>
      <c r="AM291" s="363"/>
      <c r="AN291" s="432" t="str">
        <f t="shared" ca="1" si="129"/>
        <v/>
      </c>
      <c r="AO291" s="433" t="str">
        <f t="shared" si="130"/>
        <v/>
      </c>
      <c r="AP291" s="433" t="str">
        <f t="shared" si="131"/>
        <v/>
      </c>
      <c r="AQ291" s="433" t="str">
        <f>IF(AO291=7,VLOOKUP(AP291,設定!$A$2:$B$6,2,1),"---")</f>
        <v>---</v>
      </c>
      <c r="AR291" s="370"/>
      <c r="AS291" s="371"/>
      <c r="AT291" s="371"/>
      <c r="AU291" s="372" t="s">
        <v>105</v>
      </c>
      <c r="AV291" s="373"/>
      <c r="AW291" s="372"/>
      <c r="AX291" s="374"/>
      <c r="AY291" s="434" t="str">
        <f t="shared" si="121"/>
        <v/>
      </c>
      <c r="AZ291" s="372" t="s">
        <v>105</v>
      </c>
      <c r="BA291" s="372" t="s">
        <v>105</v>
      </c>
      <c r="BB291" s="372" t="s">
        <v>105</v>
      </c>
      <c r="BC291" s="372"/>
      <c r="BD291" s="372"/>
      <c r="BE291" s="372"/>
      <c r="BF291" s="372"/>
      <c r="BG291" s="376"/>
      <c r="BH291" s="377"/>
      <c r="BI291" s="372"/>
      <c r="BJ291" s="372"/>
      <c r="BK291" s="372"/>
      <c r="BL291" s="372"/>
      <c r="BM291" s="372"/>
      <c r="BN291" s="372"/>
      <c r="BO291" s="372"/>
      <c r="BP291" s="372"/>
      <c r="BQ291" s="372"/>
      <c r="BR291" s="372"/>
      <c r="BS291" s="372"/>
      <c r="BT291" s="372"/>
      <c r="BU291" s="372"/>
      <c r="BV291" s="372"/>
      <c r="BW291" s="372"/>
      <c r="BX291" s="372"/>
      <c r="BY291" s="372"/>
      <c r="BZ291" s="378"/>
      <c r="CA291" s="401"/>
      <c r="CB291" s="402"/>
      <c r="CC291" s="402">
        <v>279</v>
      </c>
      <c r="CD291" s="337" t="str">
        <f t="shared" si="132"/>
        <v/>
      </c>
      <c r="CE291" s="337" t="str">
        <f t="shared" si="134"/>
        <v>立得点表!3:12</v>
      </c>
      <c r="CF291" s="338" t="str">
        <f t="shared" si="135"/>
        <v>立得点表!16:25</v>
      </c>
      <c r="CG291" s="337" t="str">
        <f t="shared" si="136"/>
        <v>立3段得点表!3:13</v>
      </c>
      <c r="CH291" s="338" t="str">
        <f t="shared" si="137"/>
        <v>立3段得点表!16:25</v>
      </c>
      <c r="CI291" s="337" t="str">
        <f t="shared" si="138"/>
        <v>ボール得点表!3:13</v>
      </c>
      <c r="CJ291" s="338" t="str">
        <f t="shared" si="139"/>
        <v>ボール得点表!16:25</v>
      </c>
      <c r="CK291" s="337" t="str">
        <f t="shared" si="140"/>
        <v>50m得点表!3:13</v>
      </c>
      <c r="CL291" s="338" t="str">
        <f t="shared" si="141"/>
        <v>50m得点表!16:25</v>
      </c>
      <c r="CM291" s="337" t="str">
        <f t="shared" si="142"/>
        <v>往得点表!3:13</v>
      </c>
      <c r="CN291" s="338" t="str">
        <f t="shared" si="143"/>
        <v>往得点表!16:25</v>
      </c>
      <c r="CO291" s="337" t="str">
        <f t="shared" si="144"/>
        <v>腕得点表!3:13</v>
      </c>
      <c r="CP291" s="338" t="str">
        <f t="shared" si="145"/>
        <v>腕得点表!16:25</v>
      </c>
      <c r="CQ291" s="337" t="str">
        <f t="shared" si="146"/>
        <v>腕膝得点表!3:4</v>
      </c>
      <c r="CR291" s="338" t="str">
        <f t="shared" si="147"/>
        <v>腕膝得点表!8:9</v>
      </c>
      <c r="CS291" s="337" t="str">
        <f t="shared" si="148"/>
        <v>20mシャトルラン得点表!3:13</v>
      </c>
      <c r="CT291" s="338" t="str">
        <f t="shared" si="149"/>
        <v>20mシャトルラン得点表!16:25</v>
      </c>
      <c r="CU291" s="402" t="b">
        <f t="shared" si="133"/>
        <v>0</v>
      </c>
    </row>
    <row r="292" spans="1:99">
      <c r="A292" s="352">
        <v>280</v>
      </c>
      <c r="B292" s="446"/>
      <c r="C292" s="353"/>
      <c r="D292" s="356"/>
      <c r="E292" s="355"/>
      <c r="F292" s="356"/>
      <c r="G292" s="435" t="str">
        <f>IF(E292="","",DATEDIF(E292,#REF!,"y"))</f>
        <v/>
      </c>
      <c r="H292" s="356"/>
      <c r="I292" s="356"/>
      <c r="J292" s="379"/>
      <c r="K292" s="436" t="str">
        <f t="shared" ca="1" si="122"/>
        <v/>
      </c>
      <c r="L292" s="316"/>
      <c r="M292" s="318"/>
      <c r="N292" s="318"/>
      <c r="O292" s="318"/>
      <c r="P292" s="363"/>
      <c r="Q292" s="432" t="str">
        <f t="shared" ca="1" si="123"/>
        <v/>
      </c>
      <c r="R292" s="360"/>
      <c r="S292" s="361"/>
      <c r="T292" s="361"/>
      <c r="U292" s="361"/>
      <c r="V292" s="365"/>
      <c r="W292" s="358"/>
      <c r="X292" s="379" t="str">
        <f t="shared" ca="1" si="124"/>
        <v/>
      </c>
      <c r="Y292" s="323"/>
      <c r="Z292" s="360"/>
      <c r="AA292" s="361"/>
      <c r="AB292" s="361"/>
      <c r="AC292" s="361"/>
      <c r="AD292" s="362"/>
      <c r="AE292" s="363"/>
      <c r="AF292" s="432" t="str">
        <f t="shared" ca="1" si="125"/>
        <v/>
      </c>
      <c r="AG292" s="363"/>
      <c r="AH292" s="432" t="str">
        <f t="shared" ca="1" si="126"/>
        <v/>
      </c>
      <c r="AI292" s="358"/>
      <c r="AJ292" s="379" t="str">
        <f t="shared" ca="1" si="127"/>
        <v/>
      </c>
      <c r="AK292" s="363"/>
      <c r="AL292" s="432" t="str">
        <f t="shared" ca="1" si="128"/>
        <v/>
      </c>
      <c r="AM292" s="363"/>
      <c r="AN292" s="432" t="str">
        <f t="shared" ca="1" si="129"/>
        <v/>
      </c>
      <c r="AO292" s="433" t="str">
        <f t="shared" si="130"/>
        <v/>
      </c>
      <c r="AP292" s="433" t="str">
        <f t="shared" si="131"/>
        <v/>
      </c>
      <c r="AQ292" s="433" t="str">
        <f>IF(AO292=7,VLOOKUP(AP292,設定!$A$2:$B$6,2,1),"---")</f>
        <v>---</v>
      </c>
      <c r="AR292" s="370"/>
      <c r="AS292" s="371"/>
      <c r="AT292" s="371"/>
      <c r="AU292" s="372" t="s">
        <v>105</v>
      </c>
      <c r="AV292" s="373"/>
      <c r="AW292" s="372"/>
      <c r="AX292" s="374"/>
      <c r="AY292" s="434" t="str">
        <f t="shared" si="121"/>
        <v/>
      </c>
      <c r="AZ292" s="372" t="s">
        <v>105</v>
      </c>
      <c r="BA292" s="372" t="s">
        <v>105</v>
      </c>
      <c r="BB292" s="372" t="s">
        <v>105</v>
      </c>
      <c r="BC292" s="372"/>
      <c r="BD292" s="372"/>
      <c r="BE292" s="372"/>
      <c r="BF292" s="372"/>
      <c r="BG292" s="376"/>
      <c r="BH292" s="377"/>
      <c r="BI292" s="372"/>
      <c r="BJ292" s="372"/>
      <c r="BK292" s="372"/>
      <c r="BL292" s="372"/>
      <c r="BM292" s="372"/>
      <c r="BN292" s="372"/>
      <c r="BO292" s="372"/>
      <c r="BP292" s="372"/>
      <c r="BQ292" s="372"/>
      <c r="BR292" s="372"/>
      <c r="BS292" s="372"/>
      <c r="BT292" s="372"/>
      <c r="BU292" s="372"/>
      <c r="BV292" s="372"/>
      <c r="BW292" s="372"/>
      <c r="BX292" s="372"/>
      <c r="BY292" s="372"/>
      <c r="BZ292" s="378"/>
      <c r="CA292" s="401"/>
      <c r="CB292" s="402"/>
      <c r="CC292" s="402">
        <v>280</v>
      </c>
      <c r="CD292" s="337" t="str">
        <f t="shared" si="132"/>
        <v/>
      </c>
      <c r="CE292" s="337" t="str">
        <f t="shared" si="134"/>
        <v>立得点表!3:12</v>
      </c>
      <c r="CF292" s="338" t="str">
        <f t="shared" si="135"/>
        <v>立得点表!16:25</v>
      </c>
      <c r="CG292" s="337" t="str">
        <f t="shared" si="136"/>
        <v>立3段得点表!3:13</v>
      </c>
      <c r="CH292" s="338" t="str">
        <f t="shared" si="137"/>
        <v>立3段得点表!16:25</v>
      </c>
      <c r="CI292" s="337" t="str">
        <f t="shared" si="138"/>
        <v>ボール得点表!3:13</v>
      </c>
      <c r="CJ292" s="338" t="str">
        <f t="shared" si="139"/>
        <v>ボール得点表!16:25</v>
      </c>
      <c r="CK292" s="337" t="str">
        <f t="shared" si="140"/>
        <v>50m得点表!3:13</v>
      </c>
      <c r="CL292" s="338" t="str">
        <f t="shared" si="141"/>
        <v>50m得点表!16:25</v>
      </c>
      <c r="CM292" s="337" t="str">
        <f t="shared" si="142"/>
        <v>往得点表!3:13</v>
      </c>
      <c r="CN292" s="338" t="str">
        <f t="shared" si="143"/>
        <v>往得点表!16:25</v>
      </c>
      <c r="CO292" s="337" t="str">
        <f t="shared" si="144"/>
        <v>腕得点表!3:13</v>
      </c>
      <c r="CP292" s="338" t="str">
        <f t="shared" si="145"/>
        <v>腕得点表!16:25</v>
      </c>
      <c r="CQ292" s="337" t="str">
        <f t="shared" si="146"/>
        <v>腕膝得点表!3:4</v>
      </c>
      <c r="CR292" s="338" t="str">
        <f t="shared" si="147"/>
        <v>腕膝得点表!8:9</v>
      </c>
      <c r="CS292" s="337" t="str">
        <f t="shared" si="148"/>
        <v>20mシャトルラン得点表!3:13</v>
      </c>
      <c r="CT292" s="338" t="str">
        <f t="shared" si="149"/>
        <v>20mシャトルラン得点表!16:25</v>
      </c>
      <c r="CU292" s="402" t="b">
        <f t="shared" si="133"/>
        <v>0</v>
      </c>
    </row>
    <row r="293" spans="1:99">
      <c r="A293" s="352">
        <v>281</v>
      </c>
      <c r="B293" s="446"/>
      <c r="C293" s="353"/>
      <c r="D293" s="356"/>
      <c r="E293" s="355"/>
      <c r="F293" s="356"/>
      <c r="G293" s="435" t="str">
        <f>IF(E293="","",DATEDIF(E293,#REF!,"y"))</f>
        <v/>
      </c>
      <c r="H293" s="356"/>
      <c r="I293" s="356"/>
      <c r="J293" s="379"/>
      <c r="K293" s="436" t="str">
        <f t="shared" ca="1" si="122"/>
        <v/>
      </c>
      <c r="L293" s="316"/>
      <c r="M293" s="318"/>
      <c r="N293" s="318"/>
      <c r="O293" s="318"/>
      <c r="P293" s="363"/>
      <c r="Q293" s="432" t="str">
        <f t="shared" ca="1" si="123"/>
        <v/>
      </c>
      <c r="R293" s="360"/>
      <c r="S293" s="361"/>
      <c r="T293" s="361"/>
      <c r="U293" s="361"/>
      <c r="V293" s="365"/>
      <c r="W293" s="358"/>
      <c r="X293" s="379" t="str">
        <f t="shared" ca="1" si="124"/>
        <v/>
      </c>
      <c r="Y293" s="323"/>
      <c r="Z293" s="360"/>
      <c r="AA293" s="361"/>
      <c r="AB293" s="361"/>
      <c r="AC293" s="361"/>
      <c r="AD293" s="362"/>
      <c r="AE293" s="363"/>
      <c r="AF293" s="432" t="str">
        <f t="shared" ca="1" si="125"/>
        <v/>
      </c>
      <c r="AG293" s="363"/>
      <c r="AH293" s="432" t="str">
        <f t="shared" ca="1" si="126"/>
        <v/>
      </c>
      <c r="AI293" s="358"/>
      <c r="AJ293" s="379" t="str">
        <f t="shared" ca="1" si="127"/>
        <v/>
      </c>
      <c r="AK293" s="363"/>
      <c r="AL293" s="432" t="str">
        <f t="shared" ca="1" si="128"/>
        <v/>
      </c>
      <c r="AM293" s="363"/>
      <c r="AN293" s="432" t="str">
        <f t="shared" ca="1" si="129"/>
        <v/>
      </c>
      <c r="AO293" s="433" t="str">
        <f t="shared" si="130"/>
        <v/>
      </c>
      <c r="AP293" s="433" t="str">
        <f t="shared" si="131"/>
        <v/>
      </c>
      <c r="AQ293" s="433" t="str">
        <f>IF(AO293=7,VLOOKUP(AP293,設定!$A$2:$B$6,2,1),"---")</f>
        <v>---</v>
      </c>
      <c r="AR293" s="370"/>
      <c r="AS293" s="371"/>
      <c r="AT293" s="371"/>
      <c r="AU293" s="372" t="s">
        <v>105</v>
      </c>
      <c r="AV293" s="373"/>
      <c r="AW293" s="372"/>
      <c r="AX293" s="374"/>
      <c r="AY293" s="434" t="str">
        <f t="shared" si="121"/>
        <v/>
      </c>
      <c r="AZ293" s="372" t="s">
        <v>105</v>
      </c>
      <c r="BA293" s="372" t="s">
        <v>105</v>
      </c>
      <c r="BB293" s="372" t="s">
        <v>105</v>
      </c>
      <c r="BC293" s="372"/>
      <c r="BD293" s="372"/>
      <c r="BE293" s="372"/>
      <c r="BF293" s="372"/>
      <c r="BG293" s="376"/>
      <c r="BH293" s="377"/>
      <c r="BI293" s="372"/>
      <c r="BJ293" s="372"/>
      <c r="BK293" s="372"/>
      <c r="BL293" s="372"/>
      <c r="BM293" s="372"/>
      <c r="BN293" s="372"/>
      <c r="BO293" s="372"/>
      <c r="BP293" s="372"/>
      <c r="BQ293" s="372"/>
      <c r="BR293" s="372"/>
      <c r="BS293" s="372"/>
      <c r="BT293" s="372"/>
      <c r="BU293" s="372"/>
      <c r="BV293" s="372"/>
      <c r="BW293" s="372"/>
      <c r="BX293" s="372"/>
      <c r="BY293" s="372"/>
      <c r="BZ293" s="378"/>
      <c r="CA293" s="401"/>
      <c r="CB293" s="402"/>
      <c r="CC293" s="402">
        <v>281</v>
      </c>
      <c r="CD293" s="337" t="str">
        <f t="shared" si="132"/>
        <v/>
      </c>
      <c r="CE293" s="337" t="str">
        <f t="shared" si="134"/>
        <v>立得点表!3:12</v>
      </c>
      <c r="CF293" s="338" t="str">
        <f t="shared" si="135"/>
        <v>立得点表!16:25</v>
      </c>
      <c r="CG293" s="337" t="str">
        <f t="shared" si="136"/>
        <v>立3段得点表!3:13</v>
      </c>
      <c r="CH293" s="338" t="str">
        <f t="shared" si="137"/>
        <v>立3段得点表!16:25</v>
      </c>
      <c r="CI293" s="337" t="str">
        <f t="shared" si="138"/>
        <v>ボール得点表!3:13</v>
      </c>
      <c r="CJ293" s="338" t="str">
        <f t="shared" si="139"/>
        <v>ボール得点表!16:25</v>
      </c>
      <c r="CK293" s="337" t="str">
        <f t="shared" si="140"/>
        <v>50m得点表!3:13</v>
      </c>
      <c r="CL293" s="338" t="str">
        <f t="shared" si="141"/>
        <v>50m得点表!16:25</v>
      </c>
      <c r="CM293" s="337" t="str">
        <f t="shared" si="142"/>
        <v>往得点表!3:13</v>
      </c>
      <c r="CN293" s="338" t="str">
        <f t="shared" si="143"/>
        <v>往得点表!16:25</v>
      </c>
      <c r="CO293" s="337" t="str">
        <f t="shared" si="144"/>
        <v>腕得点表!3:13</v>
      </c>
      <c r="CP293" s="338" t="str">
        <f t="shared" si="145"/>
        <v>腕得点表!16:25</v>
      </c>
      <c r="CQ293" s="337" t="str">
        <f t="shared" si="146"/>
        <v>腕膝得点表!3:4</v>
      </c>
      <c r="CR293" s="338" t="str">
        <f t="shared" si="147"/>
        <v>腕膝得点表!8:9</v>
      </c>
      <c r="CS293" s="337" t="str">
        <f t="shared" si="148"/>
        <v>20mシャトルラン得点表!3:13</v>
      </c>
      <c r="CT293" s="338" t="str">
        <f t="shared" si="149"/>
        <v>20mシャトルラン得点表!16:25</v>
      </c>
      <c r="CU293" s="402" t="b">
        <f t="shared" si="133"/>
        <v>0</v>
      </c>
    </row>
    <row r="294" spans="1:99">
      <c r="A294" s="352">
        <v>282</v>
      </c>
      <c r="B294" s="446"/>
      <c r="C294" s="353"/>
      <c r="D294" s="356"/>
      <c r="E294" s="355"/>
      <c r="F294" s="356"/>
      <c r="G294" s="435" t="str">
        <f>IF(E294="","",DATEDIF(E294,#REF!,"y"))</f>
        <v/>
      </c>
      <c r="H294" s="356"/>
      <c r="I294" s="356"/>
      <c r="J294" s="379"/>
      <c r="K294" s="436" t="str">
        <f t="shared" ca="1" si="122"/>
        <v/>
      </c>
      <c r="L294" s="316"/>
      <c r="M294" s="318"/>
      <c r="N294" s="318"/>
      <c r="O294" s="318"/>
      <c r="P294" s="363"/>
      <c r="Q294" s="432" t="str">
        <f t="shared" ca="1" si="123"/>
        <v/>
      </c>
      <c r="R294" s="360"/>
      <c r="S294" s="361"/>
      <c r="T294" s="361"/>
      <c r="U294" s="361"/>
      <c r="V294" s="365"/>
      <c r="W294" s="358"/>
      <c r="X294" s="379" t="str">
        <f t="shared" ca="1" si="124"/>
        <v/>
      </c>
      <c r="Y294" s="323"/>
      <c r="Z294" s="360"/>
      <c r="AA294" s="361"/>
      <c r="AB294" s="361"/>
      <c r="AC294" s="361"/>
      <c r="AD294" s="362"/>
      <c r="AE294" s="363"/>
      <c r="AF294" s="432" t="str">
        <f t="shared" ca="1" si="125"/>
        <v/>
      </c>
      <c r="AG294" s="363"/>
      <c r="AH294" s="432" t="str">
        <f t="shared" ca="1" si="126"/>
        <v/>
      </c>
      <c r="AI294" s="358"/>
      <c r="AJ294" s="379" t="str">
        <f t="shared" ca="1" si="127"/>
        <v/>
      </c>
      <c r="AK294" s="363"/>
      <c r="AL294" s="432" t="str">
        <f t="shared" ca="1" si="128"/>
        <v/>
      </c>
      <c r="AM294" s="363"/>
      <c r="AN294" s="432" t="str">
        <f t="shared" ca="1" si="129"/>
        <v/>
      </c>
      <c r="AO294" s="433" t="str">
        <f t="shared" si="130"/>
        <v/>
      </c>
      <c r="AP294" s="433" t="str">
        <f t="shared" si="131"/>
        <v/>
      </c>
      <c r="AQ294" s="433" t="str">
        <f>IF(AO294=7,VLOOKUP(AP294,設定!$A$2:$B$6,2,1),"---")</f>
        <v>---</v>
      </c>
      <c r="AR294" s="370"/>
      <c r="AS294" s="371"/>
      <c r="AT294" s="371"/>
      <c r="AU294" s="372" t="s">
        <v>105</v>
      </c>
      <c r="AV294" s="373"/>
      <c r="AW294" s="372"/>
      <c r="AX294" s="374"/>
      <c r="AY294" s="434" t="str">
        <f t="shared" si="121"/>
        <v/>
      </c>
      <c r="AZ294" s="372" t="s">
        <v>105</v>
      </c>
      <c r="BA294" s="372" t="s">
        <v>105</v>
      </c>
      <c r="BB294" s="372" t="s">
        <v>105</v>
      </c>
      <c r="BC294" s="372"/>
      <c r="BD294" s="372"/>
      <c r="BE294" s="372"/>
      <c r="BF294" s="372"/>
      <c r="BG294" s="376"/>
      <c r="BH294" s="377"/>
      <c r="BI294" s="372"/>
      <c r="BJ294" s="372"/>
      <c r="BK294" s="372"/>
      <c r="BL294" s="372"/>
      <c r="BM294" s="372"/>
      <c r="BN294" s="372"/>
      <c r="BO294" s="372"/>
      <c r="BP294" s="372"/>
      <c r="BQ294" s="372"/>
      <c r="BR294" s="372"/>
      <c r="BS294" s="372"/>
      <c r="BT294" s="372"/>
      <c r="BU294" s="372"/>
      <c r="BV294" s="372"/>
      <c r="BW294" s="372"/>
      <c r="BX294" s="372"/>
      <c r="BY294" s="372"/>
      <c r="BZ294" s="378"/>
      <c r="CA294" s="401"/>
      <c r="CB294" s="402"/>
      <c r="CC294" s="402">
        <v>282</v>
      </c>
      <c r="CD294" s="337" t="str">
        <f t="shared" si="132"/>
        <v/>
      </c>
      <c r="CE294" s="337" t="str">
        <f t="shared" si="134"/>
        <v>立得点表!3:12</v>
      </c>
      <c r="CF294" s="338" t="str">
        <f t="shared" si="135"/>
        <v>立得点表!16:25</v>
      </c>
      <c r="CG294" s="337" t="str">
        <f t="shared" si="136"/>
        <v>立3段得点表!3:13</v>
      </c>
      <c r="CH294" s="338" t="str">
        <f t="shared" si="137"/>
        <v>立3段得点表!16:25</v>
      </c>
      <c r="CI294" s="337" t="str">
        <f t="shared" si="138"/>
        <v>ボール得点表!3:13</v>
      </c>
      <c r="CJ294" s="338" t="str">
        <f t="shared" si="139"/>
        <v>ボール得点表!16:25</v>
      </c>
      <c r="CK294" s="337" t="str">
        <f t="shared" si="140"/>
        <v>50m得点表!3:13</v>
      </c>
      <c r="CL294" s="338" t="str">
        <f t="shared" si="141"/>
        <v>50m得点表!16:25</v>
      </c>
      <c r="CM294" s="337" t="str">
        <f t="shared" si="142"/>
        <v>往得点表!3:13</v>
      </c>
      <c r="CN294" s="338" t="str">
        <f t="shared" si="143"/>
        <v>往得点表!16:25</v>
      </c>
      <c r="CO294" s="337" t="str">
        <f t="shared" si="144"/>
        <v>腕得点表!3:13</v>
      </c>
      <c r="CP294" s="338" t="str">
        <f t="shared" si="145"/>
        <v>腕得点表!16:25</v>
      </c>
      <c r="CQ294" s="337" t="str">
        <f t="shared" si="146"/>
        <v>腕膝得点表!3:4</v>
      </c>
      <c r="CR294" s="338" t="str">
        <f t="shared" si="147"/>
        <v>腕膝得点表!8:9</v>
      </c>
      <c r="CS294" s="337" t="str">
        <f t="shared" si="148"/>
        <v>20mシャトルラン得点表!3:13</v>
      </c>
      <c r="CT294" s="338" t="str">
        <f t="shared" si="149"/>
        <v>20mシャトルラン得点表!16:25</v>
      </c>
      <c r="CU294" s="402" t="b">
        <f t="shared" si="133"/>
        <v>0</v>
      </c>
    </row>
    <row r="295" spans="1:99">
      <c r="A295" s="352">
        <v>283</v>
      </c>
      <c r="B295" s="446"/>
      <c r="C295" s="353"/>
      <c r="D295" s="356"/>
      <c r="E295" s="355"/>
      <c r="F295" s="356"/>
      <c r="G295" s="435" t="str">
        <f>IF(E295="","",DATEDIF(E295,#REF!,"y"))</f>
        <v/>
      </c>
      <c r="H295" s="356"/>
      <c r="I295" s="356"/>
      <c r="J295" s="379"/>
      <c r="K295" s="436" t="str">
        <f t="shared" ca="1" si="122"/>
        <v/>
      </c>
      <c r="L295" s="316"/>
      <c r="M295" s="318"/>
      <c r="N295" s="318"/>
      <c r="O295" s="318"/>
      <c r="P295" s="363"/>
      <c r="Q295" s="432" t="str">
        <f t="shared" ca="1" si="123"/>
        <v/>
      </c>
      <c r="R295" s="360"/>
      <c r="S295" s="361"/>
      <c r="T295" s="361"/>
      <c r="U295" s="361"/>
      <c r="V295" s="365"/>
      <c r="W295" s="358"/>
      <c r="X295" s="379" t="str">
        <f t="shared" ca="1" si="124"/>
        <v/>
      </c>
      <c r="Y295" s="323"/>
      <c r="Z295" s="360"/>
      <c r="AA295" s="361"/>
      <c r="AB295" s="361"/>
      <c r="AC295" s="361"/>
      <c r="AD295" s="362"/>
      <c r="AE295" s="363"/>
      <c r="AF295" s="432" t="str">
        <f t="shared" ca="1" si="125"/>
        <v/>
      </c>
      <c r="AG295" s="363"/>
      <c r="AH295" s="432" t="str">
        <f t="shared" ca="1" si="126"/>
        <v/>
      </c>
      <c r="AI295" s="358"/>
      <c r="AJ295" s="379" t="str">
        <f t="shared" ca="1" si="127"/>
        <v/>
      </c>
      <c r="AK295" s="363"/>
      <c r="AL295" s="432" t="str">
        <f t="shared" ca="1" si="128"/>
        <v/>
      </c>
      <c r="AM295" s="363"/>
      <c r="AN295" s="432" t="str">
        <f t="shared" ca="1" si="129"/>
        <v/>
      </c>
      <c r="AO295" s="433" t="str">
        <f t="shared" si="130"/>
        <v/>
      </c>
      <c r="AP295" s="433" t="str">
        <f t="shared" si="131"/>
        <v/>
      </c>
      <c r="AQ295" s="433" t="str">
        <f>IF(AO295=7,VLOOKUP(AP295,設定!$A$2:$B$6,2,1),"---")</f>
        <v>---</v>
      </c>
      <c r="AR295" s="370"/>
      <c r="AS295" s="371"/>
      <c r="AT295" s="371"/>
      <c r="AU295" s="372" t="s">
        <v>105</v>
      </c>
      <c r="AV295" s="373"/>
      <c r="AW295" s="372"/>
      <c r="AX295" s="374"/>
      <c r="AY295" s="434" t="str">
        <f t="shared" si="121"/>
        <v/>
      </c>
      <c r="AZ295" s="372" t="s">
        <v>105</v>
      </c>
      <c r="BA295" s="372" t="s">
        <v>105</v>
      </c>
      <c r="BB295" s="372" t="s">
        <v>105</v>
      </c>
      <c r="BC295" s="372"/>
      <c r="BD295" s="372"/>
      <c r="BE295" s="372"/>
      <c r="BF295" s="372"/>
      <c r="BG295" s="376"/>
      <c r="BH295" s="377"/>
      <c r="BI295" s="372"/>
      <c r="BJ295" s="372"/>
      <c r="BK295" s="372"/>
      <c r="BL295" s="372"/>
      <c r="BM295" s="372"/>
      <c r="BN295" s="372"/>
      <c r="BO295" s="372"/>
      <c r="BP295" s="372"/>
      <c r="BQ295" s="372"/>
      <c r="BR295" s="372"/>
      <c r="BS295" s="372"/>
      <c r="BT295" s="372"/>
      <c r="BU295" s="372"/>
      <c r="BV295" s="372"/>
      <c r="BW295" s="372"/>
      <c r="BX295" s="372"/>
      <c r="BY295" s="372"/>
      <c r="BZ295" s="378"/>
      <c r="CA295" s="401"/>
      <c r="CB295" s="402"/>
      <c r="CC295" s="402">
        <v>283</v>
      </c>
      <c r="CD295" s="337" t="str">
        <f t="shared" si="132"/>
        <v/>
      </c>
      <c r="CE295" s="337" t="str">
        <f t="shared" si="134"/>
        <v>立得点表!3:12</v>
      </c>
      <c r="CF295" s="338" t="str">
        <f t="shared" si="135"/>
        <v>立得点表!16:25</v>
      </c>
      <c r="CG295" s="337" t="str">
        <f t="shared" si="136"/>
        <v>立3段得点表!3:13</v>
      </c>
      <c r="CH295" s="338" t="str">
        <f t="shared" si="137"/>
        <v>立3段得点表!16:25</v>
      </c>
      <c r="CI295" s="337" t="str">
        <f t="shared" si="138"/>
        <v>ボール得点表!3:13</v>
      </c>
      <c r="CJ295" s="338" t="str">
        <f t="shared" si="139"/>
        <v>ボール得点表!16:25</v>
      </c>
      <c r="CK295" s="337" t="str">
        <f t="shared" si="140"/>
        <v>50m得点表!3:13</v>
      </c>
      <c r="CL295" s="338" t="str">
        <f t="shared" si="141"/>
        <v>50m得点表!16:25</v>
      </c>
      <c r="CM295" s="337" t="str">
        <f t="shared" si="142"/>
        <v>往得点表!3:13</v>
      </c>
      <c r="CN295" s="338" t="str">
        <f t="shared" si="143"/>
        <v>往得点表!16:25</v>
      </c>
      <c r="CO295" s="337" t="str">
        <f t="shared" si="144"/>
        <v>腕得点表!3:13</v>
      </c>
      <c r="CP295" s="338" t="str">
        <f t="shared" si="145"/>
        <v>腕得点表!16:25</v>
      </c>
      <c r="CQ295" s="337" t="str">
        <f t="shared" si="146"/>
        <v>腕膝得点表!3:4</v>
      </c>
      <c r="CR295" s="338" t="str">
        <f t="shared" si="147"/>
        <v>腕膝得点表!8:9</v>
      </c>
      <c r="CS295" s="337" t="str">
        <f t="shared" si="148"/>
        <v>20mシャトルラン得点表!3:13</v>
      </c>
      <c r="CT295" s="338" t="str">
        <f t="shared" si="149"/>
        <v>20mシャトルラン得点表!16:25</v>
      </c>
      <c r="CU295" s="402" t="b">
        <f t="shared" si="133"/>
        <v>0</v>
      </c>
    </row>
    <row r="296" spans="1:99">
      <c r="A296" s="352">
        <v>284</v>
      </c>
      <c r="B296" s="446"/>
      <c r="C296" s="353"/>
      <c r="D296" s="356"/>
      <c r="E296" s="355"/>
      <c r="F296" s="356"/>
      <c r="G296" s="435" t="str">
        <f>IF(E296="","",DATEDIF(E296,#REF!,"y"))</f>
        <v/>
      </c>
      <c r="H296" s="356"/>
      <c r="I296" s="356"/>
      <c r="J296" s="379"/>
      <c r="K296" s="436" t="str">
        <f t="shared" ca="1" si="122"/>
        <v/>
      </c>
      <c r="L296" s="316"/>
      <c r="M296" s="318"/>
      <c r="N296" s="318"/>
      <c r="O296" s="318"/>
      <c r="P296" s="363"/>
      <c r="Q296" s="432" t="str">
        <f t="shared" ca="1" si="123"/>
        <v/>
      </c>
      <c r="R296" s="360"/>
      <c r="S296" s="361"/>
      <c r="T296" s="361"/>
      <c r="U296" s="361"/>
      <c r="V296" s="365"/>
      <c r="W296" s="358"/>
      <c r="X296" s="379" t="str">
        <f t="shared" ca="1" si="124"/>
        <v/>
      </c>
      <c r="Y296" s="323"/>
      <c r="Z296" s="360"/>
      <c r="AA296" s="361"/>
      <c r="AB296" s="361"/>
      <c r="AC296" s="361"/>
      <c r="AD296" s="362"/>
      <c r="AE296" s="363"/>
      <c r="AF296" s="432" t="str">
        <f t="shared" ca="1" si="125"/>
        <v/>
      </c>
      <c r="AG296" s="363"/>
      <c r="AH296" s="432" t="str">
        <f t="shared" ca="1" si="126"/>
        <v/>
      </c>
      <c r="AI296" s="358"/>
      <c r="AJ296" s="379" t="str">
        <f t="shared" ca="1" si="127"/>
        <v/>
      </c>
      <c r="AK296" s="363"/>
      <c r="AL296" s="432" t="str">
        <f t="shared" ca="1" si="128"/>
        <v/>
      </c>
      <c r="AM296" s="363"/>
      <c r="AN296" s="432" t="str">
        <f t="shared" ca="1" si="129"/>
        <v/>
      </c>
      <c r="AO296" s="433" t="str">
        <f t="shared" si="130"/>
        <v/>
      </c>
      <c r="AP296" s="433" t="str">
        <f t="shared" si="131"/>
        <v/>
      </c>
      <c r="AQ296" s="433" t="str">
        <f>IF(AO296=7,VLOOKUP(AP296,設定!$A$2:$B$6,2,1),"---")</f>
        <v>---</v>
      </c>
      <c r="AR296" s="370"/>
      <c r="AS296" s="371"/>
      <c r="AT296" s="371"/>
      <c r="AU296" s="372" t="s">
        <v>105</v>
      </c>
      <c r="AV296" s="373"/>
      <c r="AW296" s="372"/>
      <c r="AX296" s="374"/>
      <c r="AY296" s="434" t="str">
        <f t="shared" si="121"/>
        <v/>
      </c>
      <c r="AZ296" s="372" t="s">
        <v>105</v>
      </c>
      <c r="BA296" s="372" t="s">
        <v>105</v>
      </c>
      <c r="BB296" s="372" t="s">
        <v>105</v>
      </c>
      <c r="BC296" s="372"/>
      <c r="BD296" s="372"/>
      <c r="BE296" s="372"/>
      <c r="BF296" s="372"/>
      <c r="BG296" s="376"/>
      <c r="BH296" s="377"/>
      <c r="BI296" s="372"/>
      <c r="BJ296" s="372"/>
      <c r="BK296" s="372"/>
      <c r="BL296" s="372"/>
      <c r="BM296" s="372"/>
      <c r="BN296" s="372"/>
      <c r="BO296" s="372"/>
      <c r="BP296" s="372"/>
      <c r="BQ296" s="372"/>
      <c r="BR296" s="372"/>
      <c r="BS296" s="372"/>
      <c r="BT296" s="372"/>
      <c r="BU296" s="372"/>
      <c r="BV296" s="372"/>
      <c r="BW296" s="372"/>
      <c r="BX296" s="372"/>
      <c r="BY296" s="372"/>
      <c r="BZ296" s="378"/>
      <c r="CA296" s="401"/>
      <c r="CB296" s="402"/>
      <c r="CC296" s="402">
        <v>284</v>
      </c>
      <c r="CD296" s="337" t="str">
        <f t="shared" si="132"/>
        <v/>
      </c>
      <c r="CE296" s="337" t="str">
        <f t="shared" si="134"/>
        <v>立得点表!3:12</v>
      </c>
      <c r="CF296" s="338" t="str">
        <f t="shared" si="135"/>
        <v>立得点表!16:25</v>
      </c>
      <c r="CG296" s="337" t="str">
        <f t="shared" si="136"/>
        <v>立3段得点表!3:13</v>
      </c>
      <c r="CH296" s="338" t="str">
        <f t="shared" si="137"/>
        <v>立3段得点表!16:25</v>
      </c>
      <c r="CI296" s="337" t="str">
        <f t="shared" si="138"/>
        <v>ボール得点表!3:13</v>
      </c>
      <c r="CJ296" s="338" t="str">
        <f t="shared" si="139"/>
        <v>ボール得点表!16:25</v>
      </c>
      <c r="CK296" s="337" t="str">
        <f t="shared" si="140"/>
        <v>50m得点表!3:13</v>
      </c>
      <c r="CL296" s="338" t="str">
        <f t="shared" si="141"/>
        <v>50m得点表!16:25</v>
      </c>
      <c r="CM296" s="337" t="str">
        <f t="shared" si="142"/>
        <v>往得点表!3:13</v>
      </c>
      <c r="CN296" s="338" t="str">
        <f t="shared" si="143"/>
        <v>往得点表!16:25</v>
      </c>
      <c r="CO296" s="337" t="str">
        <f t="shared" si="144"/>
        <v>腕得点表!3:13</v>
      </c>
      <c r="CP296" s="338" t="str">
        <f t="shared" si="145"/>
        <v>腕得点表!16:25</v>
      </c>
      <c r="CQ296" s="337" t="str">
        <f t="shared" si="146"/>
        <v>腕膝得点表!3:4</v>
      </c>
      <c r="CR296" s="338" t="str">
        <f t="shared" si="147"/>
        <v>腕膝得点表!8:9</v>
      </c>
      <c r="CS296" s="337" t="str">
        <f t="shared" si="148"/>
        <v>20mシャトルラン得点表!3:13</v>
      </c>
      <c r="CT296" s="338" t="str">
        <f t="shared" si="149"/>
        <v>20mシャトルラン得点表!16:25</v>
      </c>
      <c r="CU296" s="402" t="b">
        <f t="shared" si="133"/>
        <v>0</v>
      </c>
    </row>
    <row r="297" spans="1:99">
      <c r="A297" s="352">
        <v>285</v>
      </c>
      <c r="B297" s="446"/>
      <c r="C297" s="353"/>
      <c r="D297" s="356"/>
      <c r="E297" s="355"/>
      <c r="F297" s="356"/>
      <c r="G297" s="435" t="str">
        <f>IF(E297="","",DATEDIF(E297,#REF!,"y"))</f>
        <v/>
      </c>
      <c r="H297" s="356"/>
      <c r="I297" s="356"/>
      <c r="J297" s="379"/>
      <c r="K297" s="436" t="str">
        <f t="shared" ca="1" si="122"/>
        <v/>
      </c>
      <c r="L297" s="316"/>
      <c r="M297" s="318"/>
      <c r="N297" s="318"/>
      <c r="O297" s="318"/>
      <c r="P297" s="363"/>
      <c r="Q297" s="432" t="str">
        <f t="shared" ca="1" si="123"/>
        <v/>
      </c>
      <c r="R297" s="360"/>
      <c r="S297" s="361"/>
      <c r="T297" s="361"/>
      <c r="U297" s="361"/>
      <c r="V297" s="365"/>
      <c r="W297" s="358"/>
      <c r="X297" s="379" t="str">
        <f t="shared" ca="1" si="124"/>
        <v/>
      </c>
      <c r="Y297" s="323"/>
      <c r="Z297" s="360"/>
      <c r="AA297" s="361"/>
      <c r="AB297" s="361"/>
      <c r="AC297" s="361"/>
      <c r="AD297" s="362"/>
      <c r="AE297" s="363"/>
      <c r="AF297" s="432" t="str">
        <f t="shared" ca="1" si="125"/>
        <v/>
      </c>
      <c r="AG297" s="363"/>
      <c r="AH297" s="432" t="str">
        <f t="shared" ca="1" si="126"/>
        <v/>
      </c>
      <c r="AI297" s="358"/>
      <c r="AJ297" s="379" t="str">
        <f t="shared" ca="1" si="127"/>
        <v/>
      </c>
      <c r="AK297" s="363"/>
      <c r="AL297" s="432" t="str">
        <f t="shared" ca="1" si="128"/>
        <v/>
      </c>
      <c r="AM297" s="363"/>
      <c r="AN297" s="432" t="str">
        <f t="shared" ca="1" si="129"/>
        <v/>
      </c>
      <c r="AO297" s="433" t="str">
        <f t="shared" si="130"/>
        <v/>
      </c>
      <c r="AP297" s="433" t="str">
        <f t="shared" si="131"/>
        <v/>
      </c>
      <c r="AQ297" s="433" t="str">
        <f>IF(AO297=7,VLOOKUP(AP297,設定!$A$2:$B$6,2,1),"---")</f>
        <v>---</v>
      </c>
      <c r="AR297" s="370"/>
      <c r="AS297" s="371"/>
      <c r="AT297" s="371"/>
      <c r="AU297" s="372" t="s">
        <v>105</v>
      </c>
      <c r="AV297" s="373"/>
      <c r="AW297" s="372"/>
      <c r="AX297" s="374"/>
      <c r="AY297" s="434" t="str">
        <f t="shared" si="121"/>
        <v/>
      </c>
      <c r="AZ297" s="372" t="s">
        <v>105</v>
      </c>
      <c r="BA297" s="372" t="s">
        <v>105</v>
      </c>
      <c r="BB297" s="372" t="s">
        <v>105</v>
      </c>
      <c r="BC297" s="372"/>
      <c r="BD297" s="372"/>
      <c r="BE297" s="372"/>
      <c r="BF297" s="372"/>
      <c r="BG297" s="376"/>
      <c r="BH297" s="377"/>
      <c r="BI297" s="372"/>
      <c r="BJ297" s="372"/>
      <c r="BK297" s="372"/>
      <c r="BL297" s="372"/>
      <c r="BM297" s="372"/>
      <c r="BN297" s="372"/>
      <c r="BO297" s="372"/>
      <c r="BP297" s="372"/>
      <c r="BQ297" s="372"/>
      <c r="BR297" s="372"/>
      <c r="BS297" s="372"/>
      <c r="BT297" s="372"/>
      <c r="BU297" s="372"/>
      <c r="BV297" s="372"/>
      <c r="BW297" s="372"/>
      <c r="BX297" s="372"/>
      <c r="BY297" s="372"/>
      <c r="BZ297" s="378"/>
      <c r="CA297" s="401"/>
      <c r="CB297" s="402"/>
      <c r="CC297" s="402">
        <v>285</v>
      </c>
      <c r="CD297" s="337" t="str">
        <f t="shared" si="132"/>
        <v/>
      </c>
      <c r="CE297" s="337" t="str">
        <f t="shared" si="134"/>
        <v>立得点表!3:12</v>
      </c>
      <c r="CF297" s="338" t="str">
        <f t="shared" si="135"/>
        <v>立得点表!16:25</v>
      </c>
      <c r="CG297" s="337" t="str">
        <f t="shared" si="136"/>
        <v>立3段得点表!3:13</v>
      </c>
      <c r="CH297" s="338" t="str">
        <f t="shared" si="137"/>
        <v>立3段得点表!16:25</v>
      </c>
      <c r="CI297" s="337" t="str">
        <f t="shared" si="138"/>
        <v>ボール得点表!3:13</v>
      </c>
      <c r="CJ297" s="338" t="str">
        <f t="shared" si="139"/>
        <v>ボール得点表!16:25</v>
      </c>
      <c r="CK297" s="337" t="str">
        <f t="shared" si="140"/>
        <v>50m得点表!3:13</v>
      </c>
      <c r="CL297" s="338" t="str">
        <f t="shared" si="141"/>
        <v>50m得点表!16:25</v>
      </c>
      <c r="CM297" s="337" t="str">
        <f t="shared" si="142"/>
        <v>往得点表!3:13</v>
      </c>
      <c r="CN297" s="338" t="str">
        <f t="shared" si="143"/>
        <v>往得点表!16:25</v>
      </c>
      <c r="CO297" s="337" t="str">
        <f t="shared" si="144"/>
        <v>腕得点表!3:13</v>
      </c>
      <c r="CP297" s="338" t="str">
        <f t="shared" si="145"/>
        <v>腕得点表!16:25</v>
      </c>
      <c r="CQ297" s="337" t="str">
        <f t="shared" si="146"/>
        <v>腕膝得点表!3:4</v>
      </c>
      <c r="CR297" s="338" t="str">
        <f t="shared" si="147"/>
        <v>腕膝得点表!8:9</v>
      </c>
      <c r="CS297" s="337" t="str">
        <f t="shared" si="148"/>
        <v>20mシャトルラン得点表!3:13</v>
      </c>
      <c r="CT297" s="338" t="str">
        <f t="shared" si="149"/>
        <v>20mシャトルラン得点表!16:25</v>
      </c>
      <c r="CU297" s="402" t="b">
        <f t="shared" si="133"/>
        <v>0</v>
      </c>
    </row>
    <row r="298" spans="1:99">
      <c r="A298" s="352">
        <v>286</v>
      </c>
      <c r="B298" s="446"/>
      <c r="C298" s="353"/>
      <c r="D298" s="356"/>
      <c r="E298" s="355"/>
      <c r="F298" s="356"/>
      <c r="G298" s="435" t="str">
        <f>IF(E298="","",DATEDIF(E298,#REF!,"y"))</f>
        <v/>
      </c>
      <c r="H298" s="356"/>
      <c r="I298" s="356"/>
      <c r="J298" s="379"/>
      <c r="K298" s="436" t="str">
        <f t="shared" ca="1" si="122"/>
        <v/>
      </c>
      <c r="L298" s="316"/>
      <c r="M298" s="318"/>
      <c r="N298" s="318"/>
      <c r="O298" s="318"/>
      <c r="P298" s="363"/>
      <c r="Q298" s="432" t="str">
        <f t="shared" ca="1" si="123"/>
        <v/>
      </c>
      <c r="R298" s="360"/>
      <c r="S298" s="361"/>
      <c r="T298" s="361"/>
      <c r="U298" s="361"/>
      <c r="V298" s="365"/>
      <c r="W298" s="358"/>
      <c r="X298" s="379" t="str">
        <f t="shared" ca="1" si="124"/>
        <v/>
      </c>
      <c r="Y298" s="323"/>
      <c r="Z298" s="360"/>
      <c r="AA298" s="361"/>
      <c r="AB298" s="361"/>
      <c r="AC298" s="361"/>
      <c r="AD298" s="362"/>
      <c r="AE298" s="363"/>
      <c r="AF298" s="432" t="str">
        <f t="shared" ca="1" si="125"/>
        <v/>
      </c>
      <c r="AG298" s="363"/>
      <c r="AH298" s="432" t="str">
        <f t="shared" ca="1" si="126"/>
        <v/>
      </c>
      <c r="AI298" s="358"/>
      <c r="AJ298" s="379" t="str">
        <f t="shared" ca="1" si="127"/>
        <v/>
      </c>
      <c r="AK298" s="363"/>
      <c r="AL298" s="432" t="str">
        <f t="shared" ca="1" si="128"/>
        <v/>
      </c>
      <c r="AM298" s="363"/>
      <c r="AN298" s="432" t="str">
        <f t="shared" ca="1" si="129"/>
        <v/>
      </c>
      <c r="AO298" s="433" t="str">
        <f t="shared" si="130"/>
        <v/>
      </c>
      <c r="AP298" s="433" t="str">
        <f t="shared" si="131"/>
        <v/>
      </c>
      <c r="AQ298" s="433" t="str">
        <f>IF(AO298=7,VLOOKUP(AP298,設定!$A$2:$B$6,2,1),"---")</f>
        <v>---</v>
      </c>
      <c r="AR298" s="370"/>
      <c r="AS298" s="371"/>
      <c r="AT298" s="371"/>
      <c r="AU298" s="372" t="s">
        <v>105</v>
      </c>
      <c r="AV298" s="373"/>
      <c r="AW298" s="372"/>
      <c r="AX298" s="374"/>
      <c r="AY298" s="434" t="str">
        <f t="shared" si="121"/>
        <v/>
      </c>
      <c r="AZ298" s="372" t="s">
        <v>105</v>
      </c>
      <c r="BA298" s="372" t="s">
        <v>105</v>
      </c>
      <c r="BB298" s="372" t="s">
        <v>105</v>
      </c>
      <c r="BC298" s="372"/>
      <c r="BD298" s="372"/>
      <c r="BE298" s="372"/>
      <c r="BF298" s="372"/>
      <c r="BG298" s="376"/>
      <c r="BH298" s="377"/>
      <c r="BI298" s="372"/>
      <c r="BJ298" s="372"/>
      <c r="BK298" s="372"/>
      <c r="BL298" s="372"/>
      <c r="BM298" s="372"/>
      <c r="BN298" s="372"/>
      <c r="BO298" s="372"/>
      <c r="BP298" s="372"/>
      <c r="BQ298" s="372"/>
      <c r="BR298" s="372"/>
      <c r="BS298" s="372"/>
      <c r="BT298" s="372"/>
      <c r="BU298" s="372"/>
      <c r="BV298" s="372"/>
      <c r="BW298" s="372"/>
      <c r="BX298" s="372"/>
      <c r="BY298" s="372"/>
      <c r="BZ298" s="378"/>
      <c r="CA298" s="401"/>
      <c r="CB298" s="402"/>
      <c r="CC298" s="402">
        <v>286</v>
      </c>
      <c r="CD298" s="337" t="str">
        <f t="shared" si="132"/>
        <v/>
      </c>
      <c r="CE298" s="337" t="str">
        <f t="shared" si="134"/>
        <v>立得点表!3:12</v>
      </c>
      <c r="CF298" s="338" t="str">
        <f t="shared" si="135"/>
        <v>立得点表!16:25</v>
      </c>
      <c r="CG298" s="337" t="str">
        <f t="shared" si="136"/>
        <v>立3段得点表!3:13</v>
      </c>
      <c r="CH298" s="338" t="str">
        <f t="shared" si="137"/>
        <v>立3段得点表!16:25</v>
      </c>
      <c r="CI298" s="337" t="str">
        <f t="shared" si="138"/>
        <v>ボール得点表!3:13</v>
      </c>
      <c r="CJ298" s="338" t="str">
        <f t="shared" si="139"/>
        <v>ボール得点表!16:25</v>
      </c>
      <c r="CK298" s="337" t="str">
        <f t="shared" si="140"/>
        <v>50m得点表!3:13</v>
      </c>
      <c r="CL298" s="338" t="str">
        <f t="shared" si="141"/>
        <v>50m得点表!16:25</v>
      </c>
      <c r="CM298" s="337" t="str">
        <f t="shared" si="142"/>
        <v>往得点表!3:13</v>
      </c>
      <c r="CN298" s="338" t="str">
        <f t="shared" si="143"/>
        <v>往得点表!16:25</v>
      </c>
      <c r="CO298" s="337" t="str">
        <f t="shared" si="144"/>
        <v>腕得点表!3:13</v>
      </c>
      <c r="CP298" s="338" t="str">
        <f t="shared" si="145"/>
        <v>腕得点表!16:25</v>
      </c>
      <c r="CQ298" s="337" t="str">
        <f t="shared" si="146"/>
        <v>腕膝得点表!3:4</v>
      </c>
      <c r="CR298" s="338" t="str">
        <f t="shared" si="147"/>
        <v>腕膝得点表!8:9</v>
      </c>
      <c r="CS298" s="337" t="str">
        <f t="shared" si="148"/>
        <v>20mシャトルラン得点表!3:13</v>
      </c>
      <c r="CT298" s="338" t="str">
        <f t="shared" si="149"/>
        <v>20mシャトルラン得点表!16:25</v>
      </c>
      <c r="CU298" s="402" t="b">
        <f t="shared" si="133"/>
        <v>0</v>
      </c>
    </row>
    <row r="299" spans="1:99">
      <c r="A299" s="352">
        <v>287</v>
      </c>
      <c r="B299" s="446"/>
      <c r="C299" s="353"/>
      <c r="D299" s="356"/>
      <c r="E299" s="355"/>
      <c r="F299" s="356"/>
      <c r="G299" s="435" t="str">
        <f>IF(E299="","",DATEDIF(E299,#REF!,"y"))</f>
        <v/>
      </c>
      <c r="H299" s="356"/>
      <c r="I299" s="356"/>
      <c r="J299" s="379"/>
      <c r="K299" s="436" t="str">
        <f t="shared" ca="1" si="122"/>
        <v/>
      </c>
      <c r="L299" s="316"/>
      <c r="M299" s="318"/>
      <c r="N299" s="318"/>
      <c r="O299" s="318"/>
      <c r="P299" s="363"/>
      <c r="Q299" s="432" t="str">
        <f t="shared" ca="1" si="123"/>
        <v/>
      </c>
      <c r="R299" s="360"/>
      <c r="S299" s="361"/>
      <c r="T299" s="361"/>
      <c r="U299" s="361"/>
      <c r="V299" s="365"/>
      <c r="W299" s="358"/>
      <c r="X299" s="379" t="str">
        <f t="shared" ca="1" si="124"/>
        <v/>
      </c>
      <c r="Y299" s="323"/>
      <c r="Z299" s="360"/>
      <c r="AA299" s="361"/>
      <c r="AB299" s="361"/>
      <c r="AC299" s="361"/>
      <c r="AD299" s="362"/>
      <c r="AE299" s="363"/>
      <c r="AF299" s="432" t="str">
        <f t="shared" ca="1" si="125"/>
        <v/>
      </c>
      <c r="AG299" s="363"/>
      <c r="AH299" s="432" t="str">
        <f t="shared" ca="1" si="126"/>
        <v/>
      </c>
      <c r="AI299" s="358"/>
      <c r="AJ299" s="379" t="str">
        <f t="shared" ca="1" si="127"/>
        <v/>
      </c>
      <c r="AK299" s="363"/>
      <c r="AL299" s="432" t="str">
        <f t="shared" ca="1" si="128"/>
        <v/>
      </c>
      <c r="AM299" s="363"/>
      <c r="AN299" s="432" t="str">
        <f t="shared" ca="1" si="129"/>
        <v/>
      </c>
      <c r="AO299" s="433" t="str">
        <f t="shared" si="130"/>
        <v/>
      </c>
      <c r="AP299" s="433" t="str">
        <f t="shared" si="131"/>
        <v/>
      </c>
      <c r="AQ299" s="433" t="str">
        <f>IF(AO299=7,VLOOKUP(AP299,設定!$A$2:$B$6,2,1),"---")</f>
        <v>---</v>
      </c>
      <c r="AR299" s="370"/>
      <c r="AS299" s="371"/>
      <c r="AT299" s="371"/>
      <c r="AU299" s="372" t="s">
        <v>105</v>
      </c>
      <c r="AV299" s="373"/>
      <c r="AW299" s="372"/>
      <c r="AX299" s="374"/>
      <c r="AY299" s="434" t="str">
        <f t="shared" si="121"/>
        <v/>
      </c>
      <c r="AZ299" s="372" t="s">
        <v>105</v>
      </c>
      <c r="BA299" s="372" t="s">
        <v>105</v>
      </c>
      <c r="BB299" s="372" t="s">
        <v>105</v>
      </c>
      <c r="BC299" s="372"/>
      <c r="BD299" s="372"/>
      <c r="BE299" s="372"/>
      <c r="BF299" s="372"/>
      <c r="BG299" s="376"/>
      <c r="BH299" s="377"/>
      <c r="BI299" s="372"/>
      <c r="BJ299" s="372"/>
      <c r="BK299" s="372"/>
      <c r="BL299" s="372"/>
      <c r="BM299" s="372"/>
      <c r="BN299" s="372"/>
      <c r="BO299" s="372"/>
      <c r="BP299" s="372"/>
      <c r="BQ299" s="372"/>
      <c r="BR299" s="372"/>
      <c r="BS299" s="372"/>
      <c r="BT299" s="372"/>
      <c r="BU299" s="372"/>
      <c r="BV299" s="372"/>
      <c r="BW299" s="372"/>
      <c r="BX299" s="372"/>
      <c r="BY299" s="372"/>
      <c r="BZ299" s="378"/>
      <c r="CA299" s="401"/>
      <c r="CB299" s="402"/>
      <c r="CC299" s="402">
        <v>287</v>
      </c>
      <c r="CD299" s="337" t="str">
        <f t="shared" si="132"/>
        <v/>
      </c>
      <c r="CE299" s="337" t="str">
        <f t="shared" si="134"/>
        <v>立得点表!3:12</v>
      </c>
      <c r="CF299" s="338" t="str">
        <f t="shared" si="135"/>
        <v>立得点表!16:25</v>
      </c>
      <c r="CG299" s="337" t="str">
        <f t="shared" si="136"/>
        <v>立3段得点表!3:13</v>
      </c>
      <c r="CH299" s="338" t="str">
        <f t="shared" si="137"/>
        <v>立3段得点表!16:25</v>
      </c>
      <c r="CI299" s="337" t="str">
        <f t="shared" si="138"/>
        <v>ボール得点表!3:13</v>
      </c>
      <c r="CJ299" s="338" t="str">
        <f t="shared" si="139"/>
        <v>ボール得点表!16:25</v>
      </c>
      <c r="CK299" s="337" t="str">
        <f t="shared" si="140"/>
        <v>50m得点表!3:13</v>
      </c>
      <c r="CL299" s="338" t="str">
        <f t="shared" si="141"/>
        <v>50m得点表!16:25</v>
      </c>
      <c r="CM299" s="337" t="str">
        <f t="shared" si="142"/>
        <v>往得点表!3:13</v>
      </c>
      <c r="CN299" s="338" t="str">
        <f t="shared" si="143"/>
        <v>往得点表!16:25</v>
      </c>
      <c r="CO299" s="337" t="str">
        <f t="shared" si="144"/>
        <v>腕得点表!3:13</v>
      </c>
      <c r="CP299" s="338" t="str">
        <f t="shared" si="145"/>
        <v>腕得点表!16:25</v>
      </c>
      <c r="CQ299" s="337" t="str">
        <f t="shared" si="146"/>
        <v>腕膝得点表!3:4</v>
      </c>
      <c r="CR299" s="338" t="str">
        <f t="shared" si="147"/>
        <v>腕膝得点表!8:9</v>
      </c>
      <c r="CS299" s="337" t="str">
        <f t="shared" si="148"/>
        <v>20mシャトルラン得点表!3:13</v>
      </c>
      <c r="CT299" s="338" t="str">
        <f t="shared" si="149"/>
        <v>20mシャトルラン得点表!16:25</v>
      </c>
      <c r="CU299" s="402" t="b">
        <f t="shared" si="133"/>
        <v>0</v>
      </c>
    </row>
    <row r="300" spans="1:99">
      <c r="A300" s="352">
        <v>288</v>
      </c>
      <c r="B300" s="446"/>
      <c r="C300" s="353"/>
      <c r="D300" s="356"/>
      <c r="E300" s="355"/>
      <c r="F300" s="356"/>
      <c r="G300" s="435" t="str">
        <f>IF(E300="","",DATEDIF(E300,#REF!,"y"))</f>
        <v/>
      </c>
      <c r="H300" s="356"/>
      <c r="I300" s="356"/>
      <c r="J300" s="379"/>
      <c r="K300" s="436" t="str">
        <f t="shared" ca="1" si="122"/>
        <v/>
      </c>
      <c r="L300" s="316"/>
      <c r="M300" s="318"/>
      <c r="N300" s="318"/>
      <c r="O300" s="318"/>
      <c r="P300" s="363"/>
      <c r="Q300" s="432" t="str">
        <f t="shared" ca="1" si="123"/>
        <v/>
      </c>
      <c r="R300" s="360"/>
      <c r="S300" s="361"/>
      <c r="T300" s="361"/>
      <c r="U300" s="361"/>
      <c r="V300" s="365"/>
      <c r="W300" s="358"/>
      <c r="X300" s="379" t="str">
        <f t="shared" ca="1" si="124"/>
        <v/>
      </c>
      <c r="Y300" s="323"/>
      <c r="Z300" s="360"/>
      <c r="AA300" s="361"/>
      <c r="AB300" s="361"/>
      <c r="AC300" s="361"/>
      <c r="AD300" s="362"/>
      <c r="AE300" s="363"/>
      <c r="AF300" s="432" t="str">
        <f t="shared" ca="1" si="125"/>
        <v/>
      </c>
      <c r="AG300" s="363"/>
      <c r="AH300" s="432" t="str">
        <f t="shared" ca="1" si="126"/>
        <v/>
      </c>
      <c r="AI300" s="358"/>
      <c r="AJ300" s="379" t="str">
        <f t="shared" ca="1" si="127"/>
        <v/>
      </c>
      <c r="AK300" s="363"/>
      <c r="AL300" s="432" t="str">
        <f t="shared" ca="1" si="128"/>
        <v/>
      </c>
      <c r="AM300" s="363"/>
      <c r="AN300" s="432" t="str">
        <f t="shared" ca="1" si="129"/>
        <v/>
      </c>
      <c r="AO300" s="433" t="str">
        <f t="shared" si="130"/>
        <v/>
      </c>
      <c r="AP300" s="433" t="str">
        <f t="shared" si="131"/>
        <v/>
      </c>
      <c r="AQ300" s="433" t="str">
        <f>IF(AO300=7,VLOOKUP(AP300,設定!$A$2:$B$6,2,1),"---")</f>
        <v>---</v>
      </c>
      <c r="AR300" s="370"/>
      <c r="AS300" s="371"/>
      <c r="AT300" s="371"/>
      <c r="AU300" s="372" t="s">
        <v>105</v>
      </c>
      <c r="AV300" s="373"/>
      <c r="AW300" s="372"/>
      <c r="AX300" s="374"/>
      <c r="AY300" s="434" t="str">
        <f t="shared" si="121"/>
        <v/>
      </c>
      <c r="AZ300" s="372" t="s">
        <v>105</v>
      </c>
      <c r="BA300" s="372" t="s">
        <v>105</v>
      </c>
      <c r="BB300" s="372" t="s">
        <v>105</v>
      </c>
      <c r="BC300" s="372"/>
      <c r="BD300" s="372"/>
      <c r="BE300" s="372"/>
      <c r="BF300" s="372"/>
      <c r="BG300" s="376"/>
      <c r="BH300" s="377"/>
      <c r="BI300" s="372"/>
      <c r="BJ300" s="372"/>
      <c r="BK300" s="372"/>
      <c r="BL300" s="372"/>
      <c r="BM300" s="372"/>
      <c r="BN300" s="372"/>
      <c r="BO300" s="372"/>
      <c r="BP300" s="372"/>
      <c r="BQ300" s="372"/>
      <c r="BR300" s="372"/>
      <c r="BS300" s="372"/>
      <c r="BT300" s="372"/>
      <c r="BU300" s="372"/>
      <c r="BV300" s="372"/>
      <c r="BW300" s="372"/>
      <c r="BX300" s="372"/>
      <c r="BY300" s="372"/>
      <c r="BZ300" s="378"/>
      <c r="CA300" s="401"/>
      <c r="CB300" s="402"/>
      <c r="CC300" s="402">
        <v>288</v>
      </c>
      <c r="CD300" s="337" t="str">
        <f t="shared" si="132"/>
        <v/>
      </c>
      <c r="CE300" s="337" t="str">
        <f t="shared" si="134"/>
        <v>立得点表!3:12</v>
      </c>
      <c r="CF300" s="338" t="str">
        <f t="shared" si="135"/>
        <v>立得点表!16:25</v>
      </c>
      <c r="CG300" s="337" t="str">
        <f t="shared" si="136"/>
        <v>立3段得点表!3:13</v>
      </c>
      <c r="CH300" s="338" t="str">
        <f t="shared" si="137"/>
        <v>立3段得点表!16:25</v>
      </c>
      <c r="CI300" s="337" t="str">
        <f t="shared" si="138"/>
        <v>ボール得点表!3:13</v>
      </c>
      <c r="CJ300" s="338" t="str">
        <f t="shared" si="139"/>
        <v>ボール得点表!16:25</v>
      </c>
      <c r="CK300" s="337" t="str">
        <f t="shared" si="140"/>
        <v>50m得点表!3:13</v>
      </c>
      <c r="CL300" s="338" t="str">
        <f t="shared" si="141"/>
        <v>50m得点表!16:25</v>
      </c>
      <c r="CM300" s="337" t="str">
        <f t="shared" si="142"/>
        <v>往得点表!3:13</v>
      </c>
      <c r="CN300" s="338" t="str">
        <f t="shared" si="143"/>
        <v>往得点表!16:25</v>
      </c>
      <c r="CO300" s="337" t="str">
        <f t="shared" si="144"/>
        <v>腕得点表!3:13</v>
      </c>
      <c r="CP300" s="338" t="str">
        <f t="shared" si="145"/>
        <v>腕得点表!16:25</v>
      </c>
      <c r="CQ300" s="337" t="str">
        <f t="shared" si="146"/>
        <v>腕膝得点表!3:4</v>
      </c>
      <c r="CR300" s="338" t="str">
        <f t="shared" si="147"/>
        <v>腕膝得点表!8:9</v>
      </c>
      <c r="CS300" s="337" t="str">
        <f t="shared" si="148"/>
        <v>20mシャトルラン得点表!3:13</v>
      </c>
      <c r="CT300" s="338" t="str">
        <f t="shared" si="149"/>
        <v>20mシャトルラン得点表!16:25</v>
      </c>
      <c r="CU300" s="402" t="b">
        <f t="shared" si="133"/>
        <v>0</v>
      </c>
    </row>
    <row r="301" spans="1:99">
      <c r="A301" s="352">
        <v>289</v>
      </c>
      <c r="B301" s="446"/>
      <c r="C301" s="353"/>
      <c r="D301" s="356"/>
      <c r="E301" s="355"/>
      <c r="F301" s="356"/>
      <c r="G301" s="435" t="str">
        <f>IF(E301="","",DATEDIF(E301,#REF!,"y"))</f>
        <v/>
      </c>
      <c r="H301" s="356"/>
      <c r="I301" s="356"/>
      <c r="J301" s="379"/>
      <c r="K301" s="436" t="str">
        <f t="shared" ca="1" si="122"/>
        <v/>
      </c>
      <c r="L301" s="316"/>
      <c r="M301" s="318"/>
      <c r="N301" s="318"/>
      <c r="O301" s="318"/>
      <c r="P301" s="363"/>
      <c r="Q301" s="432" t="str">
        <f t="shared" ca="1" si="123"/>
        <v/>
      </c>
      <c r="R301" s="360"/>
      <c r="S301" s="361"/>
      <c r="T301" s="361"/>
      <c r="U301" s="361"/>
      <c r="V301" s="365"/>
      <c r="W301" s="358"/>
      <c r="X301" s="379" t="str">
        <f t="shared" ca="1" si="124"/>
        <v/>
      </c>
      <c r="Y301" s="323"/>
      <c r="Z301" s="360"/>
      <c r="AA301" s="361"/>
      <c r="AB301" s="361"/>
      <c r="AC301" s="361"/>
      <c r="AD301" s="362"/>
      <c r="AE301" s="363"/>
      <c r="AF301" s="432" t="str">
        <f t="shared" ca="1" si="125"/>
        <v/>
      </c>
      <c r="AG301" s="363"/>
      <c r="AH301" s="432" t="str">
        <f t="shared" ca="1" si="126"/>
        <v/>
      </c>
      <c r="AI301" s="358"/>
      <c r="AJ301" s="379" t="str">
        <f t="shared" ca="1" si="127"/>
        <v/>
      </c>
      <c r="AK301" s="363"/>
      <c r="AL301" s="432" t="str">
        <f t="shared" ca="1" si="128"/>
        <v/>
      </c>
      <c r="AM301" s="363"/>
      <c r="AN301" s="432" t="str">
        <f t="shared" ca="1" si="129"/>
        <v/>
      </c>
      <c r="AO301" s="433" t="str">
        <f t="shared" si="130"/>
        <v/>
      </c>
      <c r="AP301" s="433" t="str">
        <f t="shared" si="131"/>
        <v/>
      </c>
      <c r="AQ301" s="433" t="str">
        <f>IF(AO301=7,VLOOKUP(AP301,設定!$A$2:$B$6,2,1),"---")</f>
        <v>---</v>
      </c>
      <c r="AR301" s="370"/>
      <c r="AS301" s="371"/>
      <c r="AT301" s="371"/>
      <c r="AU301" s="372" t="s">
        <v>105</v>
      </c>
      <c r="AV301" s="373"/>
      <c r="AW301" s="372"/>
      <c r="AX301" s="374"/>
      <c r="AY301" s="434" t="str">
        <f t="shared" si="121"/>
        <v/>
      </c>
      <c r="AZ301" s="372" t="s">
        <v>105</v>
      </c>
      <c r="BA301" s="372" t="s">
        <v>105</v>
      </c>
      <c r="BB301" s="372" t="s">
        <v>105</v>
      </c>
      <c r="BC301" s="372"/>
      <c r="BD301" s="372"/>
      <c r="BE301" s="372"/>
      <c r="BF301" s="372"/>
      <c r="BG301" s="376"/>
      <c r="BH301" s="377"/>
      <c r="BI301" s="372"/>
      <c r="BJ301" s="372"/>
      <c r="BK301" s="372"/>
      <c r="BL301" s="372"/>
      <c r="BM301" s="372"/>
      <c r="BN301" s="372"/>
      <c r="BO301" s="372"/>
      <c r="BP301" s="372"/>
      <c r="BQ301" s="372"/>
      <c r="BR301" s="372"/>
      <c r="BS301" s="372"/>
      <c r="BT301" s="372"/>
      <c r="BU301" s="372"/>
      <c r="BV301" s="372"/>
      <c r="BW301" s="372"/>
      <c r="BX301" s="372"/>
      <c r="BY301" s="372"/>
      <c r="BZ301" s="378"/>
      <c r="CA301" s="401"/>
      <c r="CB301" s="402"/>
      <c r="CC301" s="402">
        <v>289</v>
      </c>
      <c r="CD301" s="337" t="str">
        <f t="shared" si="132"/>
        <v/>
      </c>
      <c r="CE301" s="337" t="str">
        <f t="shared" si="134"/>
        <v>立得点表!3:12</v>
      </c>
      <c r="CF301" s="338" t="str">
        <f t="shared" si="135"/>
        <v>立得点表!16:25</v>
      </c>
      <c r="CG301" s="337" t="str">
        <f t="shared" si="136"/>
        <v>立3段得点表!3:13</v>
      </c>
      <c r="CH301" s="338" t="str">
        <f t="shared" si="137"/>
        <v>立3段得点表!16:25</v>
      </c>
      <c r="CI301" s="337" t="str">
        <f t="shared" si="138"/>
        <v>ボール得点表!3:13</v>
      </c>
      <c r="CJ301" s="338" t="str">
        <f t="shared" si="139"/>
        <v>ボール得点表!16:25</v>
      </c>
      <c r="CK301" s="337" t="str">
        <f t="shared" si="140"/>
        <v>50m得点表!3:13</v>
      </c>
      <c r="CL301" s="338" t="str">
        <f t="shared" si="141"/>
        <v>50m得点表!16:25</v>
      </c>
      <c r="CM301" s="337" t="str">
        <f t="shared" si="142"/>
        <v>往得点表!3:13</v>
      </c>
      <c r="CN301" s="338" t="str">
        <f t="shared" si="143"/>
        <v>往得点表!16:25</v>
      </c>
      <c r="CO301" s="337" t="str">
        <f t="shared" si="144"/>
        <v>腕得点表!3:13</v>
      </c>
      <c r="CP301" s="338" t="str">
        <f t="shared" si="145"/>
        <v>腕得点表!16:25</v>
      </c>
      <c r="CQ301" s="337" t="str">
        <f t="shared" si="146"/>
        <v>腕膝得点表!3:4</v>
      </c>
      <c r="CR301" s="338" t="str">
        <f t="shared" si="147"/>
        <v>腕膝得点表!8:9</v>
      </c>
      <c r="CS301" s="337" t="str">
        <f t="shared" si="148"/>
        <v>20mシャトルラン得点表!3:13</v>
      </c>
      <c r="CT301" s="338" t="str">
        <f t="shared" si="149"/>
        <v>20mシャトルラン得点表!16:25</v>
      </c>
      <c r="CU301" s="402" t="b">
        <f t="shared" si="133"/>
        <v>0</v>
      </c>
    </row>
    <row r="302" spans="1:99">
      <c r="A302" s="352">
        <v>290</v>
      </c>
      <c r="B302" s="446"/>
      <c r="C302" s="353"/>
      <c r="D302" s="356"/>
      <c r="E302" s="355"/>
      <c r="F302" s="356"/>
      <c r="G302" s="435" t="str">
        <f>IF(E302="","",DATEDIF(E302,#REF!,"y"))</f>
        <v/>
      </c>
      <c r="H302" s="356"/>
      <c r="I302" s="356"/>
      <c r="J302" s="379"/>
      <c r="K302" s="436" t="str">
        <f t="shared" ca="1" si="122"/>
        <v/>
      </c>
      <c r="L302" s="316"/>
      <c r="M302" s="318"/>
      <c r="N302" s="318"/>
      <c r="O302" s="318"/>
      <c r="P302" s="363"/>
      <c r="Q302" s="432" t="str">
        <f t="shared" ca="1" si="123"/>
        <v/>
      </c>
      <c r="R302" s="360"/>
      <c r="S302" s="361"/>
      <c r="T302" s="361"/>
      <c r="U302" s="361"/>
      <c r="V302" s="365"/>
      <c r="W302" s="358"/>
      <c r="X302" s="379" t="str">
        <f t="shared" ca="1" si="124"/>
        <v/>
      </c>
      <c r="Y302" s="323"/>
      <c r="Z302" s="360"/>
      <c r="AA302" s="361"/>
      <c r="AB302" s="361"/>
      <c r="AC302" s="361"/>
      <c r="AD302" s="362"/>
      <c r="AE302" s="363"/>
      <c r="AF302" s="432" t="str">
        <f t="shared" ca="1" si="125"/>
        <v/>
      </c>
      <c r="AG302" s="363"/>
      <c r="AH302" s="432" t="str">
        <f t="shared" ca="1" si="126"/>
        <v/>
      </c>
      <c r="AI302" s="358"/>
      <c r="AJ302" s="379" t="str">
        <f t="shared" ca="1" si="127"/>
        <v/>
      </c>
      <c r="AK302" s="363"/>
      <c r="AL302" s="432" t="str">
        <f t="shared" ca="1" si="128"/>
        <v/>
      </c>
      <c r="AM302" s="363"/>
      <c r="AN302" s="432" t="str">
        <f t="shared" ca="1" si="129"/>
        <v/>
      </c>
      <c r="AO302" s="433" t="str">
        <f t="shared" si="130"/>
        <v/>
      </c>
      <c r="AP302" s="433" t="str">
        <f t="shared" si="131"/>
        <v/>
      </c>
      <c r="AQ302" s="433" t="str">
        <f>IF(AO302=7,VLOOKUP(AP302,設定!$A$2:$B$6,2,1),"---")</f>
        <v>---</v>
      </c>
      <c r="AR302" s="370"/>
      <c r="AS302" s="371"/>
      <c r="AT302" s="371"/>
      <c r="AU302" s="372" t="s">
        <v>105</v>
      </c>
      <c r="AV302" s="373"/>
      <c r="AW302" s="372"/>
      <c r="AX302" s="374"/>
      <c r="AY302" s="434" t="str">
        <f t="shared" si="121"/>
        <v/>
      </c>
      <c r="AZ302" s="372" t="s">
        <v>105</v>
      </c>
      <c r="BA302" s="372" t="s">
        <v>105</v>
      </c>
      <c r="BB302" s="372" t="s">
        <v>105</v>
      </c>
      <c r="BC302" s="372"/>
      <c r="BD302" s="372"/>
      <c r="BE302" s="372"/>
      <c r="BF302" s="372"/>
      <c r="BG302" s="376"/>
      <c r="BH302" s="377"/>
      <c r="BI302" s="372"/>
      <c r="BJ302" s="372"/>
      <c r="BK302" s="372"/>
      <c r="BL302" s="372"/>
      <c r="BM302" s="372"/>
      <c r="BN302" s="372"/>
      <c r="BO302" s="372"/>
      <c r="BP302" s="372"/>
      <c r="BQ302" s="372"/>
      <c r="BR302" s="372"/>
      <c r="BS302" s="372"/>
      <c r="BT302" s="372"/>
      <c r="BU302" s="372"/>
      <c r="BV302" s="372"/>
      <c r="BW302" s="372"/>
      <c r="BX302" s="372"/>
      <c r="BY302" s="372"/>
      <c r="BZ302" s="378"/>
      <c r="CA302" s="401"/>
      <c r="CB302" s="402"/>
      <c r="CC302" s="402">
        <v>290</v>
      </c>
      <c r="CD302" s="337" t="str">
        <f t="shared" si="132"/>
        <v/>
      </c>
      <c r="CE302" s="337" t="str">
        <f t="shared" si="134"/>
        <v>立得点表!3:12</v>
      </c>
      <c r="CF302" s="338" t="str">
        <f t="shared" si="135"/>
        <v>立得点表!16:25</v>
      </c>
      <c r="CG302" s="337" t="str">
        <f t="shared" si="136"/>
        <v>立3段得点表!3:13</v>
      </c>
      <c r="CH302" s="338" t="str">
        <f t="shared" si="137"/>
        <v>立3段得点表!16:25</v>
      </c>
      <c r="CI302" s="337" t="str">
        <f t="shared" si="138"/>
        <v>ボール得点表!3:13</v>
      </c>
      <c r="CJ302" s="338" t="str">
        <f t="shared" si="139"/>
        <v>ボール得点表!16:25</v>
      </c>
      <c r="CK302" s="337" t="str">
        <f t="shared" si="140"/>
        <v>50m得点表!3:13</v>
      </c>
      <c r="CL302" s="338" t="str">
        <f t="shared" si="141"/>
        <v>50m得点表!16:25</v>
      </c>
      <c r="CM302" s="337" t="str">
        <f t="shared" si="142"/>
        <v>往得点表!3:13</v>
      </c>
      <c r="CN302" s="338" t="str">
        <f t="shared" si="143"/>
        <v>往得点表!16:25</v>
      </c>
      <c r="CO302" s="337" t="str">
        <f t="shared" si="144"/>
        <v>腕得点表!3:13</v>
      </c>
      <c r="CP302" s="338" t="str">
        <f t="shared" si="145"/>
        <v>腕得点表!16:25</v>
      </c>
      <c r="CQ302" s="337" t="str">
        <f t="shared" si="146"/>
        <v>腕膝得点表!3:4</v>
      </c>
      <c r="CR302" s="338" t="str">
        <f t="shared" si="147"/>
        <v>腕膝得点表!8:9</v>
      </c>
      <c r="CS302" s="337" t="str">
        <f t="shared" si="148"/>
        <v>20mシャトルラン得点表!3:13</v>
      </c>
      <c r="CT302" s="338" t="str">
        <f t="shared" si="149"/>
        <v>20mシャトルラン得点表!16:25</v>
      </c>
      <c r="CU302" s="402" t="b">
        <f t="shared" si="133"/>
        <v>0</v>
      </c>
    </row>
    <row r="303" spans="1:99">
      <c r="A303" s="352">
        <v>291</v>
      </c>
      <c r="B303" s="446"/>
      <c r="C303" s="353"/>
      <c r="D303" s="356"/>
      <c r="E303" s="355"/>
      <c r="F303" s="356"/>
      <c r="G303" s="435" t="str">
        <f>IF(E303="","",DATEDIF(E303,#REF!,"y"))</f>
        <v/>
      </c>
      <c r="H303" s="356"/>
      <c r="I303" s="356"/>
      <c r="J303" s="379"/>
      <c r="K303" s="436" t="str">
        <f t="shared" ca="1" si="122"/>
        <v/>
      </c>
      <c r="L303" s="316"/>
      <c r="M303" s="318"/>
      <c r="N303" s="318"/>
      <c r="O303" s="318"/>
      <c r="P303" s="363"/>
      <c r="Q303" s="432" t="str">
        <f t="shared" ca="1" si="123"/>
        <v/>
      </c>
      <c r="R303" s="360"/>
      <c r="S303" s="361"/>
      <c r="T303" s="361"/>
      <c r="U303" s="361"/>
      <c r="V303" s="365"/>
      <c r="W303" s="358"/>
      <c r="X303" s="379" t="str">
        <f t="shared" ca="1" si="124"/>
        <v/>
      </c>
      <c r="Y303" s="323"/>
      <c r="Z303" s="360"/>
      <c r="AA303" s="361"/>
      <c r="AB303" s="361"/>
      <c r="AC303" s="361"/>
      <c r="AD303" s="362"/>
      <c r="AE303" s="363"/>
      <c r="AF303" s="432" t="str">
        <f t="shared" ca="1" si="125"/>
        <v/>
      </c>
      <c r="AG303" s="363"/>
      <c r="AH303" s="432" t="str">
        <f t="shared" ca="1" si="126"/>
        <v/>
      </c>
      <c r="AI303" s="358"/>
      <c r="AJ303" s="379" t="str">
        <f t="shared" ca="1" si="127"/>
        <v/>
      </c>
      <c r="AK303" s="363"/>
      <c r="AL303" s="432" t="str">
        <f t="shared" ca="1" si="128"/>
        <v/>
      </c>
      <c r="AM303" s="363"/>
      <c r="AN303" s="432" t="str">
        <f t="shared" ca="1" si="129"/>
        <v/>
      </c>
      <c r="AO303" s="433" t="str">
        <f t="shared" si="130"/>
        <v/>
      </c>
      <c r="AP303" s="433" t="str">
        <f t="shared" si="131"/>
        <v/>
      </c>
      <c r="AQ303" s="433" t="str">
        <f>IF(AO303=7,VLOOKUP(AP303,設定!$A$2:$B$6,2,1),"---")</f>
        <v>---</v>
      </c>
      <c r="AR303" s="370"/>
      <c r="AS303" s="371"/>
      <c r="AT303" s="371"/>
      <c r="AU303" s="372" t="s">
        <v>105</v>
      </c>
      <c r="AV303" s="373"/>
      <c r="AW303" s="372"/>
      <c r="AX303" s="374"/>
      <c r="AY303" s="434" t="str">
        <f t="shared" si="121"/>
        <v/>
      </c>
      <c r="AZ303" s="372" t="s">
        <v>105</v>
      </c>
      <c r="BA303" s="372" t="s">
        <v>105</v>
      </c>
      <c r="BB303" s="372" t="s">
        <v>105</v>
      </c>
      <c r="BC303" s="372"/>
      <c r="BD303" s="372"/>
      <c r="BE303" s="372"/>
      <c r="BF303" s="372"/>
      <c r="BG303" s="376"/>
      <c r="BH303" s="377"/>
      <c r="BI303" s="372"/>
      <c r="BJ303" s="372"/>
      <c r="BK303" s="372"/>
      <c r="BL303" s="372"/>
      <c r="BM303" s="372"/>
      <c r="BN303" s="372"/>
      <c r="BO303" s="372"/>
      <c r="BP303" s="372"/>
      <c r="BQ303" s="372"/>
      <c r="BR303" s="372"/>
      <c r="BS303" s="372"/>
      <c r="BT303" s="372"/>
      <c r="BU303" s="372"/>
      <c r="BV303" s="372"/>
      <c r="BW303" s="372"/>
      <c r="BX303" s="372"/>
      <c r="BY303" s="372"/>
      <c r="BZ303" s="378"/>
      <c r="CA303" s="401"/>
      <c r="CB303" s="402"/>
      <c r="CC303" s="402">
        <v>291</v>
      </c>
      <c r="CD303" s="337" t="str">
        <f t="shared" si="132"/>
        <v/>
      </c>
      <c r="CE303" s="337" t="str">
        <f t="shared" si="134"/>
        <v>立得点表!3:12</v>
      </c>
      <c r="CF303" s="338" t="str">
        <f t="shared" si="135"/>
        <v>立得点表!16:25</v>
      </c>
      <c r="CG303" s="337" t="str">
        <f t="shared" si="136"/>
        <v>立3段得点表!3:13</v>
      </c>
      <c r="CH303" s="338" t="str">
        <f t="shared" si="137"/>
        <v>立3段得点表!16:25</v>
      </c>
      <c r="CI303" s="337" t="str">
        <f t="shared" si="138"/>
        <v>ボール得点表!3:13</v>
      </c>
      <c r="CJ303" s="338" t="str">
        <f t="shared" si="139"/>
        <v>ボール得点表!16:25</v>
      </c>
      <c r="CK303" s="337" t="str">
        <f t="shared" si="140"/>
        <v>50m得点表!3:13</v>
      </c>
      <c r="CL303" s="338" t="str">
        <f t="shared" si="141"/>
        <v>50m得点表!16:25</v>
      </c>
      <c r="CM303" s="337" t="str">
        <f t="shared" si="142"/>
        <v>往得点表!3:13</v>
      </c>
      <c r="CN303" s="338" t="str">
        <f t="shared" si="143"/>
        <v>往得点表!16:25</v>
      </c>
      <c r="CO303" s="337" t="str">
        <f t="shared" si="144"/>
        <v>腕得点表!3:13</v>
      </c>
      <c r="CP303" s="338" t="str">
        <f t="shared" si="145"/>
        <v>腕得点表!16:25</v>
      </c>
      <c r="CQ303" s="337" t="str">
        <f t="shared" si="146"/>
        <v>腕膝得点表!3:4</v>
      </c>
      <c r="CR303" s="338" t="str">
        <f t="shared" si="147"/>
        <v>腕膝得点表!8:9</v>
      </c>
      <c r="CS303" s="337" t="str">
        <f t="shared" si="148"/>
        <v>20mシャトルラン得点表!3:13</v>
      </c>
      <c r="CT303" s="338" t="str">
        <f t="shared" si="149"/>
        <v>20mシャトルラン得点表!16:25</v>
      </c>
      <c r="CU303" s="402" t="b">
        <f t="shared" si="133"/>
        <v>0</v>
      </c>
    </row>
    <row r="304" spans="1:99">
      <c r="A304" s="352">
        <v>292</v>
      </c>
      <c r="B304" s="446"/>
      <c r="C304" s="353"/>
      <c r="D304" s="356"/>
      <c r="E304" s="355"/>
      <c r="F304" s="356"/>
      <c r="G304" s="435" t="str">
        <f>IF(E304="","",DATEDIF(E304,#REF!,"y"))</f>
        <v/>
      </c>
      <c r="H304" s="356"/>
      <c r="I304" s="356"/>
      <c r="J304" s="379"/>
      <c r="K304" s="436" t="str">
        <f t="shared" ca="1" si="122"/>
        <v/>
      </c>
      <c r="L304" s="316"/>
      <c r="M304" s="318"/>
      <c r="N304" s="318"/>
      <c r="O304" s="318"/>
      <c r="P304" s="363"/>
      <c r="Q304" s="432" t="str">
        <f t="shared" ca="1" si="123"/>
        <v/>
      </c>
      <c r="R304" s="360"/>
      <c r="S304" s="361"/>
      <c r="T304" s="361"/>
      <c r="U304" s="361"/>
      <c r="V304" s="365"/>
      <c r="W304" s="358"/>
      <c r="X304" s="379" t="str">
        <f t="shared" ca="1" si="124"/>
        <v/>
      </c>
      <c r="Y304" s="323"/>
      <c r="Z304" s="360"/>
      <c r="AA304" s="361"/>
      <c r="AB304" s="361"/>
      <c r="AC304" s="361"/>
      <c r="AD304" s="362"/>
      <c r="AE304" s="363"/>
      <c r="AF304" s="432" t="str">
        <f t="shared" ca="1" si="125"/>
        <v/>
      </c>
      <c r="AG304" s="363"/>
      <c r="AH304" s="432" t="str">
        <f t="shared" ca="1" si="126"/>
        <v/>
      </c>
      <c r="AI304" s="358"/>
      <c r="AJ304" s="379" t="str">
        <f t="shared" ca="1" si="127"/>
        <v/>
      </c>
      <c r="AK304" s="363"/>
      <c r="AL304" s="432" t="str">
        <f t="shared" ca="1" si="128"/>
        <v/>
      </c>
      <c r="AM304" s="363"/>
      <c r="AN304" s="432" t="str">
        <f t="shared" ca="1" si="129"/>
        <v/>
      </c>
      <c r="AO304" s="433" t="str">
        <f t="shared" si="130"/>
        <v/>
      </c>
      <c r="AP304" s="433" t="str">
        <f t="shared" si="131"/>
        <v/>
      </c>
      <c r="AQ304" s="433" t="str">
        <f>IF(AO304=7,VLOOKUP(AP304,設定!$A$2:$B$6,2,1),"---")</f>
        <v>---</v>
      </c>
      <c r="AR304" s="370"/>
      <c r="AS304" s="371"/>
      <c r="AT304" s="371"/>
      <c r="AU304" s="372" t="s">
        <v>105</v>
      </c>
      <c r="AV304" s="373"/>
      <c r="AW304" s="372"/>
      <c r="AX304" s="374"/>
      <c r="AY304" s="434" t="str">
        <f t="shared" si="121"/>
        <v/>
      </c>
      <c r="AZ304" s="372" t="s">
        <v>105</v>
      </c>
      <c r="BA304" s="372" t="s">
        <v>105</v>
      </c>
      <c r="BB304" s="372" t="s">
        <v>105</v>
      </c>
      <c r="BC304" s="372"/>
      <c r="BD304" s="372"/>
      <c r="BE304" s="372"/>
      <c r="BF304" s="372"/>
      <c r="BG304" s="376"/>
      <c r="BH304" s="377"/>
      <c r="BI304" s="372"/>
      <c r="BJ304" s="372"/>
      <c r="BK304" s="372"/>
      <c r="BL304" s="372"/>
      <c r="BM304" s="372"/>
      <c r="BN304" s="372"/>
      <c r="BO304" s="372"/>
      <c r="BP304" s="372"/>
      <c r="BQ304" s="372"/>
      <c r="BR304" s="372"/>
      <c r="BS304" s="372"/>
      <c r="BT304" s="372"/>
      <c r="BU304" s="372"/>
      <c r="BV304" s="372"/>
      <c r="BW304" s="372"/>
      <c r="BX304" s="372"/>
      <c r="BY304" s="372"/>
      <c r="BZ304" s="378"/>
      <c r="CA304" s="401"/>
      <c r="CB304" s="402"/>
      <c r="CC304" s="402">
        <v>292</v>
      </c>
      <c r="CD304" s="337" t="str">
        <f t="shared" si="132"/>
        <v/>
      </c>
      <c r="CE304" s="337" t="str">
        <f t="shared" si="134"/>
        <v>立得点表!3:12</v>
      </c>
      <c r="CF304" s="338" t="str">
        <f t="shared" si="135"/>
        <v>立得点表!16:25</v>
      </c>
      <c r="CG304" s="337" t="str">
        <f t="shared" si="136"/>
        <v>立3段得点表!3:13</v>
      </c>
      <c r="CH304" s="338" t="str">
        <f t="shared" si="137"/>
        <v>立3段得点表!16:25</v>
      </c>
      <c r="CI304" s="337" t="str">
        <f t="shared" si="138"/>
        <v>ボール得点表!3:13</v>
      </c>
      <c r="CJ304" s="338" t="str">
        <f t="shared" si="139"/>
        <v>ボール得点表!16:25</v>
      </c>
      <c r="CK304" s="337" t="str">
        <f t="shared" si="140"/>
        <v>50m得点表!3:13</v>
      </c>
      <c r="CL304" s="338" t="str">
        <f t="shared" si="141"/>
        <v>50m得点表!16:25</v>
      </c>
      <c r="CM304" s="337" t="str">
        <f t="shared" si="142"/>
        <v>往得点表!3:13</v>
      </c>
      <c r="CN304" s="338" t="str">
        <f t="shared" si="143"/>
        <v>往得点表!16:25</v>
      </c>
      <c r="CO304" s="337" t="str">
        <f t="shared" si="144"/>
        <v>腕得点表!3:13</v>
      </c>
      <c r="CP304" s="338" t="str">
        <f t="shared" si="145"/>
        <v>腕得点表!16:25</v>
      </c>
      <c r="CQ304" s="337" t="str">
        <f t="shared" si="146"/>
        <v>腕膝得点表!3:4</v>
      </c>
      <c r="CR304" s="338" t="str">
        <f t="shared" si="147"/>
        <v>腕膝得点表!8:9</v>
      </c>
      <c r="CS304" s="337" t="str">
        <f t="shared" si="148"/>
        <v>20mシャトルラン得点表!3:13</v>
      </c>
      <c r="CT304" s="338" t="str">
        <f t="shared" si="149"/>
        <v>20mシャトルラン得点表!16:25</v>
      </c>
      <c r="CU304" s="402" t="b">
        <f t="shared" si="133"/>
        <v>0</v>
      </c>
    </row>
    <row r="305" spans="1:99">
      <c r="A305" s="352">
        <v>293</v>
      </c>
      <c r="B305" s="446"/>
      <c r="C305" s="353"/>
      <c r="D305" s="356"/>
      <c r="E305" s="355"/>
      <c r="F305" s="356"/>
      <c r="G305" s="435" t="str">
        <f>IF(E305="","",DATEDIF(E305,#REF!,"y"))</f>
        <v/>
      </c>
      <c r="H305" s="356"/>
      <c r="I305" s="356"/>
      <c r="J305" s="379"/>
      <c r="K305" s="436" t="str">
        <f t="shared" ca="1" si="122"/>
        <v/>
      </c>
      <c r="L305" s="316"/>
      <c r="M305" s="318"/>
      <c r="N305" s="318"/>
      <c r="O305" s="318"/>
      <c r="P305" s="363"/>
      <c r="Q305" s="432" t="str">
        <f t="shared" ca="1" si="123"/>
        <v/>
      </c>
      <c r="R305" s="360"/>
      <c r="S305" s="361"/>
      <c r="T305" s="361"/>
      <c r="U305" s="361"/>
      <c r="V305" s="365"/>
      <c r="W305" s="358"/>
      <c r="X305" s="379" t="str">
        <f t="shared" ca="1" si="124"/>
        <v/>
      </c>
      <c r="Y305" s="323"/>
      <c r="Z305" s="360"/>
      <c r="AA305" s="361"/>
      <c r="AB305" s="361"/>
      <c r="AC305" s="361"/>
      <c r="AD305" s="362"/>
      <c r="AE305" s="363"/>
      <c r="AF305" s="432" t="str">
        <f t="shared" ca="1" si="125"/>
        <v/>
      </c>
      <c r="AG305" s="363"/>
      <c r="AH305" s="432" t="str">
        <f t="shared" ca="1" si="126"/>
        <v/>
      </c>
      <c r="AI305" s="358"/>
      <c r="AJ305" s="379" t="str">
        <f t="shared" ca="1" si="127"/>
        <v/>
      </c>
      <c r="AK305" s="363"/>
      <c r="AL305" s="432" t="str">
        <f t="shared" ca="1" si="128"/>
        <v/>
      </c>
      <c r="AM305" s="363"/>
      <c r="AN305" s="432" t="str">
        <f t="shared" ca="1" si="129"/>
        <v/>
      </c>
      <c r="AO305" s="433" t="str">
        <f t="shared" si="130"/>
        <v/>
      </c>
      <c r="AP305" s="433" t="str">
        <f t="shared" si="131"/>
        <v/>
      </c>
      <c r="AQ305" s="433" t="str">
        <f>IF(AO305=7,VLOOKUP(AP305,設定!$A$2:$B$6,2,1),"---")</f>
        <v>---</v>
      </c>
      <c r="AR305" s="370"/>
      <c r="AS305" s="371"/>
      <c r="AT305" s="371"/>
      <c r="AU305" s="372" t="s">
        <v>105</v>
      </c>
      <c r="AV305" s="373"/>
      <c r="AW305" s="372"/>
      <c r="AX305" s="374"/>
      <c r="AY305" s="434" t="str">
        <f t="shared" ref="AY305:AY368" si="150">IF(AX305="","",AX305/AW305)</f>
        <v/>
      </c>
      <c r="AZ305" s="372" t="s">
        <v>105</v>
      </c>
      <c r="BA305" s="372" t="s">
        <v>105</v>
      </c>
      <c r="BB305" s="372" t="s">
        <v>105</v>
      </c>
      <c r="BC305" s="372"/>
      <c r="BD305" s="372"/>
      <c r="BE305" s="372"/>
      <c r="BF305" s="372"/>
      <c r="BG305" s="376"/>
      <c r="BH305" s="377"/>
      <c r="BI305" s="372"/>
      <c r="BJ305" s="372"/>
      <c r="BK305" s="372"/>
      <c r="BL305" s="372"/>
      <c r="BM305" s="372"/>
      <c r="BN305" s="372"/>
      <c r="BO305" s="372"/>
      <c r="BP305" s="372"/>
      <c r="BQ305" s="372"/>
      <c r="BR305" s="372"/>
      <c r="BS305" s="372"/>
      <c r="BT305" s="372"/>
      <c r="BU305" s="372"/>
      <c r="BV305" s="372"/>
      <c r="BW305" s="372"/>
      <c r="BX305" s="372"/>
      <c r="BY305" s="372"/>
      <c r="BZ305" s="378"/>
      <c r="CA305" s="401"/>
      <c r="CB305" s="402"/>
      <c r="CC305" s="402">
        <v>293</v>
      </c>
      <c r="CD305" s="337" t="str">
        <f t="shared" si="132"/>
        <v/>
      </c>
      <c r="CE305" s="337" t="str">
        <f t="shared" si="134"/>
        <v>立得点表!3:12</v>
      </c>
      <c r="CF305" s="338" t="str">
        <f t="shared" si="135"/>
        <v>立得点表!16:25</v>
      </c>
      <c r="CG305" s="337" t="str">
        <f t="shared" si="136"/>
        <v>立3段得点表!3:13</v>
      </c>
      <c r="CH305" s="338" t="str">
        <f t="shared" si="137"/>
        <v>立3段得点表!16:25</v>
      </c>
      <c r="CI305" s="337" t="str">
        <f t="shared" si="138"/>
        <v>ボール得点表!3:13</v>
      </c>
      <c r="CJ305" s="338" t="str">
        <f t="shared" si="139"/>
        <v>ボール得点表!16:25</v>
      </c>
      <c r="CK305" s="337" t="str">
        <f t="shared" si="140"/>
        <v>50m得点表!3:13</v>
      </c>
      <c r="CL305" s="338" t="str">
        <f t="shared" si="141"/>
        <v>50m得点表!16:25</v>
      </c>
      <c r="CM305" s="337" t="str">
        <f t="shared" si="142"/>
        <v>往得点表!3:13</v>
      </c>
      <c r="CN305" s="338" t="str">
        <f t="shared" si="143"/>
        <v>往得点表!16:25</v>
      </c>
      <c r="CO305" s="337" t="str">
        <f t="shared" si="144"/>
        <v>腕得点表!3:13</v>
      </c>
      <c r="CP305" s="338" t="str">
        <f t="shared" si="145"/>
        <v>腕得点表!16:25</v>
      </c>
      <c r="CQ305" s="337" t="str">
        <f t="shared" si="146"/>
        <v>腕膝得点表!3:4</v>
      </c>
      <c r="CR305" s="338" t="str">
        <f t="shared" si="147"/>
        <v>腕膝得点表!8:9</v>
      </c>
      <c r="CS305" s="337" t="str">
        <f t="shared" si="148"/>
        <v>20mシャトルラン得点表!3:13</v>
      </c>
      <c r="CT305" s="338" t="str">
        <f t="shared" si="149"/>
        <v>20mシャトルラン得点表!16:25</v>
      </c>
      <c r="CU305" s="402" t="b">
        <f t="shared" si="133"/>
        <v>0</v>
      </c>
    </row>
    <row r="306" spans="1:99">
      <c r="A306" s="352">
        <v>294</v>
      </c>
      <c r="B306" s="446"/>
      <c r="C306" s="353"/>
      <c r="D306" s="356"/>
      <c r="E306" s="355"/>
      <c r="F306" s="356"/>
      <c r="G306" s="435" t="str">
        <f>IF(E306="","",DATEDIF(E306,#REF!,"y"))</f>
        <v/>
      </c>
      <c r="H306" s="356"/>
      <c r="I306" s="356"/>
      <c r="J306" s="379"/>
      <c r="K306" s="436" t="str">
        <f t="shared" ca="1" si="122"/>
        <v/>
      </c>
      <c r="L306" s="316"/>
      <c r="M306" s="318"/>
      <c r="N306" s="318"/>
      <c r="O306" s="318"/>
      <c r="P306" s="363"/>
      <c r="Q306" s="432" t="str">
        <f t="shared" ca="1" si="123"/>
        <v/>
      </c>
      <c r="R306" s="360"/>
      <c r="S306" s="361"/>
      <c r="T306" s="361"/>
      <c r="U306" s="361"/>
      <c r="V306" s="365"/>
      <c r="W306" s="358"/>
      <c r="X306" s="379" t="str">
        <f t="shared" ca="1" si="124"/>
        <v/>
      </c>
      <c r="Y306" s="323"/>
      <c r="Z306" s="360"/>
      <c r="AA306" s="361"/>
      <c r="AB306" s="361"/>
      <c r="AC306" s="361"/>
      <c r="AD306" s="362"/>
      <c r="AE306" s="363"/>
      <c r="AF306" s="432" t="str">
        <f t="shared" ca="1" si="125"/>
        <v/>
      </c>
      <c r="AG306" s="363"/>
      <c r="AH306" s="432" t="str">
        <f t="shared" ca="1" si="126"/>
        <v/>
      </c>
      <c r="AI306" s="358"/>
      <c r="AJ306" s="379" t="str">
        <f t="shared" ca="1" si="127"/>
        <v/>
      </c>
      <c r="AK306" s="363"/>
      <c r="AL306" s="432" t="str">
        <f t="shared" ca="1" si="128"/>
        <v/>
      </c>
      <c r="AM306" s="363"/>
      <c r="AN306" s="432" t="str">
        <f t="shared" ca="1" si="129"/>
        <v/>
      </c>
      <c r="AO306" s="433" t="str">
        <f t="shared" si="130"/>
        <v/>
      </c>
      <c r="AP306" s="433" t="str">
        <f t="shared" si="131"/>
        <v/>
      </c>
      <c r="AQ306" s="433" t="str">
        <f>IF(AO306=7,VLOOKUP(AP306,設定!$A$2:$B$6,2,1),"---")</f>
        <v>---</v>
      </c>
      <c r="AR306" s="370"/>
      <c r="AS306" s="371"/>
      <c r="AT306" s="371"/>
      <c r="AU306" s="372" t="s">
        <v>105</v>
      </c>
      <c r="AV306" s="373"/>
      <c r="AW306" s="372"/>
      <c r="AX306" s="374"/>
      <c r="AY306" s="434" t="str">
        <f t="shared" si="150"/>
        <v/>
      </c>
      <c r="AZ306" s="372" t="s">
        <v>105</v>
      </c>
      <c r="BA306" s="372" t="s">
        <v>105</v>
      </c>
      <c r="BB306" s="372" t="s">
        <v>105</v>
      </c>
      <c r="BC306" s="372"/>
      <c r="BD306" s="372"/>
      <c r="BE306" s="372"/>
      <c r="BF306" s="372"/>
      <c r="BG306" s="376"/>
      <c r="BH306" s="377"/>
      <c r="BI306" s="372"/>
      <c r="BJ306" s="372"/>
      <c r="BK306" s="372"/>
      <c r="BL306" s="372"/>
      <c r="BM306" s="372"/>
      <c r="BN306" s="372"/>
      <c r="BO306" s="372"/>
      <c r="BP306" s="372"/>
      <c r="BQ306" s="372"/>
      <c r="BR306" s="372"/>
      <c r="BS306" s="372"/>
      <c r="BT306" s="372"/>
      <c r="BU306" s="372"/>
      <c r="BV306" s="372"/>
      <c r="BW306" s="372"/>
      <c r="BX306" s="372"/>
      <c r="BY306" s="372"/>
      <c r="BZ306" s="378"/>
      <c r="CA306" s="401"/>
      <c r="CB306" s="402"/>
      <c r="CC306" s="402">
        <v>294</v>
      </c>
      <c r="CD306" s="337" t="str">
        <f t="shared" si="132"/>
        <v/>
      </c>
      <c r="CE306" s="337" t="str">
        <f t="shared" si="134"/>
        <v>立得点表!3:12</v>
      </c>
      <c r="CF306" s="338" t="str">
        <f t="shared" si="135"/>
        <v>立得点表!16:25</v>
      </c>
      <c r="CG306" s="337" t="str">
        <f t="shared" si="136"/>
        <v>立3段得点表!3:13</v>
      </c>
      <c r="CH306" s="338" t="str">
        <f t="shared" si="137"/>
        <v>立3段得点表!16:25</v>
      </c>
      <c r="CI306" s="337" t="str">
        <f t="shared" si="138"/>
        <v>ボール得点表!3:13</v>
      </c>
      <c r="CJ306" s="338" t="str">
        <f t="shared" si="139"/>
        <v>ボール得点表!16:25</v>
      </c>
      <c r="CK306" s="337" t="str">
        <f t="shared" si="140"/>
        <v>50m得点表!3:13</v>
      </c>
      <c r="CL306" s="338" t="str">
        <f t="shared" si="141"/>
        <v>50m得点表!16:25</v>
      </c>
      <c r="CM306" s="337" t="str">
        <f t="shared" si="142"/>
        <v>往得点表!3:13</v>
      </c>
      <c r="CN306" s="338" t="str">
        <f t="shared" si="143"/>
        <v>往得点表!16:25</v>
      </c>
      <c r="CO306" s="337" t="str">
        <f t="shared" si="144"/>
        <v>腕得点表!3:13</v>
      </c>
      <c r="CP306" s="338" t="str">
        <f t="shared" si="145"/>
        <v>腕得点表!16:25</v>
      </c>
      <c r="CQ306" s="337" t="str">
        <f t="shared" si="146"/>
        <v>腕膝得点表!3:4</v>
      </c>
      <c r="CR306" s="338" t="str">
        <f t="shared" si="147"/>
        <v>腕膝得点表!8:9</v>
      </c>
      <c r="CS306" s="337" t="str">
        <f t="shared" si="148"/>
        <v>20mシャトルラン得点表!3:13</v>
      </c>
      <c r="CT306" s="338" t="str">
        <f t="shared" si="149"/>
        <v>20mシャトルラン得点表!16:25</v>
      </c>
      <c r="CU306" s="402" t="b">
        <f t="shared" si="133"/>
        <v>0</v>
      </c>
    </row>
    <row r="307" spans="1:99">
      <c r="A307" s="352">
        <v>295</v>
      </c>
      <c r="B307" s="446"/>
      <c r="C307" s="353"/>
      <c r="D307" s="356"/>
      <c r="E307" s="355"/>
      <c r="F307" s="356"/>
      <c r="G307" s="435" t="str">
        <f>IF(E307="","",DATEDIF(E307,#REF!,"y"))</f>
        <v/>
      </c>
      <c r="H307" s="356"/>
      <c r="I307" s="356"/>
      <c r="J307" s="379"/>
      <c r="K307" s="436" t="str">
        <f t="shared" ca="1" si="122"/>
        <v/>
      </c>
      <c r="L307" s="316"/>
      <c r="M307" s="318"/>
      <c r="N307" s="318"/>
      <c r="O307" s="318"/>
      <c r="P307" s="363"/>
      <c r="Q307" s="432" t="str">
        <f t="shared" ca="1" si="123"/>
        <v/>
      </c>
      <c r="R307" s="360"/>
      <c r="S307" s="361"/>
      <c r="T307" s="361"/>
      <c r="U307" s="361"/>
      <c r="V307" s="365"/>
      <c r="W307" s="358"/>
      <c r="X307" s="379" t="str">
        <f t="shared" ca="1" si="124"/>
        <v/>
      </c>
      <c r="Y307" s="323"/>
      <c r="Z307" s="360"/>
      <c r="AA307" s="361"/>
      <c r="AB307" s="361"/>
      <c r="AC307" s="361"/>
      <c r="AD307" s="362"/>
      <c r="AE307" s="363"/>
      <c r="AF307" s="432" t="str">
        <f t="shared" ca="1" si="125"/>
        <v/>
      </c>
      <c r="AG307" s="363"/>
      <c r="AH307" s="432" t="str">
        <f t="shared" ca="1" si="126"/>
        <v/>
      </c>
      <c r="AI307" s="358"/>
      <c r="AJ307" s="379" t="str">
        <f t="shared" ca="1" si="127"/>
        <v/>
      </c>
      <c r="AK307" s="363"/>
      <c r="AL307" s="432" t="str">
        <f t="shared" ca="1" si="128"/>
        <v/>
      </c>
      <c r="AM307" s="363"/>
      <c r="AN307" s="432" t="str">
        <f t="shared" ca="1" si="129"/>
        <v/>
      </c>
      <c r="AO307" s="433" t="str">
        <f t="shared" si="130"/>
        <v/>
      </c>
      <c r="AP307" s="433" t="str">
        <f t="shared" si="131"/>
        <v/>
      </c>
      <c r="AQ307" s="433" t="str">
        <f>IF(AO307=7,VLOOKUP(AP307,設定!$A$2:$B$6,2,1),"---")</f>
        <v>---</v>
      </c>
      <c r="AR307" s="370"/>
      <c r="AS307" s="371"/>
      <c r="AT307" s="371"/>
      <c r="AU307" s="372" t="s">
        <v>105</v>
      </c>
      <c r="AV307" s="373"/>
      <c r="AW307" s="372"/>
      <c r="AX307" s="374"/>
      <c r="AY307" s="434" t="str">
        <f t="shared" si="150"/>
        <v/>
      </c>
      <c r="AZ307" s="372" t="s">
        <v>105</v>
      </c>
      <c r="BA307" s="372" t="s">
        <v>105</v>
      </c>
      <c r="BB307" s="372" t="s">
        <v>105</v>
      </c>
      <c r="BC307" s="372"/>
      <c r="BD307" s="372"/>
      <c r="BE307" s="372"/>
      <c r="BF307" s="372"/>
      <c r="BG307" s="376"/>
      <c r="BH307" s="377"/>
      <c r="BI307" s="372"/>
      <c r="BJ307" s="372"/>
      <c r="BK307" s="372"/>
      <c r="BL307" s="372"/>
      <c r="BM307" s="372"/>
      <c r="BN307" s="372"/>
      <c r="BO307" s="372"/>
      <c r="BP307" s="372"/>
      <c r="BQ307" s="372"/>
      <c r="BR307" s="372"/>
      <c r="BS307" s="372"/>
      <c r="BT307" s="372"/>
      <c r="BU307" s="372"/>
      <c r="BV307" s="372"/>
      <c r="BW307" s="372"/>
      <c r="BX307" s="372"/>
      <c r="BY307" s="372"/>
      <c r="BZ307" s="378"/>
      <c r="CA307" s="401"/>
      <c r="CB307" s="402"/>
      <c r="CC307" s="402">
        <v>295</v>
      </c>
      <c r="CD307" s="337" t="str">
        <f t="shared" si="132"/>
        <v/>
      </c>
      <c r="CE307" s="337" t="str">
        <f t="shared" si="134"/>
        <v>立得点表!3:12</v>
      </c>
      <c r="CF307" s="338" t="str">
        <f t="shared" si="135"/>
        <v>立得点表!16:25</v>
      </c>
      <c r="CG307" s="337" t="str">
        <f t="shared" si="136"/>
        <v>立3段得点表!3:13</v>
      </c>
      <c r="CH307" s="338" t="str">
        <f t="shared" si="137"/>
        <v>立3段得点表!16:25</v>
      </c>
      <c r="CI307" s="337" t="str">
        <f t="shared" si="138"/>
        <v>ボール得点表!3:13</v>
      </c>
      <c r="CJ307" s="338" t="str">
        <f t="shared" si="139"/>
        <v>ボール得点表!16:25</v>
      </c>
      <c r="CK307" s="337" t="str">
        <f t="shared" si="140"/>
        <v>50m得点表!3:13</v>
      </c>
      <c r="CL307" s="338" t="str">
        <f t="shared" si="141"/>
        <v>50m得点表!16:25</v>
      </c>
      <c r="CM307" s="337" t="str">
        <f t="shared" si="142"/>
        <v>往得点表!3:13</v>
      </c>
      <c r="CN307" s="338" t="str">
        <f t="shared" si="143"/>
        <v>往得点表!16:25</v>
      </c>
      <c r="CO307" s="337" t="str">
        <f t="shared" si="144"/>
        <v>腕得点表!3:13</v>
      </c>
      <c r="CP307" s="338" t="str">
        <f t="shared" si="145"/>
        <v>腕得点表!16:25</v>
      </c>
      <c r="CQ307" s="337" t="str">
        <f t="shared" si="146"/>
        <v>腕膝得点表!3:4</v>
      </c>
      <c r="CR307" s="338" t="str">
        <f t="shared" si="147"/>
        <v>腕膝得点表!8:9</v>
      </c>
      <c r="CS307" s="337" t="str">
        <f t="shared" si="148"/>
        <v>20mシャトルラン得点表!3:13</v>
      </c>
      <c r="CT307" s="338" t="str">
        <f t="shared" si="149"/>
        <v>20mシャトルラン得点表!16:25</v>
      </c>
      <c r="CU307" s="402" t="b">
        <f t="shared" si="133"/>
        <v>0</v>
      </c>
    </row>
    <row r="308" spans="1:99">
      <c r="A308" s="352">
        <v>296</v>
      </c>
      <c r="B308" s="446"/>
      <c r="C308" s="353"/>
      <c r="D308" s="356"/>
      <c r="E308" s="355"/>
      <c r="F308" s="356"/>
      <c r="G308" s="435" t="str">
        <f>IF(E308="","",DATEDIF(E308,#REF!,"y"))</f>
        <v/>
      </c>
      <c r="H308" s="356"/>
      <c r="I308" s="356"/>
      <c r="J308" s="379"/>
      <c r="K308" s="436" t="str">
        <f t="shared" ca="1" si="122"/>
        <v/>
      </c>
      <c r="L308" s="316"/>
      <c r="M308" s="318"/>
      <c r="N308" s="318"/>
      <c r="O308" s="318"/>
      <c r="P308" s="363"/>
      <c r="Q308" s="432" t="str">
        <f t="shared" ca="1" si="123"/>
        <v/>
      </c>
      <c r="R308" s="360"/>
      <c r="S308" s="361"/>
      <c r="T308" s="361"/>
      <c r="U308" s="361"/>
      <c r="V308" s="365"/>
      <c r="W308" s="358"/>
      <c r="X308" s="379" t="str">
        <f t="shared" ca="1" si="124"/>
        <v/>
      </c>
      <c r="Y308" s="323"/>
      <c r="Z308" s="360"/>
      <c r="AA308" s="361"/>
      <c r="AB308" s="361"/>
      <c r="AC308" s="361"/>
      <c r="AD308" s="362"/>
      <c r="AE308" s="363"/>
      <c r="AF308" s="432" t="str">
        <f t="shared" ca="1" si="125"/>
        <v/>
      </c>
      <c r="AG308" s="363"/>
      <c r="AH308" s="432" t="str">
        <f t="shared" ca="1" si="126"/>
        <v/>
      </c>
      <c r="AI308" s="358"/>
      <c r="AJ308" s="379" t="str">
        <f t="shared" ca="1" si="127"/>
        <v/>
      </c>
      <c r="AK308" s="363"/>
      <c r="AL308" s="432" t="str">
        <f t="shared" ca="1" si="128"/>
        <v/>
      </c>
      <c r="AM308" s="363"/>
      <c r="AN308" s="432" t="str">
        <f t="shared" ca="1" si="129"/>
        <v/>
      </c>
      <c r="AO308" s="433" t="str">
        <f t="shared" si="130"/>
        <v/>
      </c>
      <c r="AP308" s="433" t="str">
        <f t="shared" si="131"/>
        <v/>
      </c>
      <c r="AQ308" s="433" t="str">
        <f>IF(AO308=7,VLOOKUP(AP308,設定!$A$2:$B$6,2,1),"---")</f>
        <v>---</v>
      </c>
      <c r="AR308" s="370"/>
      <c r="AS308" s="371"/>
      <c r="AT308" s="371"/>
      <c r="AU308" s="372" t="s">
        <v>105</v>
      </c>
      <c r="AV308" s="373"/>
      <c r="AW308" s="372"/>
      <c r="AX308" s="374"/>
      <c r="AY308" s="434" t="str">
        <f t="shared" si="150"/>
        <v/>
      </c>
      <c r="AZ308" s="372" t="s">
        <v>105</v>
      </c>
      <c r="BA308" s="372" t="s">
        <v>105</v>
      </c>
      <c r="BB308" s="372" t="s">
        <v>105</v>
      </c>
      <c r="BC308" s="372"/>
      <c r="BD308" s="372"/>
      <c r="BE308" s="372"/>
      <c r="BF308" s="372"/>
      <c r="BG308" s="376"/>
      <c r="BH308" s="377"/>
      <c r="BI308" s="372"/>
      <c r="BJ308" s="372"/>
      <c r="BK308" s="372"/>
      <c r="BL308" s="372"/>
      <c r="BM308" s="372"/>
      <c r="BN308" s="372"/>
      <c r="BO308" s="372"/>
      <c r="BP308" s="372"/>
      <c r="BQ308" s="372"/>
      <c r="BR308" s="372"/>
      <c r="BS308" s="372"/>
      <c r="BT308" s="372"/>
      <c r="BU308" s="372"/>
      <c r="BV308" s="372"/>
      <c r="BW308" s="372"/>
      <c r="BX308" s="372"/>
      <c r="BY308" s="372"/>
      <c r="BZ308" s="378"/>
      <c r="CA308" s="401"/>
      <c r="CB308" s="402"/>
      <c r="CC308" s="402">
        <v>296</v>
      </c>
      <c r="CD308" s="337" t="str">
        <f t="shared" si="132"/>
        <v/>
      </c>
      <c r="CE308" s="337" t="str">
        <f t="shared" si="134"/>
        <v>立得点表!3:12</v>
      </c>
      <c r="CF308" s="338" t="str">
        <f t="shared" si="135"/>
        <v>立得点表!16:25</v>
      </c>
      <c r="CG308" s="337" t="str">
        <f t="shared" si="136"/>
        <v>立3段得点表!3:13</v>
      </c>
      <c r="CH308" s="338" t="str">
        <f t="shared" si="137"/>
        <v>立3段得点表!16:25</v>
      </c>
      <c r="CI308" s="337" t="str">
        <f t="shared" si="138"/>
        <v>ボール得点表!3:13</v>
      </c>
      <c r="CJ308" s="338" t="str">
        <f t="shared" si="139"/>
        <v>ボール得点表!16:25</v>
      </c>
      <c r="CK308" s="337" t="str">
        <f t="shared" si="140"/>
        <v>50m得点表!3:13</v>
      </c>
      <c r="CL308" s="338" t="str">
        <f t="shared" si="141"/>
        <v>50m得点表!16:25</v>
      </c>
      <c r="CM308" s="337" t="str">
        <f t="shared" si="142"/>
        <v>往得点表!3:13</v>
      </c>
      <c r="CN308" s="338" t="str">
        <f t="shared" si="143"/>
        <v>往得点表!16:25</v>
      </c>
      <c r="CO308" s="337" t="str">
        <f t="shared" si="144"/>
        <v>腕得点表!3:13</v>
      </c>
      <c r="CP308" s="338" t="str">
        <f t="shared" si="145"/>
        <v>腕得点表!16:25</v>
      </c>
      <c r="CQ308" s="337" t="str">
        <f t="shared" si="146"/>
        <v>腕膝得点表!3:4</v>
      </c>
      <c r="CR308" s="338" t="str">
        <f t="shared" si="147"/>
        <v>腕膝得点表!8:9</v>
      </c>
      <c r="CS308" s="337" t="str">
        <f t="shared" si="148"/>
        <v>20mシャトルラン得点表!3:13</v>
      </c>
      <c r="CT308" s="338" t="str">
        <f t="shared" si="149"/>
        <v>20mシャトルラン得点表!16:25</v>
      </c>
      <c r="CU308" s="402" t="b">
        <f t="shared" si="133"/>
        <v>0</v>
      </c>
    </row>
    <row r="309" spans="1:99">
      <c r="A309" s="352">
        <v>297</v>
      </c>
      <c r="B309" s="446"/>
      <c r="C309" s="353"/>
      <c r="D309" s="356"/>
      <c r="E309" s="355"/>
      <c r="F309" s="356"/>
      <c r="G309" s="435" t="str">
        <f>IF(E309="","",DATEDIF(E309,#REF!,"y"))</f>
        <v/>
      </c>
      <c r="H309" s="356"/>
      <c r="I309" s="356"/>
      <c r="J309" s="379"/>
      <c r="K309" s="436" t="str">
        <f t="shared" ca="1" si="122"/>
        <v/>
      </c>
      <c r="L309" s="316"/>
      <c r="M309" s="318"/>
      <c r="N309" s="318"/>
      <c r="O309" s="318"/>
      <c r="P309" s="363"/>
      <c r="Q309" s="432" t="str">
        <f t="shared" ca="1" si="123"/>
        <v/>
      </c>
      <c r="R309" s="360"/>
      <c r="S309" s="361"/>
      <c r="T309" s="361"/>
      <c r="U309" s="361"/>
      <c r="V309" s="365"/>
      <c r="W309" s="358"/>
      <c r="X309" s="379" t="str">
        <f t="shared" ca="1" si="124"/>
        <v/>
      </c>
      <c r="Y309" s="323"/>
      <c r="Z309" s="360"/>
      <c r="AA309" s="361"/>
      <c r="AB309" s="361"/>
      <c r="AC309" s="361"/>
      <c r="AD309" s="362"/>
      <c r="AE309" s="363"/>
      <c r="AF309" s="432" t="str">
        <f t="shared" ca="1" si="125"/>
        <v/>
      </c>
      <c r="AG309" s="363"/>
      <c r="AH309" s="432" t="str">
        <f t="shared" ca="1" si="126"/>
        <v/>
      </c>
      <c r="AI309" s="358"/>
      <c r="AJ309" s="379" t="str">
        <f t="shared" ca="1" si="127"/>
        <v/>
      </c>
      <c r="AK309" s="363"/>
      <c r="AL309" s="432" t="str">
        <f t="shared" ca="1" si="128"/>
        <v/>
      </c>
      <c r="AM309" s="363"/>
      <c r="AN309" s="432" t="str">
        <f t="shared" ca="1" si="129"/>
        <v/>
      </c>
      <c r="AO309" s="433" t="str">
        <f t="shared" si="130"/>
        <v/>
      </c>
      <c r="AP309" s="433" t="str">
        <f t="shared" si="131"/>
        <v/>
      </c>
      <c r="AQ309" s="433" t="str">
        <f>IF(AO309=7,VLOOKUP(AP309,設定!$A$2:$B$6,2,1),"---")</f>
        <v>---</v>
      </c>
      <c r="AR309" s="370"/>
      <c r="AS309" s="371"/>
      <c r="AT309" s="371"/>
      <c r="AU309" s="372" t="s">
        <v>105</v>
      </c>
      <c r="AV309" s="373"/>
      <c r="AW309" s="372"/>
      <c r="AX309" s="374"/>
      <c r="AY309" s="434" t="str">
        <f t="shared" si="150"/>
        <v/>
      </c>
      <c r="AZ309" s="372" t="s">
        <v>105</v>
      </c>
      <c r="BA309" s="372" t="s">
        <v>105</v>
      </c>
      <c r="BB309" s="372" t="s">
        <v>105</v>
      </c>
      <c r="BC309" s="372"/>
      <c r="BD309" s="372"/>
      <c r="BE309" s="372"/>
      <c r="BF309" s="372"/>
      <c r="BG309" s="376"/>
      <c r="BH309" s="377"/>
      <c r="BI309" s="372"/>
      <c r="BJ309" s="372"/>
      <c r="BK309" s="372"/>
      <c r="BL309" s="372"/>
      <c r="BM309" s="372"/>
      <c r="BN309" s="372"/>
      <c r="BO309" s="372"/>
      <c r="BP309" s="372"/>
      <c r="BQ309" s="372"/>
      <c r="BR309" s="372"/>
      <c r="BS309" s="372"/>
      <c r="BT309" s="372"/>
      <c r="BU309" s="372"/>
      <c r="BV309" s="372"/>
      <c r="BW309" s="372"/>
      <c r="BX309" s="372"/>
      <c r="BY309" s="372"/>
      <c r="BZ309" s="378"/>
      <c r="CA309" s="401"/>
      <c r="CB309" s="402"/>
      <c r="CC309" s="402">
        <v>297</v>
      </c>
      <c r="CD309" s="337" t="str">
        <f t="shared" si="132"/>
        <v/>
      </c>
      <c r="CE309" s="337" t="str">
        <f t="shared" si="134"/>
        <v>立得点表!3:12</v>
      </c>
      <c r="CF309" s="338" t="str">
        <f t="shared" si="135"/>
        <v>立得点表!16:25</v>
      </c>
      <c r="CG309" s="337" t="str">
        <f t="shared" si="136"/>
        <v>立3段得点表!3:13</v>
      </c>
      <c r="CH309" s="338" t="str">
        <f t="shared" si="137"/>
        <v>立3段得点表!16:25</v>
      </c>
      <c r="CI309" s="337" t="str">
        <f t="shared" si="138"/>
        <v>ボール得点表!3:13</v>
      </c>
      <c r="CJ309" s="338" t="str">
        <f t="shared" si="139"/>
        <v>ボール得点表!16:25</v>
      </c>
      <c r="CK309" s="337" t="str">
        <f t="shared" si="140"/>
        <v>50m得点表!3:13</v>
      </c>
      <c r="CL309" s="338" t="str">
        <f t="shared" si="141"/>
        <v>50m得点表!16:25</v>
      </c>
      <c r="CM309" s="337" t="str">
        <f t="shared" si="142"/>
        <v>往得点表!3:13</v>
      </c>
      <c r="CN309" s="338" t="str">
        <f t="shared" si="143"/>
        <v>往得点表!16:25</v>
      </c>
      <c r="CO309" s="337" t="str">
        <f t="shared" si="144"/>
        <v>腕得点表!3:13</v>
      </c>
      <c r="CP309" s="338" t="str">
        <f t="shared" si="145"/>
        <v>腕得点表!16:25</v>
      </c>
      <c r="CQ309" s="337" t="str">
        <f t="shared" si="146"/>
        <v>腕膝得点表!3:4</v>
      </c>
      <c r="CR309" s="338" t="str">
        <f t="shared" si="147"/>
        <v>腕膝得点表!8:9</v>
      </c>
      <c r="CS309" s="337" t="str">
        <f t="shared" si="148"/>
        <v>20mシャトルラン得点表!3:13</v>
      </c>
      <c r="CT309" s="338" t="str">
        <f t="shared" si="149"/>
        <v>20mシャトルラン得点表!16:25</v>
      </c>
      <c r="CU309" s="402" t="b">
        <f t="shared" si="133"/>
        <v>0</v>
      </c>
    </row>
    <row r="310" spans="1:99">
      <c r="A310" s="352">
        <v>298</v>
      </c>
      <c r="B310" s="446"/>
      <c r="C310" s="353"/>
      <c r="D310" s="356"/>
      <c r="E310" s="355"/>
      <c r="F310" s="356"/>
      <c r="G310" s="435" t="str">
        <f>IF(E310="","",DATEDIF(E310,#REF!,"y"))</f>
        <v/>
      </c>
      <c r="H310" s="356"/>
      <c r="I310" s="356"/>
      <c r="J310" s="379"/>
      <c r="K310" s="436" t="str">
        <f t="shared" ca="1" si="122"/>
        <v/>
      </c>
      <c r="L310" s="316"/>
      <c r="M310" s="318"/>
      <c r="N310" s="318"/>
      <c r="O310" s="318"/>
      <c r="P310" s="363"/>
      <c r="Q310" s="432" t="str">
        <f t="shared" ca="1" si="123"/>
        <v/>
      </c>
      <c r="R310" s="360"/>
      <c r="S310" s="361"/>
      <c r="T310" s="361"/>
      <c r="U310" s="361"/>
      <c r="V310" s="365"/>
      <c r="W310" s="358"/>
      <c r="X310" s="379" t="str">
        <f t="shared" ca="1" si="124"/>
        <v/>
      </c>
      <c r="Y310" s="323"/>
      <c r="Z310" s="360"/>
      <c r="AA310" s="361"/>
      <c r="AB310" s="361"/>
      <c r="AC310" s="361"/>
      <c r="AD310" s="362"/>
      <c r="AE310" s="363"/>
      <c r="AF310" s="432" t="str">
        <f t="shared" ca="1" si="125"/>
        <v/>
      </c>
      <c r="AG310" s="363"/>
      <c r="AH310" s="432" t="str">
        <f t="shared" ca="1" si="126"/>
        <v/>
      </c>
      <c r="AI310" s="358"/>
      <c r="AJ310" s="379" t="str">
        <f t="shared" ca="1" si="127"/>
        <v/>
      </c>
      <c r="AK310" s="363"/>
      <c r="AL310" s="432" t="str">
        <f t="shared" ca="1" si="128"/>
        <v/>
      </c>
      <c r="AM310" s="363"/>
      <c r="AN310" s="432" t="str">
        <f t="shared" ca="1" si="129"/>
        <v/>
      </c>
      <c r="AO310" s="433" t="str">
        <f t="shared" si="130"/>
        <v/>
      </c>
      <c r="AP310" s="433" t="str">
        <f t="shared" si="131"/>
        <v/>
      </c>
      <c r="AQ310" s="433" t="str">
        <f>IF(AO310=7,VLOOKUP(AP310,設定!$A$2:$B$6,2,1),"---")</f>
        <v>---</v>
      </c>
      <c r="AR310" s="370"/>
      <c r="AS310" s="371"/>
      <c r="AT310" s="371"/>
      <c r="AU310" s="372" t="s">
        <v>105</v>
      </c>
      <c r="AV310" s="373"/>
      <c r="AW310" s="372"/>
      <c r="AX310" s="374"/>
      <c r="AY310" s="434" t="str">
        <f t="shared" si="150"/>
        <v/>
      </c>
      <c r="AZ310" s="372" t="s">
        <v>105</v>
      </c>
      <c r="BA310" s="372" t="s">
        <v>105</v>
      </c>
      <c r="BB310" s="372" t="s">
        <v>105</v>
      </c>
      <c r="BC310" s="372"/>
      <c r="BD310" s="372"/>
      <c r="BE310" s="372"/>
      <c r="BF310" s="372"/>
      <c r="BG310" s="376"/>
      <c r="BH310" s="377"/>
      <c r="BI310" s="372"/>
      <c r="BJ310" s="372"/>
      <c r="BK310" s="372"/>
      <c r="BL310" s="372"/>
      <c r="BM310" s="372"/>
      <c r="BN310" s="372"/>
      <c r="BO310" s="372"/>
      <c r="BP310" s="372"/>
      <c r="BQ310" s="372"/>
      <c r="BR310" s="372"/>
      <c r="BS310" s="372"/>
      <c r="BT310" s="372"/>
      <c r="BU310" s="372"/>
      <c r="BV310" s="372"/>
      <c r="BW310" s="372"/>
      <c r="BX310" s="372"/>
      <c r="BY310" s="372"/>
      <c r="BZ310" s="378"/>
      <c r="CA310" s="401"/>
      <c r="CB310" s="402"/>
      <c r="CC310" s="402">
        <v>298</v>
      </c>
      <c r="CD310" s="337" t="str">
        <f t="shared" si="132"/>
        <v/>
      </c>
      <c r="CE310" s="337" t="str">
        <f t="shared" si="134"/>
        <v>立得点表!3:12</v>
      </c>
      <c r="CF310" s="338" t="str">
        <f t="shared" si="135"/>
        <v>立得点表!16:25</v>
      </c>
      <c r="CG310" s="337" t="str">
        <f t="shared" si="136"/>
        <v>立3段得点表!3:13</v>
      </c>
      <c r="CH310" s="338" t="str">
        <f t="shared" si="137"/>
        <v>立3段得点表!16:25</v>
      </c>
      <c r="CI310" s="337" t="str">
        <f t="shared" si="138"/>
        <v>ボール得点表!3:13</v>
      </c>
      <c r="CJ310" s="338" t="str">
        <f t="shared" si="139"/>
        <v>ボール得点表!16:25</v>
      </c>
      <c r="CK310" s="337" t="str">
        <f t="shared" si="140"/>
        <v>50m得点表!3:13</v>
      </c>
      <c r="CL310" s="338" t="str">
        <f t="shared" si="141"/>
        <v>50m得点表!16:25</v>
      </c>
      <c r="CM310" s="337" t="str">
        <f t="shared" si="142"/>
        <v>往得点表!3:13</v>
      </c>
      <c r="CN310" s="338" t="str">
        <f t="shared" si="143"/>
        <v>往得点表!16:25</v>
      </c>
      <c r="CO310" s="337" t="str">
        <f t="shared" si="144"/>
        <v>腕得点表!3:13</v>
      </c>
      <c r="CP310" s="338" t="str">
        <f t="shared" si="145"/>
        <v>腕得点表!16:25</v>
      </c>
      <c r="CQ310" s="337" t="str">
        <f t="shared" si="146"/>
        <v>腕膝得点表!3:4</v>
      </c>
      <c r="CR310" s="338" t="str">
        <f t="shared" si="147"/>
        <v>腕膝得点表!8:9</v>
      </c>
      <c r="CS310" s="337" t="str">
        <f t="shared" si="148"/>
        <v>20mシャトルラン得点表!3:13</v>
      </c>
      <c r="CT310" s="338" t="str">
        <f t="shared" si="149"/>
        <v>20mシャトルラン得点表!16:25</v>
      </c>
      <c r="CU310" s="402" t="b">
        <f t="shared" si="133"/>
        <v>0</v>
      </c>
    </row>
    <row r="311" spans="1:99">
      <c r="A311" s="352">
        <v>299</v>
      </c>
      <c r="B311" s="446"/>
      <c r="C311" s="353"/>
      <c r="D311" s="356"/>
      <c r="E311" s="355"/>
      <c r="F311" s="356"/>
      <c r="G311" s="435" t="str">
        <f>IF(E311="","",DATEDIF(E311,#REF!,"y"))</f>
        <v/>
      </c>
      <c r="H311" s="356"/>
      <c r="I311" s="356"/>
      <c r="J311" s="379"/>
      <c r="K311" s="436" t="str">
        <f t="shared" ca="1" si="122"/>
        <v/>
      </c>
      <c r="L311" s="316"/>
      <c r="M311" s="318"/>
      <c r="N311" s="318"/>
      <c r="O311" s="318"/>
      <c r="P311" s="363"/>
      <c r="Q311" s="432" t="str">
        <f t="shared" ca="1" si="123"/>
        <v/>
      </c>
      <c r="R311" s="360"/>
      <c r="S311" s="361"/>
      <c r="T311" s="361"/>
      <c r="U311" s="361"/>
      <c r="V311" s="365"/>
      <c r="W311" s="358"/>
      <c r="X311" s="379" t="str">
        <f t="shared" ca="1" si="124"/>
        <v/>
      </c>
      <c r="Y311" s="323"/>
      <c r="Z311" s="360"/>
      <c r="AA311" s="361"/>
      <c r="AB311" s="361"/>
      <c r="AC311" s="361"/>
      <c r="AD311" s="362"/>
      <c r="AE311" s="363"/>
      <c r="AF311" s="432" t="str">
        <f t="shared" ca="1" si="125"/>
        <v/>
      </c>
      <c r="AG311" s="363"/>
      <c r="AH311" s="432" t="str">
        <f t="shared" ca="1" si="126"/>
        <v/>
      </c>
      <c r="AI311" s="358"/>
      <c r="AJ311" s="379" t="str">
        <f t="shared" ca="1" si="127"/>
        <v/>
      </c>
      <c r="AK311" s="363"/>
      <c r="AL311" s="432" t="str">
        <f t="shared" ca="1" si="128"/>
        <v/>
      </c>
      <c r="AM311" s="363"/>
      <c r="AN311" s="432" t="str">
        <f t="shared" ca="1" si="129"/>
        <v/>
      </c>
      <c r="AO311" s="433" t="str">
        <f t="shared" si="130"/>
        <v/>
      </c>
      <c r="AP311" s="433" t="str">
        <f t="shared" si="131"/>
        <v/>
      </c>
      <c r="AQ311" s="433" t="str">
        <f>IF(AO311=7,VLOOKUP(AP311,設定!$A$2:$B$6,2,1),"---")</f>
        <v>---</v>
      </c>
      <c r="AR311" s="370"/>
      <c r="AS311" s="371"/>
      <c r="AT311" s="371"/>
      <c r="AU311" s="372" t="s">
        <v>105</v>
      </c>
      <c r="AV311" s="373"/>
      <c r="AW311" s="372"/>
      <c r="AX311" s="374"/>
      <c r="AY311" s="434" t="str">
        <f t="shared" si="150"/>
        <v/>
      </c>
      <c r="AZ311" s="372" t="s">
        <v>105</v>
      </c>
      <c r="BA311" s="372" t="s">
        <v>105</v>
      </c>
      <c r="BB311" s="372" t="s">
        <v>105</v>
      </c>
      <c r="BC311" s="372"/>
      <c r="BD311" s="372"/>
      <c r="BE311" s="372"/>
      <c r="BF311" s="372"/>
      <c r="BG311" s="376"/>
      <c r="BH311" s="377"/>
      <c r="BI311" s="372"/>
      <c r="BJ311" s="372"/>
      <c r="BK311" s="372"/>
      <c r="BL311" s="372"/>
      <c r="BM311" s="372"/>
      <c r="BN311" s="372"/>
      <c r="BO311" s="372"/>
      <c r="BP311" s="372"/>
      <c r="BQ311" s="372"/>
      <c r="BR311" s="372"/>
      <c r="BS311" s="372"/>
      <c r="BT311" s="372"/>
      <c r="BU311" s="372"/>
      <c r="BV311" s="372"/>
      <c r="BW311" s="372"/>
      <c r="BX311" s="372"/>
      <c r="BY311" s="372"/>
      <c r="BZ311" s="378"/>
      <c r="CA311" s="401"/>
      <c r="CB311" s="402"/>
      <c r="CC311" s="402">
        <v>299</v>
      </c>
      <c r="CD311" s="337" t="str">
        <f t="shared" si="132"/>
        <v/>
      </c>
      <c r="CE311" s="337" t="str">
        <f t="shared" si="134"/>
        <v>立得点表!3:12</v>
      </c>
      <c r="CF311" s="338" t="str">
        <f t="shared" si="135"/>
        <v>立得点表!16:25</v>
      </c>
      <c r="CG311" s="337" t="str">
        <f t="shared" si="136"/>
        <v>立3段得点表!3:13</v>
      </c>
      <c r="CH311" s="338" t="str">
        <f t="shared" si="137"/>
        <v>立3段得点表!16:25</v>
      </c>
      <c r="CI311" s="337" t="str">
        <f t="shared" si="138"/>
        <v>ボール得点表!3:13</v>
      </c>
      <c r="CJ311" s="338" t="str">
        <f t="shared" si="139"/>
        <v>ボール得点表!16:25</v>
      </c>
      <c r="CK311" s="337" t="str">
        <f t="shared" si="140"/>
        <v>50m得点表!3:13</v>
      </c>
      <c r="CL311" s="338" t="str">
        <f t="shared" si="141"/>
        <v>50m得点表!16:25</v>
      </c>
      <c r="CM311" s="337" t="str">
        <f t="shared" si="142"/>
        <v>往得点表!3:13</v>
      </c>
      <c r="CN311" s="338" t="str">
        <f t="shared" si="143"/>
        <v>往得点表!16:25</v>
      </c>
      <c r="CO311" s="337" t="str">
        <f t="shared" si="144"/>
        <v>腕得点表!3:13</v>
      </c>
      <c r="CP311" s="338" t="str">
        <f t="shared" si="145"/>
        <v>腕得点表!16:25</v>
      </c>
      <c r="CQ311" s="337" t="str">
        <f t="shared" si="146"/>
        <v>腕膝得点表!3:4</v>
      </c>
      <c r="CR311" s="338" t="str">
        <f t="shared" si="147"/>
        <v>腕膝得点表!8:9</v>
      </c>
      <c r="CS311" s="337" t="str">
        <f t="shared" si="148"/>
        <v>20mシャトルラン得点表!3:13</v>
      </c>
      <c r="CT311" s="338" t="str">
        <f t="shared" si="149"/>
        <v>20mシャトルラン得点表!16:25</v>
      </c>
      <c r="CU311" s="402" t="b">
        <f t="shared" si="133"/>
        <v>0</v>
      </c>
    </row>
    <row r="312" spans="1:99">
      <c r="A312" s="352">
        <v>300</v>
      </c>
      <c r="B312" s="446"/>
      <c r="C312" s="353"/>
      <c r="D312" s="356"/>
      <c r="E312" s="355"/>
      <c r="F312" s="356"/>
      <c r="G312" s="435" t="str">
        <f>IF(E312="","",DATEDIF(E312,#REF!,"y"))</f>
        <v/>
      </c>
      <c r="H312" s="356"/>
      <c r="I312" s="356"/>
      <c r="J312" s="379"/>
      <c r="K312" s="436" t="str">
        <f t="shared" ca="1" si="122"/>
        <v/>
      </c>
      <c r="L312" s="316"/>
      <c r="M312" s="318"/>
      <c r="N312" s="318"/>
      <c r="O312" s="318"/>
      <c r="P312" s="363"/>
      <c r="Q312" s="432" t="str">
        <f t="shared" ca="1" si="123"/>
        <v/>
      </c>
      <c r="R312" s="360"/>
      <c r="S312" s="361"/>
      <c r="T312" s="361"/>
      <c r="U312" s="361"/>
      <c r="V312" s="365"/>
      <c r="W312" s="358"/>
      <c r="X312" s="379" t="str">
        <f t="shared" ca="1" si="124"/>
        <v/>
      </c>
      <c r="Y312" s="323"/>
      <c r="Z312" s="360"/>
      <c r="AA312" s="361"/>
      <c r="AB312" s="361"/>
      <c r="AC312" s="361"/>
      <c r="AD312" s="362"/>
      <c r="AE312" s="363"/>
      <c r="AF312" s="432" t="str">
        <f t="shared" ca="1" si="125"/>
        <v/>
      </c>
      <c r="AG312" s="363"/>
      <c r="AH312" s="432" t="str">
        <f t="shared" ca="1" si="126"/>
        <v/>
      </c>
      <c r="AI312" s="358"/>
      <c r="AJ312" s="379" t="str">
        <f t="shared" ca="1" si="127"/>
        <v/>
      </c>
      <c r="AK312" s="363"/>
      <c r="AL312" s="432" t="str">
        <f t="shared" ca="1" si="128"/>
        <v/>
      </c>
      <c r="AM312" s="363"/>
      <c r="AN312" s="432" t="str">
        <f t="shared" ca="1" si="129"/>
        <v/>
      </c>
      <c r="AO312" s="433" t="str">
        <f t="shared" si="130"/>
        <v/>
      </c>
      <c r="AP312" s="433" t="str">
        <f t="shared" si="131"/>
        <v/>
      </c>
      <c r="AQ312" s="433" t="str">
        <f>IF(AO312=7,VLOOKUP(AP312,設定!$A$2:$B$6,2,1),"---")</f>
        <v>---</v>
      </c>
      <c r="AR312" s="370"/>
      <c r="AS312" s="371"/>
      <c r="AT312" s="371"/>
      <c r="AU312" s="372" t="s">
        <v>105</v>
      </c>
      <c r="AV312" s="373"/>
      <c r="AW312" s="372"/>
      <c r="AX312" s="374"/>
      <c r="AY312" s="434" t="str">
        <f t="shared" si="150"/>
        <v/>
      </c>
      <c r="AZ312" s="372" t="s">
        <v>105</v>
      </c>
      <c r="BA312" s="372" t="s">
        <v>105</v>
      </c>
      <c r="BB312" s="372" t="s">
        <v>105</v>
      </c>
      <c r="BC312" s="372"/>
      <c r="BD312" s="372"/>
      <c r="BE312" s="372"/>
      <c r="BF312" s="372"/>
      <c r="BG312" s="376"/>
      <c r="BH312" s="377"/>
      <c r="BI312" s="372"/>
      <c r="BJ312" s="372"/>
      <c r="BK312" s="372"/>
      <c r="BL312" s="372"/>
      <c r="BM312" s="372"/>
      <c r="BN312" s="372"/>
      <c r="BO312" s="372"/>
      <c r="BP312" s="372"/>
      <c r="BQ312" s="372"/>
      <c r="BR312" s="372"/>
      <c r="BS312" s="372"/>
      <c r="BT312" s="372"/>
      <c r="BU312" s="372"/>
      <c r="BV312" s="372"/>
      <c r="BW312" s="372"/>
      <c r="BX312" s="372"/>
      <c r="BY312" s="372"/>
      <c r="BZ312" s="378"/>
      <c r="CA312" s="401"/>
      <c r="CB312" s="402"/>
      <c r="CC312" s="402">
        <v>300</v>
      </c>
      <c r="CD312" s="337" t="str">
        <f t="shared" si="132"/>
        <v/>
      </c>
      <c r="CE312" s="337" t="str">
        <f t="shared" si="134"/>
        <v>立得点表!3:12</v>
      </c>
      <c r="CF312" s="338" t="str">
        <f t="shared" si="135"/>
        <v>立得点表!16:25</v>
      </c>
      <c r="CG312" s="337" t="str">
        <f t="shared" si="136"/>
        <v>立3段得点表!3:13</v>
      </c>
      <c r="CH312" s="338" t="str">
        <f t="shared" si="137"/>
        <v>立3段得点表!16:25</v>
      </c>
      <c r="CI312" s="337" t="str">
        <f t="shared" si="138"/>
        <v>ボール得点表!3:13</v>
      </c>
      <c r="CJ312" s="338" t="str">
        <f t="shared" si="139"/>
        <v>ボール得点表!16:25</v>
      </c>
      <c r="CK312" s="337" t="str">
        <f t="shared" si="140"/>
        <v>50m得点表!3:13</v>
      </c>
      <c r="CL312" s="338" t="str">
        <f t="shared" si="141"/>
        <v>50m得点表!16:25</v>
      </c>
      <c r="CM312" s="337" t="str">
        <f t="shared" si="142"/>
        <v>往得点表!3:13</v>
      </c>
      <c r="CN312" s="338" t="str">
        <f t="shared" si="143"/>
        <v>往得点表!16:25</v>
      </c>
      <c r="CO312" s="337" t="str">
        <f t="shared" si="144"/>
        <v>腕得点表!3:13</v>
      </c>
      <c r="CP312" s="338" t="str">
        <f t="shared" si="145"/>
        <v>腕得点表!16:25</v>
      </c>
      <c r="CQ312" s="337" t="str">
        <f t="shared" si="146"/>
        <v>腕膝得点表!3:4</v>
      </c>
      <c r="CR312" s="338" t="str">
        <f t="shared" si="147"/>
        <v>腕膝得点表!8:9</v>
      </c>
      <c r="CS312" s="337" t="str">
        <f t="shared" si="148"/>
        <v>20mシャトルラン得点表!3:13</v>
      </c>
      <c r="CT312" s="338" t="str">
        <f t="shared" si="149"/>
        <v>20mシャトルラン得点表!16:25</v>
      </c>
      <c r="CU312" s="402" t="b">
        <f t="shared" si="133"/>
        <v>0</v>
      </c>
    </row>
    <row r="313" spans="1:99">
      <c r="A313" s="352">
        <v>301</v>
      </c>
      <c r="B313" s="446"/>
      <c r="C313" s="353"/>
      <c r="D313" s="356"/>
      <c r="E313" s="355"/>
      <c r="F313" s="356"/>
      <c r="G313" s="435" t="str">
        <f>IF(E313="","",DATEDIF(E313,#REF!,"y"))</f>
        <v/>
      </c>
      <c r="H313" s="356"/>
      <c r="I313" s="356"/>
      <c r="J313" s="379"/>
      <c r="K313" s="436" t="str">
        <f t="shared" ca="1" si="122"/>
        <v/>
      </c>
      <c r="L313" s="316"/>
      <c r="M313" s="318"/>
      <c r="N313" s="318"/>
      <c r="O313" s="318"/>
      <c r="P313" s="363"/>
      <c r="Q313" s="432" t="str">
        <f t="shared" ca="1" si="123"/>
        <v/>
      </c>
      <c r="R313" s="360"/>
      <c r="S313" s="361"/>
      <c r="T313" s="361"/>
      <c r="U313" s="361"/>
      <c r="V313" s="365"/>
      <c r="W313" s="358"/>
      <c r="X313" s="379" t="str">
        <f t="shared" ca="1" si="124"/>
        <v/>
      </c>
      <c r="Y313" s="323"/>
      <c r="Z313" s="360"/>
      <c r="AA313" s="361"/>
      <c r="AB313" s="361"/>
      <c r="AC313" s="361"/>
      <c r="AD313" s="362"/>
      <c r="AE313" s="363"/>
      <c r="AF313" s="432" t="str">
        <f t="shared" ca="1" si="125"/>
        <v/>
      </c>
      <c r="AG313" s="363"/>
      <c r="AH313" s="432" t="str">
        <f t="shared" ca="1" si="126"/>
        <v/>
      </c>
      <c r="AI313" s="358"/>
      <c r="AJ313" s="379" t="str">
        <f t="shared" ca="1" si="127"/>
        <v/>
      </c>
      <c r="AK313" s="363"/>
      <c r="AL313" s="432" t="str">
        <f t="shared" ca="1" si="128"/>
        <v/>
      </c>
      <c r="AM313" s="363"/>
      <c r="AN313" s="432" t="str">
        <f t="shared" ca="1" si="129"/>
        <v/>
      </c>
      <c r="AO313" s="433" t="str">
        <f t="shared" si="130"/>
        <v/>
      </c>
      <c r="AP313" s="433" t="str">
        <f t="shared" si="131"/>
        <v/>
      </c>
      <c r="AQ313" s="433" t="str">
        <f>IF(AO313=7,VLOOKUP(AP313,設定!$A$2:$B$6,2,1),"---")</f>
        <v>---</v>
      </c>
      <c r="AR313" s="370"/>
      <c r="AS313" s="371"/>
      <c r="AT313" s="371"/>
      <c r="AU313" s="372" t="s">
        <v>105</v>
      </c>
      <c r="AV313" s="373"/>
      <c r="AW313" s="372"/>
      <c r="AX313" s="374"/>
      <c r="AY313" s="434" t="str">
        <f t="shared" si="150"/>
        <v/>
      </c>
      <c r="AZ313" s="372" t="s">
        <v>105</v>
      </c>
      <c r="BA313" s="372" t="s">
        <v>105</v>
      </c>
      <c r="BB313" s="372" t="s">
        <v>105</v>
      </c>
      <c r="BC313" s="372"/>
      <c r="BD313" s="372"/>
      <c r="BE313" s="372"/>
      <c r="BF313" s="372"/>
      <c r="BG313" s="376"/>
      <c r="BH313" s="377"/>
      <c r="BI313" s="372"/>
      <c r="BJ313" s="372"/>
      <c r="BK313" s="372"/>
      <c r="BL313" s="372"/>
      <c r="BM313" s="372"/>
      <c r="BN313" s="372"/>
      <c r="BO313" s="372"/>
      <c r="BP313" s="372"/>
      <c r="BQ313" s="372"/>
      <c r="BR313" s="372"/>
      <c r="BS313" s="372"/>
      <c r="BT313" s="372"/>
      <c r="BU313" s="372"/>
      <c r="BV313" s="372"/>
      <c r="BW313" s="372"/>
      <c r="BX313" s="372"/>
      <c r="BY313" s="372"/>
      <c r="BZ313" s="378"/>
      <c r="CA313" s="401"/>
      <c r="CB313" s="402"/>
      <c r="CC313" s="402">
        <v>301</v>
      </c>
      <c r="CD313" s="337" t="str">
        <f t="shared" si="132"/>
        <v/>
      </c>
      <c r="CE313" s="337" t="str">
        <f t="shared" si="134"/>
        <v>立得点表!3:12</v>
      </c>
      <c r="CF313" s="338" t="str">
        <f t="shared" si="135"/>
        <v>立得点表!16:25</v>
      </c>
      <c r="CG313" s="337" t="str">
        <f t="shared" si="136"/>
        <v>立3段得点表!3:13</v>
      </c>
      <c r="CH313" s="338" t="str">
        <f t="shared" si="137"/>
        <v>立3段得点表!16:25</v>
      </c>
      <c r="CI313" s="337" t="str">
        <f t="shared" si="138"/>
        <v>ボール得点表!3:13</v>
      </c>
      <c r="CJ313" s="338" t="str">
        <f t="shared" si="139"/>
        <v>ボール得点表!16:25</v>
      </c>
      <c r="CK313" s="337" t="str">
        <f t="shared" si="140"/>
        <v>50m得点表!3:13</v>
      </c>
      <c r="CL313" s="338" t="str">
        <f t="shared" si="141"/>
        <v>50m得点表!16:25</v>
      </c>
      <c r="CM313" s="337" t="str">
        <f t="shared" si="142"/>
        <v>往得点表!3:13</v>
      </c>
      <c r="CN313" s="338" t="str">
        <f t="shared" si="143"/>
        <v>往得点表!16:25</v>
      </c>
      <c r="CO313" s="337" t="str">
        <f t="shared" si="144"/>
        <v>腕得点表!3:13</v>
      </c>
      <c r="CP313" s="338" t="str">
        <f t="shared" si="145"/>
        <v>腕得点表!16:25</v>
      </c>
      <c r="CQ313" s="337" t="str">
        <f t="shared" si="146"/>
        <v>腕膝得点表!3:4</v>
      </c>
      <c r="CR313" s="338" t="str">
        <f t="shared" si="147"/>
        <v>腕膝得点表!8:9</v>
      </c>
      <c r="CS313" s="337" t="str">
        <f t="shared" si="148"/>
        <v>20mシャトルラン得点表!3:13</v>
      </c>
      <c r="CT313" s="338" t="str">
        <f t="shared" si="149"/>
        <v>20mシャトルラン得点表!16:25</v>
      </c>
      <c r="CU313" s="402" t="b">
        <f t="shared" si="133"/>
        <v>0</v>
      </c>
    </row>
    <row r="314" spans="1:99">
      <c r="A314" s="352">
        <v>302</v>
      </c>
      <c r="B314" s="446"/>
      <c r="C314" s="353"/>
      <c r="D314" s="356"/>
      <c r="E314" s="355"/>
      <c r="F314" s="356"/>
      <c r="G314" s="435" t="str">
        <f>IF(E314="","",DATEDIF(E314,#REF!,"y"))</f>
        <v/>
      </c>
      <c r="H314" s="356"/>
      <c r="I314" s="356"/>
      <c r="J314" s="379"/>
      <c r="K314" s="436" t="str">
        <f t="shared" ca="1" si="122"/>
        <v/>
      </c>
      <c r="L314" s="316"/>
      <c r="M314" s="318"/>
      <c r="N314" s="318"/>
      <c r="O314" s="318"/>
      <c r="P314" s="363"/>
      <c r="Q314" s="432" t="str">
        <f t="shared" ca="1" si="123"/>
        <v/>
      </c>
      <c r="R314" s="360"/>
      <c r="S314" s="361"/>
      <c r="T314" s="361"/>
      <c r="U314" s="361"/>
      <c r="V314" s="365"/>
      <c r="W314" s="358"/>
      <c r="X314" s="379" t="str">
        <f t="shared" ca="1" si="124"/>
        <v/>
      </c>
      <c r="Y314" s="323"/>
      <c r="Z314" s="360"/>
      <c r="AA314" s="361"/>
      <c r="AB314" s="361"/>
      <c r="AC314" s="361"/>
      <c r="AD314" s="362"/>
      <c r="AE314" s="363"/>
      <c r="AF314" s="432" t="str">
        <f t="shared" ca="1" si="125"/>
        <v/>
      </c>
      <c r="AG314" s="363"/>
      <c r="AH314" s="432" t="str">
        <f t="shared" ca="1" si="126"/>
        <v/>
      </c>
      <c r="AI314" s="358"/>
      <c r="AJ314" s="379" t="str">
        <f t="shared" ca="1" si="127"/>
        <v/>
      </c>
      <c r="AK314" s="363"/>
      <c r="AL314" s="432" t="str">
        <f t="shared" ca="1" si="128"/>
        <v/>
      </c>
      <c r="AM314" s="363"/>
      <c r="AN314" s="432" t="str">
        <f t="shared" ca="1" si="129"/>
        <v/>
      </c>
      <c r="AO314" s="433" t="str">
        <f t="shared" si="130"/>
        <v/>
      </c>
      <c r="AP314" s="433" t="str">
        <f t="shared" si="131"/>
        <v/>
      </c>
      <c r="AQ314" s="433" t="str">
        <f>IF(AO314=7,VLOOKUP(AP314,設定!$A$2:$B$6,2,1),"---")</f>
        <v>---</v>
      </c>
      <c r="AR314" s="370"/>
      <c r="AS314" s="371"/>
      <c r="AT314" s="371"/>
      <c r="AU314" s="372" t="s">
        <v>105</v>
      </c>
      <c r="AV314" s="373"/>
      <c r="AW314" s="372"/>
      <c r="AX314" s="374"/>
      <c r="AY314" s="434" t="str">
        <f t="shared" si="150"/>
        <v/>
      </c>
      <c r="AZ314" s="372" t="s">
        <v>105</v>
      </c>
      <c r="BA314" s="372" t="s">
        <v>105</v>
      </c>
      <c r="BB314" s="372" t="s">
        <v>105</v>
      </c>
      <c r="BC314" s="372"/>
      <c r="BD314" s="372"/>
      <c r="BE314" s="372"/>
      <c r="BF314" s="372"/>
      <c r="BG314" s="376"/>
      <c r="BH314" s="377"/>
      <c r="BI314" s="372"/>
      <c r="BJ314" s="372"/>
      <c r="BK314" s="372"/>
      <c r="BL314" s="372"/>
      <c r="BM314" s="372"/>
      <c r="BN314" s="372"/>
      <c r="BO314" s="372"/>
      <c r="BP314" s="372"/>
      <c r="BQ314" s="372"/>
      <c r="BR314" s="372"/>
      <c r="BS314" s="372"/>
      <c r="BT314" s="372"/>
      <c r="BU314" s="372"/>
      <c r="BV314" s="372"/>
      <c r="BW314" s="372"/>
      <c r="BX314" s="372"/>
      <c r="BY314" s="372"/>
      <c r="BZ314" s="378"/>
      <c r="CA314" s="401"/>
      <c r="CB314" s="402"/>
      <c r="CC314" s="402">
        <v>302</v>
      </c>
      <c r="CD314" s="337" t="str">
        <f t="shared" si="132"/>
        <v/>
      </c>
      <c r="CE314" s="337" t="str">
        <f t="shared" si="134"/>
        <v>立得点表!3:12</v>
      </c>
      <c r="CF314" s="338" t="str">
        <f t="shared" si="135"/>
        <v>立得点表!16:25</v>
      </c>
      <c r="CG314" s="337" t="str">
        <f t="shared" si="136"/>
        <v>立3段得点表!3:13</v>
      </c>
      <c r="CH314" s="338" t="str">
        <f t="shared" si="137"/>
        <v>立3段得点表!16:25</v>
      </c>
      <c r="CI314" s="337" t="str">
        <f t="shared" si="138"/>
        <v>ボール得点表!3:13</v>
      </c>
      <c r="CJ314" s="338" t="str">
        <f t="shared" si="139"/>
        <v>ボール得点表!16:25</v>
      </c>
      <c r="CK314" s="337" t="str">
        <f t="shared" si="140"/>
        <v>50m得点表!3:13</v>
      </c>
      <c r="CL314" s="338" t="str">
        <f t="shared" si="141"/>
        <v>50m得点表!16:25</v>
      </c>
      <c r="CM314" s="337" t="str">
        <f t="shared" si="142"/>
        <v>往得点表!3:13</v>
      </c>
      <c r="CN314" s="338" t="str">
        <f t="shared" si="143"/>
        <v>往得点表!16:25</v>
      </c>
      <c r="CO314" s="337" t="str">
        <f t="shared" si="144"/>
        <v>腕得点表!3:13</v>
      </c>
      <c r="CP314" s="338" t="str">
        <f t="shared" si="145"/>
        <v>腕得点表!16:25</v>
      </c>
      <c r="CQ314" s="337" t="str">
        <f t="shared" si="146"/>
        <v>腕膝得点表!3:4</v>
      </c>
      <c r="CR314" s="338" t="str">
        <f t="shared" si="147"/>
        <v>腕膝得点表!8:9</v>
      </c>
      <c r="CS314" s="337" t="str">
        <f t="shared" si="148"/>
        <v>20mシャトルラン得点表!3:13</v>
      </c>
      <c r="CT314" s="338" t="str">
        <f t="shared" si="149"/>
        <v>20mシャトルラン得点表!16:25</v>
      </c>
      <c r="CU314" s="402" t="b">
        <f t="shared" si="133"/>
        <v>0</v>
      </c>
    </row>
    <row r="315" spans="1:99">
      <c r="A315" s="352">
        <v>303</v>
      </c>
      <c r="B315" s="446"/>
      <c r="C315" s="353"/>
      <c r="D315" s="356"/>
      <c r="E315" s="355"/>
      <c r="F315" s="356"/>
      <c r="G315" s="435" t="str">
        <f>IF(E315="","",DATEDIF(E315,#REF!,"y"))</f>
        <v/>
      </c>
      <c r="H315" s="356"/>
      <c r="I315" s="356"/>
      <c r="J315" s="379"/>
      <c r="K315" s="436" t="str">
        <f t="shared" ca="1" si="122"/>
        <v/>
      </c>
      <c r="L315" s="316"/>
      <c r="M315" s="318"/>
      <c r="N315" s="318"/>
      <c r="O315" s="318"/>
      <c r="P315" s="363"/>
      <c r="Q315" s="432" t="str">
        <f t="shared" ca="1" si="123"/>
        <v/>
      </c>
      <c r="R315" s="360"/>
      <c r="S315" s="361"/>
      <c r="T315" s="361"/>
      <c r="U315" s="361"/>
      <c r="V315" s="365"/>
      <c r="W315" s="358"/>
      <c r="X315" s="379" t="str">
        <f t="shared" ca="1" si="124"/>
        <v/>
      </c>
      <c r="Y315" s="379"/>
      <c r="Z315" s="360"/>
      <c r="AA315" s="361"/>
      <c r="AB315" s="361"/>
      <c r="AC315" s="361"/>
      <c r="AD315" s="362"/>
      <c r="AE315" s="363"/>
      <c r="AF315" s="432" t="str">
        <f t="shared" ca="1" si="125"/>
        <v/>
      </c>
      <c r="AG315" s="363"/>
      <c r="AH315" s="432" t="str">
        <f t="shared" ca="1" si="126"/>
        <v/>
      </c>
      <c r="AI315" s="358"/>
      <c r="AJ315" s="379" t="str">
        <f t="shared" ca="1" si="127"/>
        <v/>
      </c>
      <c r="AK315" s="363"/>
      <c r="AL315" s="432" t="str">
        <f t="shared" ca="1" si="128"/>
        <v/>
      </c>
      <c r="AM315" s="363"/>
      <c r="AN315" s="432" t="str">
        <f t="shared" ca="1" si="129"/>
        <v/>
      </c>
      <c r="AO315" s="433" t="str">
        <f t="shared" si="130"/>
        <v/>
      </c>
      <c r="AP315" s="433" t="str">
        <f t="shared" si="131"/>
        <v/>
      </c>
      <c r="AQ315" s="433" t="str">
        <f>IF(AO315=7,VLOOKUP(AP315,設定!$A$2:$B$6,2,1),"---")</f>
        <v>---</v>
      </c>
      <c r="AR315" s="370"/>
      <c r="AS315" s="371"/>
      <c r="AT315" s="371"/>
      <c r="AU315" s="372" t="s">
        <v>105</v>
      </c>
      <c r="AV315" s="373"/>
      <c r="AW315" s="372"/>
      <c r="AX315" s="374"/>
      <c r="AY315" s="434" t="str">
        <f t="shared" si="150"/>
        <v/>
      </c>
      <c r="AZ315" s="372" t="s">
        <v>105</v>
      </c>
      <c r="BA315" s="372" t="s">
        <v>105</v>
      </c>
      <c r="BB315" s="372" t="s">
        <v>105</v>
      </c>
      <c r="BC315" s="372"/>
      <c r="BD315" s="372"/>
      <c r="BE315" s="372"/>
      <c r="BF315" s="372"/>
      <c r="BG315" s="376"/>
      <c r="BH315" s="377"/>
      <c r="BI315" s="372"/>
      <c r="BJ315" s="372"/>
      <c r="BK315" s="372"/>
      <c r="BL315" s="372"/>
      <c r="BM315" s="372"/>
      <c r="BN315" s="372"/>
      <c r="BO315" s="372"/>
      <c r="BP315" s="372"/>
      <c r="BQ315" s="372"/>
      <c r="BR315" s="372"/>
      <c r="BS315" s="372"/>
      <c r="BT315" s="372"/>
      <c r="BU315" s="372"/>
      <c r="BV315" s="372"/>
      <c r="BW315" s="372"/>
      <c r="BX315" s="372"/>
      <c r="BY315" s="372"/>
      <c r="BZ315" s="378"/>
      <c r="CA315" s="401"/>
      <c r="CB315" s="402"/>
      <c r="CC315" s="402">
        <v>303</v>
      </c>
      <c r="CD315" s="337" t="str">
        <f t="shared" si="132"/>
        <v/>
      </c>
      <c r="CE315" s="337" t="str">
        <f t="shared" si="134"/>
        <v>立得点表!3:12</v>
      </c>
      <c r="CF315" s="338" t="str">
        <f t="shared" si="135"/>
        <v>立得点表!16:25</v>
      </c>
      <c r="CG315" s="337" t="str">
        <f t="shared" si="136"/>
        <v>立3段得点表!3:13</v>
      </c>
      <c r="CH315" s="338" t="str">
        <f t="shared" si="137"/>
        <v>立3段得点表!16:25</v>
      </c>
      <c r="CI315" s="337" t="str">
        <f t="shared" si="138"/>
        <v>ボール得点表!3:13</v>
      </c>
      <c r="CJ315" s="338" t="str">
        <f t="shared" si="139"/>
        <v>ボール得点表!16:25</v>
      </c>
      <c r="CK315" s="337" t="str">
        <f t="shared" si="140"/>
        <v>50m得点表!3:13</v>
      </c>
      <c r="CL315" s="338" t="str">
        <f t="shared" si="141"/>
        <v>50m得点表!16:25</v>
      </c>
      <c r="CM315" s="337" t="str">
        <f t="shared" si="142"/>
        <v>往得点表!3:13</v>
      </c>
      <c r="CN315" s="338" t="str">
        <f t="shared" si="143"/>
        <v>往得点表!16:25</v>
      </c>
      <c r="CO315" s="337" t="str">
        <f t="shared" si="144"/>
        <v>腕得点表!3:13</v>
      </c>
      <c r="CP315" s="338" t="str">
        <f t="shared" si="145"/>
        <v>腕得点表!16:25</v>
      </c>
      <c r="CQ315" s="337" t="str">
        <f t="shared" si="146"/>
        <v>腕膝得点表!3:4</v>
      </c>
      <c r="CR315" s="338" t="str">
        <f t="shared" si="147"/>
        <v>腕膝得点表!8:9</v>
      </c>
      <c r="CS315" s="337" t="str">
        <f t="shared" si="148"/>
        <v>20mシャトルラン得点表!3:13</v>
      </c>
      <c r="CT315" s="338" t="str">
        <f t="shared" si="149"/>
        <v>20mシャトルラン得点表!16:25</v>
      </c>
      <c r="CU315" s="402" t="b">
        <f t="shared" si="133"/>
        <v>0</v>
      </c>
    </row>
    <row r="316" spans="1:99">
      <c r="A316" s="352">
        <v>304</v>
      </c>
      <c r="B316" s="446"/>
      <c r="C316" s="353"/>
      <c r="D316" s="356"/>
      <c r="E316" s="355"/>
      <c r="F316" s="356"/>
      <c r="G316" s="435" t="str">
        <f>IF(E316="","",DATEDIF(E316,#REF!,"y"))</f>
        <v/>
      </c>
      <c r="H316" s="356"/>
      <c r="I316" s="356"/>
      <c r="J316" s="379"/>
      <c r="K316" s="436" t="str">
        <f t="shared" ca="1" si="122"/>
        <v/>
      </c>
      <c r="L316" s="316"/>
      <c r="M316" s="318"/>
      <c r="N316" s="318"/>
      <c r="O316" s="318"/>
      <c r="P316" s="363"/>
      <c r="Q316" s="432" t="str">
        <f t="shared" ca="1" si="123"/>
        <v/>
      </c>
      <c r="R316" s="360"/>
      <c r="S316" s="361"/>
      <c r="T316" s="361"/>
      <c r="U316" s="361"/>
      <c r="V316" s="365"/>
      <c r="W316" s="358"/>
      <c r="X316" s="379" t="str">
        <f t="shared" ca="1" si="124"/>
        <v/>
      </c>
      <c r="Y316" s="379"/>
      <c r="Z316" s="360"/>
      <c r="AA316" s="361"/>
      <c r="AB316" s="361"/>
      <c r="AC316" s="361"/>
      <c r="AD316" s="362"/>
      <c r="AE316" s="363"/>
      <c r="AF316" s="432" t="str">
        <f t="shared" ca="1" si="125"/>
        <v/>
      </c>
      <c r="AG316" s="363"/>
      <c r="AH316" s="432" t="str">
        <f t="shared" ca="1" si="126"/>
        <v/>
      </c>
      <c r="AI316" s="358"/>
      <c r="AJ316" s="379" t="str">
        <f t="shared" ca="1" si="127"/>
        <v/>
      </c>
      <c r="AK316" s="363"/>
      <c r="AL316" s="432" t="str">
        <f t="shared" ca="1" si="128"/>
        <v/>
      </c>
      <c r="AM316" s="363"/>
      <c r="AN316" s="432" t="str">
        <f t="shared" ca="1" si="129"/>
        <v/>
      </c>
      <c r="AO316" s="433" t="str">
        <f t="shared" si="130"/>
        <v/>
      </c>
      <c r="AP316" s="433" t="str">
        <f t="shared" si="131"/>
        <v/>
      </c>
      <c r="AQ316" s="433" t="str">
        <f>IF(AO316=7,VLOOKUP(AP316,設定!$A$2:$B$6,2,1),"---")</f>
        <v>---</v>
      </c>
      <c r="AR316" s="370"/>
      <c r="AS316" s="371"/>
      <c r="AT316" s="371"/>
      <c r="AU316" s="372" t="s">
        <v>105</v>
      </c>
      <c r="AV316" s="373"/>
      <c r="AW316" s="372"/>
      <c r="AX316" s="374"/>
      <c r="AY316" s="434" t="str">
        <f t="shared" si="150"/>
        <v/>
      </c>
      <c r="AZ316" s="372" t="s">
        <v>105</v>
      </c>
      <c r="BA316" s="372" t="s">
        <v>105</v>
      </c>
      <c r="BB316" s="372" t="s">
        <v>105</v>
      </c>
      <c r="BC316" s="372"/>
      <c r="BD316" s="372"/>
      <c r="BE316" s="372"/>
      <c r="BF316" s="372"/>
      <c r="BG316" s="376"/>
      <c r="BH316" s="377"/>
      <c r="BI316" s="372"/>
      <c r="BJ316" s="372"/>
      <c r="BK316" s="372"/>
      <c r="BL316" s="372"/>
      <c r="BM316" s="372"/>
      <c r="BN316" s="372"/>
      <c r="BO316" s="372"/>
      <c r="BP316" s="372"/>
      <c r="BQ316" s="372"/>
      <c r="BR316" s="372"/>
      <c r="BS316" s="372"/>
      <c r="BT316" s="372"/>
      <c r="BU316" s="372"/>
      <c r="BV316" s="372"/>
      <c r="BW316" s="372"/>
      <c r="BX316" s="372"/>
      <c r="BY316" s="372"/>
      <c r="BZ316" s="378"/>
      <c r="CA316" s="401"/>
      <c r="CB316" s="402"/>
      <c r="CC316" s="402">
        <v>304</v>
      </c>
      <c r="CD316" s="337" t="str">
        <f t="shared" si="132"/>
        <v/>
      </c>
      <c r="CE316" s="337" t="str">
        <f t="shared" si="134"/>
        <v>立得点表!3:12</v>
      </c>
      <c r="CF316" s="338" t="str">
        <f t="shared" si="135"/>
        <v>立得点表!16:25</v>
      </c>
      <c r="CG316" s="337" t="str">
        <f t="shared" si="136"/>
        <v>立3段得点表!3:13</v>
      </c>
      <c r="CH316" s="338" t="str">
        <f t="shared" si="137"/>
        <v>立3段得点表!16:25</v>
      </c>
      <c r="CI316" s="337" t="str">
        <f t="shared" si="138"/>
        <v>ボール得点表!3:13</v>
      </c>
      <c r="CJ316" s="338" t="str">
        <f t="shared" si="139"/>
        <v>ボール得点表!16:25</v>
      </c>
      <c r="CK316" s="337" t="str">
        <f t="shared" si="140"/>
        <v>50m得点表!3:13</v>
      </c>
      <c r="CL316" s="338" t="str">
        <f t="shared" si="141"/>
        <v>50m得点表!16:25</v>
      </c>
      <c r="CM316" s="337" t="str">
        <f t="shared" si="142"/>
        <v>往得点表!3:13</v>
      </c>
      <c r="CN316" s="338" t="str">
        <f t="shared" si="143"/>
        <v>往得点表!16:25</v>
      </c>
      <c r="CO316" s="337" t="str">
        <f t="shared" si="144"/>
        <v>腕得点表!3:13</v>
      </c>
      <c r="CP316" s="338" t="str">
        <f t="shared" si="145"/>
        <v>腕得点表!16:25</v>
      </c>
      <c r="CQ316" s="337" t="str">
        <f t="shared" si="146"/>
        <v>腕膝得点表!3:4</v>
      </c>
      <c r="CR316" s="338" t="str">
        <f t="shared" si="147"/>
        <v>腕膝得点表!8:9</v>
      </c>
      <c r="CS316" s="337" t="str">
        <f t="shared" si="148"/>
        <v>20mシャトルラン得点表!3:13</v>
      </c>
      <c r="CT316" s="338" t="str">
        <f t="shared" si="149"/>
        <v>20mシャトルラン得点表!16:25</v>
      </c>
      <c r="CU316" s="402" t="b">
        <f t="shared" si="133"/>
        <v>0</v>
      </c>
    </row>
    <row r="317" spans="1:99">
      <c r="A317" s="352">
        <v>305</v>
      </c>
      <c r="B317" s="446"/>
      <c r="C317" s="353"/>
      <c r="D317" s="356"/>
      <c r="E317" s="355"/>
      <c r="F317" s="356"/>
      <c r="G317" s="435" t="str">
        <f>IF(E317="","",DATEDIF(E317,#REF!,"y"))</f>
        <v/>
      </c>
      <c r="H317" s="356"/>
      <c r="I317" s="356"/>
      <c r="J317" s="379"/>
      <c r="K317" s="436" t="str">
        <f t="shared" ca="1" si="122"/>
        <v/>
      </c>
      <c r="L317" s="316"/>
      <c r="M317" s="318"/>
      <c r="N317" s="318"/>
      <c r="O317" s="318"/>
      <c r="P317" s="363"/>
      <c r="Q317" s="432" t="str">
        <f t="shared" ca="1" si="123"/>
        <v/>
      </c>
      <c r="R317" s="360"/>
      <c r="S317" s="361"/>
      <c r="T317" s="361"/>
      <c r="U317" s="361"/>
      <c r="V317" s="365"/>
      <c r="W317" s="358"/>
      <c r="X317" s="379" t="str">
        <f t="shared" ca="1" si="124"/>
        <v/>
      </c>
      <c r="Y317" s="379"/>
      <c r="Z317" s="360"/>
      <c r="AA317" s="361"/>
      <c r="AB317" s="361"/>
      <c r="AC317" s="361"/>
      <c r="AD317" s="362"/>
      <c r="AE317" s="363"/>
      <c r="AF317" s="432" t="str">
        <f t="shared" ca="1" si="125"/>
        <v/>
      </c>
      <c r="AG317" s="363"/>
      <c r="AH317" s="432" t="str">
        <f t="shared" ca="1" si="126"/>
        <v/>
      </c>
      <c r="AI317" s="358"/>
      <c r="AJ317" s="379" t="str">
        <f t="shared" ca="1" si="127"/>
        <v/>
      </c>
      <c r="AK317" s="363"/>
      <c r="AL317" s="432" t="str">
        <f t="shared" ca="1" si="128"/>
        <v/>
      </c>
      <c r="AM317" s="363"/>
      <c r="AN317" s="432" t="str">
        <f t="shared" ca="1" si="129"/>
        <v/>
      </c>
      <c r="AO317" s="433" t="str">
        <f t="shared" si="130"/>
        <v/>
      </c>
      <c r="AP317" s="433" t="str">
        <f t="shared" si="131"/>
        <v/>
      </c>
      <c r="AQ317" s="433" t="str">
        <f>IF(AO317=7,VLOOKUP(AP317,設定!$A$2:$B$6,2,1),"---")</f>
        <v>---</v>
      </c>
      <c r="AR317" s="370"/>
      <c r="AS317" s="371"/>
      <c r="AT317" s="371"/>
      <c r="AU317" s="372" t="s">
        <v>105</v>
      </c>
      <c r="AV317" s="373"/>
      <c r="AW317" s="372"/>
      <c r="AX317" s="374"/>
      <c r="AY317" s="434" t="str">
        <f t="shared" si="150"/>
        <v/>
      </c>
      <c r="AZ317" s="372" t="s">
        <v>105</v>
      </c>
      <c r="BA317" s="372" t="s">
        <v>105</v>
      </c>
      <c r="BB317" s="372" t="s">
        <v>105</v>
      </c>
      <c r="BC317" s="372"/>
      <c r="BD317" s="372"/>
      <c r="BE317" s="372"/>
      <c r="BF317" s="372"/>
      <c r="BG317" s="376"/>
      <c r="BH317" s="377"/>
      <c r="BI317" s="372"/>
      <c r="BJ317" s="372"/>
      <c r="BK317" s="372"/>
      <c r="BL317" s="372"/>
      <c r="BM317" s="372"/>
      <c r="BN317" s="372"/>
      <c r="BO317" s="372"/>
      <c r="BP317" s="372"/>
      <c r="BQ317" s="372"/>
      <c r="BR317" s="372"/>
      <c r="BS317" s="372"/>
      <c r="BT317" s="372"/>
      <c r="BU317" s="372"/>
      <c r="BV317" s="372"/>
      <c r="BW317" s="372"/>
      <c r="BX317" s="372"/>
      <c r="BY317" s="372"/>
      <c r="BZ317" s="378"/>
      <c r="CA317" s="401"/>
      <c r="CB317" s="402"/>
      <c r="CC317" s="402">
        <v>305</v>
      </c>
      <c r="CD317" s="337" t="str">
        <f t="shared" si="132"/>
        <v/>
      </c>
      <c r="CE317" s="337" t="str">
        <f t="shared" si="134"/>
        <v>立得点表!3:12</v>
      </c>
      <c r="CF317" s="338" t="str">
        <f t="shared" si="135"/>
        <v>立得点表!16:25</v>
      </c>
      <c r="CG317" s="337" t="str">
        <f t="shared" si="136"/>
        <v>立3段得点表!3:13</v>
      </c>
      <c r="CH317" s="338" t="str">
        <f t="shared" si="137"/>
        <v>立3段得点表!16:25</v>
      </c>
      <c r="CI317" s="337" t="str">
        <f t="shared" si="138"/>
        <v>ボール得点表!3:13</v>
      </c>
      <c r="CJ317" s="338" t="str">
        <f t="shared" si="139"/>
        <v>ボール得点表!16:25</v>
      </c>
      <c r="CK317" s="337" t="str">
        <f t="shared" si="140"/>
        <v>50m得点表!3:13</v>
      </c>
      <c r="CL317" s="338" t="str">
        <f t="shared" si="141"/>
        <v>50m得点表!16:25</v>
      </c>
      <c r="CM317" s="337" t="str">
        <f t="shared" si="142"/>
        <v>往得点表!3:13</v>
      </c>
      <c r="CN317" s="338" t="str">
        <f t="shared" si="143"/>
        <v>往得点表!16:25</v>
      </c>
      <c r="CO317" s="337" t="str">
        <f t="shared" si="144"/>
        <v>腕得点表!3:13</v>
      </c>
      <c r="CP317" s="338" t="str">
        <f t="shared" si="145"/>
        <v>腕得点表!16:25</v>
      </c>
      <c r="CQ317" s="337" t="str">
        <f t="shared" si="146"/>
        <v>腕膝得点表!3:4</v>
      </c>
      <c r="CR317" s="338" t="str">
        <f t="shared" si="147"/>
        <v>腕膝得点表!8:9</v>
      </c>
      <c r="CS317" s="337" t="str">
        <f t="shared" si="148"/>
        <v>20mシャトルラン得点表!3:13</v>
      </c>
      <c r="CT317" s="338" t="str">
        <f t="shared" si="149"/>
        <v>20mシャトルラン得点表!16:25</v>
      </c>
      <c r="CU317" s="402" t="b">
        <f t="shared" si="133"/>
        <v>0</v>
      </c>
    </row>
    <row r="318" spans="1:99">
      <c r="A318" s="352">
        <v>306</v>
      </c>
      <c r="B318" s="446"/>
      <c r="C318" s="353"/>
      <c r="D318" s="356"/>
      <c r="E318" s="355"/>
      <c r="F318" s="356"/>
      <c r="G318" s="435" t="str">
        <f>IF(E318="","",DATEDIF(E318,#REF!,"y"))</f>
        <v/>
      </c>
      <c r="H318" s="356"/>
      <c r="I318" s="356"/>
      <c r="J318" s="379"/>
      <c r="K318" s="436" t="str">
        <f t="shared" ca="1" si="122"/>
        <v/>
      </c>
      <c r="L318" s="316"/>
      <c r="M318" s="318"/>
      <c r="N318" s="318"/>
      <c r="O318" s="318"/>
      <c r="P318" s="363"/>
      <c r="Q318" s="432" t="str">
        <f t="shared" ca="1" si="123"/>
        <v/>
      </c>
      <c r="R318" s="360"/>
      <c r="S318" s="361"/>
      <c r="T318" s="361"/>
      <c r="U318" s="361"/>
      <c r="V318" s="365"/>
      <c r="W318" s="358"/>
      <c r="X318" s="379" t="str">
        <f t="shared" ca="1" si="124"/>
        <v/>
      </c>
      <c r="Y318" s="379"/>
      <c r="Z318" s="360"/>
      <c r="AA318" s="361"/>
      <c r="AB318" s="361"/>
      <c r="AC318" s="361"/>
      <c r="AD318" s="362"/>
      <c r="AE318" s="363"/>
      <c r="AF318" s="432" t="str">
        <f t="shared" ca="1" si="125"/>
        <v/>
      </c>
      <c r="AG318" s="363"/>
      <c r="AH318" s="432" t="str">
        <f t="shared" ca="1" si="126"/>
        <v/>
      </c>
      <c r="AI318" s="358"/>
      <c r="AJ318" s="379" t="str">
        <f t="shared" ca="1" si="127"/>
        <v/>
      </c>
      <c r="AK318" s="363"/>
      <c r="AL318" s="432" t="str">
        <f t="shared" ca="1" si="128"/>
        <v/>
      </c>
      <c r="AM318" s="363"/>
      <c r="AN318" s="432" t="str">
        <f t="shared" ca="1" si="129"/>
        <v/>
      </c>
      <c r="AO318" s="433" t="str">
        <f t="shared" si="130"/>
        <v/>
      </c>
      <c r="AP318" s="433" t="str">
        <f t="shared" si="131"/>
        <v/>
      </c>
      <c r="AQ318" s="433" t="str">
        <f>IF(AO318=7,VLOOKUP(AP318,設定!$A$2:$B$6,2,1),"---")</f>
        <v>---</v>
      </c>
      <c r="AR318" s="370"/>
      <c r="AS318" s="371"/>
      <c r="AT318" s="371"/>
      <c r="AU318" s="372" t="s">
        <v>105</v>
      </c>
      <c r="AV318" s="373"/>
      <c r="AW318" s="372"/>
      <c r="AX318" s="374"/>
      <c r="AY318" s="434" t="str">
        <f t="shared" si="150"/>
        <v/>
      </c>
      <c r="AZ318" s="372" t="s">
        <v>105</v>
      </c>
      <c r="BA318" s="372" t="s">
        <v>105</v>
      </c>
      <c r="BB318" s="372" t="s">
        <v>105</v>
      </c>
      <c r="BC318" s="372"/>
      <c r="BD318" s="372"/>
      <c r="BE318" s="372"/>
      <c r="BF318" s="372"/>
      <c r="BG318" s="376"/>
      <c r="BH318" s="377"/>
      <c r="BI318" s="372"/>
      <c r="BJ318" s="372"/>
      <c r="BK318" s="372"/>
      <c r="BL318" s="372"/>
      <c r="BM318" s="372"/>
      <c r="BN318" s="372"/>
      <c r="BO318" s="372"/>
      <c r="BP318" s="372"/>
      <c r="BQ318" s="372"/>
      <c r="BR318" s="372"/>
      <c r="BS318" s="372"/>
      <c r="BT318" s="372"/>
      <c r="BU318" s="372"/>
      <c r="BV318" s="372"/>
      <c r="BW318" s="372"/>
      <c r="BX318" s="372"/>
      <c r="BY318" s="372"/>
      <c r="BZ318" s="378"/>
      <c r="CA318" s="401"/>
      <c r="CB318" s="402"/>
      <c r="CC318" s="402">
        <v>306</v>
      </c>
      <c r="CD318" s="337" t="str">
        <f t="shared" si="132"/>
        <v/>
      </c>
      <c r="CE318" s="337" t="str">
        <f t="shared" si="134"/>
        <v>立得点表!3:12</v>
      </c>
      <c r="CF318" s="338" t="str">
        <f t="shared" si="135"/>
        <v>立得点表!16:25</v>
      </c>
      <c r="CG318" s="337" t="str">
        <f t="shared" si="136"/>
        <v>立3段得点表!3:13</v>
      </c>
      <c r="CH318" s="338" t="str">
        <f t="shared" si="137"/>
        <v>立3段得点表!16:25</v>
      </c>
      <c r="CI318" s="337" t="str">
        <f t="shared" si="138"/>
        <v>ボール得点表!3:13</v>
      </c>
      <c r="CJ318" s="338" t="str">
        <f t="shared" si="139"/>
        <v>ボール得点表!16:25</v>
      </c>
      <c r="CK318" s="337" t="str">
        <f t="shared" si="140"/>
        <v>50m得点表!3:13</v>
      </c>
      <c r="CL318" s="338" t="str">
        <f t="shared" si="141"/>
        <v>50m得点表!16:25</v>
      </c>
      <c r="CM318" s="337" t="str">
        <f t="shared" si="142"/>
        <v>往得点表!3:13</v>
      </c>
      <c r="CN318" s="338" t="str">
        <f t="shared" si="143"/>
        <v>往得点表!16:25</v>
      </c>
      <c r="CO318" s="337" t="str">
        <f t="shared" si="144"/>
        <v>腕得点表!3:13</v>
      </c>
      <c r="CP318" s="338" t="str">
        <f t="shared" si="145"/>
        <v>腕得点表!16:25</v>
      </c>
      <c r="CQ318" s="337" t="str">
        <f t="shared" si="146"/>
        <v>腕膝得点表!3:4</v>
      </c>
      <c r="CR318" s="338" t="str">
        <f t="shared" si="147"/>
        <v>腕膝得点表!8:9</v>
      </c>
      <c r="CS318" s="337" t="str">
        <f t="shared" si="148"/>
        <v>20mシャトルラン得点表!3:13</v>
      </c>
      <c r="CT318" s="338" t="str">
        <f t="shared" si="149"/>
        <v>20mシャトルラン得点表!16:25</v>
      </c>
      <c r="CU318" s="402" t="b">
        <f t="shared" si="133"/>
        <v>0</v>
      </c>
    </row>
    <row r="319" spans="1:99">
      <c r="A319" s="352">
        <v>307</v>
      </c>
      <c r="B319" s="446"/>
      <c r="C319" s="353"/>
      <c r="D319" s="356"/>
      <c r="E319" s="355"/>
      <c r="F319" s="356"/>
      <c r="G319" s="435" t="str">
        <f>IF(E319="","",DATEDIF(E319,#REF!,"y"))</f>
        <v/>
      </c>
      <c r="H319" s="356"/>
      <c r="I319" s="356"/>
      <c r="J319" s="379"/>
      <c r="K319" s="436" t="str">
        <f t="shared" ca="1" si="122"/>
        <v/>
      </c>
      <c r="L319" s="316"/>
      <c r="M319" s="318"/>
      <c r="N319" s="318"/>
      <c r="O319" s="318"/>
      <c r="P319" s="363"/>
      <c r="Q319" s="432" t="str">
        <f t="shared" ca="1" si="123"/>
        <v/>
      </c>
      <c r="R319" s="360"/>
      <c r="S319" s="361"/>
      <c r="T319" s="361"/>
      <c r="U319" s="361"/>
      <c r="V319" s="365"/>
      <c r="W319" s="358"/>
      <c r="X319" s="379" t="str">
        <f t="shared" ca="1" si="124"/>
        <v/>
      </c>
      <c r="Y319" s="379"/>
      <c r="Z319" s="360"/>
      <c r="AA319" s="361"/>
      <c r="AB319" s="361"/>
      <c r="AC319" s="361"/>
      <c r="AD319" s="362"/>
      <c r="AE319" s="363"/>
      <c r="AF319" s="432" t="str">
        <f t="shared" ca="1" si="125"/>
        <v/>
      </c>
      <c r="AG319" s="363"/>
      <c r="AH319" s="432" t="str">
        <f t="shared" ca="1" si="126"/>
        <v/>
      </c>
      <c r="AI319" s="358"/>
      <c r="AJ319" s="379" t="str">
        <f t="shared" ca="1" si="127"/>
        <v/>
      </c>
      <c r="AK319" s="363"/>
      <c r="AL319" s="432" t="str">
        <f t="shared" ca="1" si="128"/>
        <v/>
      </c>
      <c r="AM319" s="363"/>
      <c r="AN319" s="432" t="str">
        <f t="shared" ca="1" si="129"/>
        <v/>
      </c>
      <c r="AO319" s="433" t="str">
        <f t="shared" si="130"/>
        <v/>
      </c>
      <c r="AP319" s="433" t="str">
        <f t="shared" si="131"/>
        <v/>
      </c>
      <c r="AQ319" s="433" t="str">
        <f>IF(AO319=7,VLOOKUP(AP319,設定!$A$2:$B$6,2,1),"---")</f>
        <v>---</v>
      </c>
      <c r="AR319" s="370"/>
      <c r="AS319" s="371"/>
      <c r="AT319" s="371"/>
      <c r="AU319" s="372" t="s">
        <v>105</v>
      </c>
      <c r="AV319" s="373"/>
      <c r="AW319" s="372"/>
      <c r="AX319" s="374"/>
      <c r="AY319" s="434" t="str">
        <f t="shared" si="150"/>
        <v/>
      </c>
      <c r="AZ319" s="372" t="s">
        <v>105</v>
      </c>
      <c r="BA319" s="372" t="s">
        <v>105</v>
      </c>
      <c r="BB319" s="372" t="s">
        <v>105</v>
      </c>
      <c r="BC319" s="372"/>
      <c r="BD319" s="372"/>
      <c r="BE319" s="372"/>
      <c r="BF319" s="372"/>
      <c r="BG319" s="376"/>
      <c r="BH319" s="377"/>
      <c r="BI319" s="372"/>
      <c r="BJ319" s="372"/>
      <c r="BK319" s="372"/>
      <c r="BL319" s="372"/>
      <c r="BM319" s="372"/>
      <c r="BN319" s="372"/>
      <c r="BO319" s="372"/>
      <c r="BP319" s="372"/>
      <c r="BQ319" s="372"/>
      <c r="BR319" s="372"/>
      <c r="BS319" s="372"/>
      <c r="BT319" s="372"/>
      <c r="BU319" s="372"/>
      <c r="BV319" s="372"/>
      <c r="BW319" s="372"/>
      <c r="BX319" s="372"/>
      <c r="BY319" s="372"/>
      <c r="BZ319" s="378"/>
      <c r="CA319" s="401"/>
      <c r="CB319" s="402"/>
      <c r="CC319" s="402">
        <v>307</v>
      </c>
      <c r="CD319" s="337" t="str">
        <f t="shared" si="132"/>
        <v/>
      </c>
      <c r="CE319" s="337" t="str">
        <f t="shared" si="134"/>
        <v>立得点表!3:12</v>
      </c>
      <c r="CF319" s="338" t="str">
        <f t="shared" si="135"/>
        <v>立得点表!16:25</v>
      </c>
      <c r="CG319" s="337" t="str">
        <f t="shared" si="136"/>
        <v>立3段得点表!3:13</v>
      </c>
      <c r="CH319" s="338" t="str">
        <f t="shared" si="137"/>
        <v>立3段得点表!16:25</v>
      </c>
      <c r="CI319" s="337" t="str">
        <f t="shared" si="138"/>
        <v>ボール得点表!3:13</v>
      </c>
      <c r="CJ319" s="338" t="str">
        <f t="shared" si="139"/>
        <v>ボール得点表!16:25</v>
      </c>
      <c r="CK319" s="337" t="str">
        <f t="shared" si="140"/>
        <v>50m得点表!3:13</v>
      </c>
      <c r="CL319" s="338" t="str">
        <f t="shared" si="141"/>
        <v>50m得点表!16:25</v>
      </c>
      <c r="CM319" s="337" t="str">
        <f t="shared" si="142"/>
        <v>往得点表!3:13</v>
      </c>
      <c r="CN319" s="338" t="str">
        <f t="shared" si="143"/>
        <v>往得点表!16:25</v>
      </c>
      <c r="CO319" s="337" t="str">
        <f t="shared" si="144"/>
        <v>腕得点表!3:13</v>
      </c>
      <c r="CP319" s="338" t="str">
        <f t="shared" si="145"/>
        <v>腕得点表!16:25</v>
      </c>
      <c r="CQ319" s="337" t="str">
        <f t="shared" si="146"/>
        <v>腕膝得点表!3:4</v>
      </c>
      <c r="CR319" s="338" t="str">
        <f t="shared" si="147"/>
        <v>腕膝得点表!8:9</v>
      </c>
      <c r="CS319" s="337" t="str">
        <f t="shared" si="148"/>
        <v>20mシャトルラン得点表!3:13</v>
      </c>
      <c r="CT319" s="338" t="str">
        <f t="shared" si="149"/>
        <v>20mシャトルラン得点表!16:25</v>
      </c>
      <c r="CU319" s="402" t="b">
        <f t="shared" si="133"/>
        <v>0</v>
      </c>
    </row>
    <row r="320" spans="1:99">
      <c r="A320" s="352">
        <v>308</v>
      </c>
      <c r="B320" s="446"/>
      <c r="C320" s="353"/>
      <c r="D320" s="356"/>
      <c r="E320" s="355"/>
      <c r="F320" s="356"/>
      <c r="G320" s="435" t="str">
        <f>IF(E320="","",DATEDIF(E320,#REF!,"y"))</f>
        <v/>
      </c>
      <c r="H320" s="356"/>
      <c r="I320" s="356"/>
      <c r="J320" s="379"/>
      <c r="K320" s="436" t="str">
        <f t="shared" ca="1" si="122"/>
        <v/>
      </c>
      <c r="L320" s="316"/>
      <c r="M320" s="318"/>
      <c r="N320" s="318"/>
      <c r="O320" s="318"/>
      <c r="P320" s="363"/>
      <c r="Q320" s="432" t="str">
        <f t="shared" ca="1" si="123"/>
        <v/>
      </c>
      <c r="R320" s="360"/>
      <c r="S320" s="361"/>
      <c r="T320" s="361"/>
      <c r="U320" s="361"/>
      <c r="V320" s="365"/>
      <c r="W320" s="358"/>
      <c r="X320" s="379" t="str">
        <f t="shared" ca="1" si="124"/>
        <v/>
      </c>
      <c r="Y320" s="379"/>
      <c r="Z320" s="360"/>
      <c r="AA320" s="361"/>
      <c r="AB320" s="361"/>
      <c r="AC320" s="361"/>
      <c r="AD320" s="362"/>
      <c r="AE320" s="363"/>
      <c r="AF320" s="432" t="str">
        <f t="shared" ca="1" si="125"/>
        <v/>
      </c>
      <c r="AG320" s="363"/>
      <c r="AH320" s="432" t="str">
        <f t="shared" ca="1" si="126"/>
        <v/>
      </c>
      <c r="AI320" s="358"/>
      <c r="AJ320" s="379" t="str">
        <f t="shared" ca="1" si="127"/>
        <v/>
      </c>
      <c r="AK320" s="363"/>
      <c r="AL320" s="432" t="str">
        <f t="shared" ca="1" si="128"/>
        <v/>
      </c>
      <c r="AM320" s="363"/>
      <c r="AN320" s="432" t="str">
        <f t="shared" ca="1" si="129"/>
        <v/>
      </c>
      <c r="AO320" s="433" t="str">
        <f t="shared" si="130"/>
        <v/>
      </c>
      <c r="AP320" s="433" t="str">
        <f t="shared" si="131"/>
        <v/>
      </c>
      <c r="AQ320" s="433" t="str">
        <f>IF(AO320=7,VLOOKUP(AP320,設定!$A$2:$B$6,2,1),"---")</f>
        <v>---</v>
      </c>
      <c r="AR320" s="370"/>
      <c r="AS320" s="371"/>
      <c r="AT320" s="371"/>
      <c r="AU320" s="372" t="s">
        <v>105</v>
      </c>
      <c r="AV320" s="373"/>
      <c r="AW320" s="372"/>
      <c r="AX320" s="374"/>
      <c r="AY320" s="434" t="str">
        <f t="shared" si="150"/>
        <v/>
      </c>
      <c r="AZ320" s="372" t="s">
        <v>105</v>
      </c>
      <c r="BA320" s="372" t="s">
        <v>105</v>
      </c>
      <c r="BB320" s="372" t="s">
        <v>105</v>
      </c>
      <c r="BC320" s="372"/>
      <c r="BD320" s="372"/>
      <c r="BE320" s="372"/>
      <c r="BF320" s="372"/>
      <c r="BG320" s="376"/>
      <c r="BH320" s="377"/>
      <c r="BI320" s="372"/>
      <c r="BJ320" s="372"/>
      <c r="BK320" s="372"/>
      <c r="BL320" s="372"/>
      <c r="BM320" s="372"/>
      <c r="BN320" s="372"/>
      <c r="BO320" s="372"/>
      <c r="BP320" s="372"/>
      <c r="BQ320" s="372"/>
      <c r="BR320" s="372"/>
      <c r="BS320" s="372"/>
      <c r="BT320" s="372"/>
      <c r="BU320" s="372"/>
      <c r="BV320" s="372"/>
      <c r="BW320" s="372"/>
      <c r="BX320" s="372"/>
      <c r="BY320" s="372"/>
      <c r="BZ320" s="378"/>
      <c r="CA320" s="401"/>
      <c r="CB320" s="402"/>
      <c r="CC320" s="402">
        <v>308</v>
      </c>
      <c r="CD320" s="337" t="str">
        <f t="shared" si="132"/>
        <v/>
      </c>
      <c r="CE320" s="337" t="str">
        <f t="shared" si="134"/>
        <v>立得点表!3:12</v>
      </c>
      <c r="CF320" s="338" t="str">
        <f t="shared" si="135"/>
        <v>立得点表!16:25</v>
      </c>
      <c r="CG320" s="337" t="str">
        <f t="shared" si="136"/>
        <v>立3段得点表!3:13</v>
      </c>
      <c r="CH320" s="338" t="str">
        <f t="shared" si="137"/>
        <v>立3段得点表!16:25</v>
      </c>
      <c r="CI320" s="337" t="str">
        <f t="shared" si="138"/>
        <v>ボール得点表!3:13</v>
      </c>
      <c r="CJ320" s="338" t="str">
        <f t="shared" si="139"/>
        <v>ボール得点表!16:25</v>
      </c>
      <c r="CK320" s="337" t="str">
        <f t="shared" si="140"/>
        <v>50m得点表!3:13</v>
      </c>
      <c r="CL320" s="338" t="str">
        <f t="shared" si="141"/>
        <v>50m得点表!16:25</v>
      </c>
      <c r="CM320" s="337" t="str">
        <f t="shared" si="142"/>
        <v>往得点表!3:13</v>
      </c>
      <c r="CN320" s="338" t="str">
        <f t="shared" si="143"/>
        <v>往得点表!16:25</v>
      </c>
      <c r="CO320" s="337" t="str">
        <f t="shared" si="144"/>
        <v>腕得点表!3:13</v>
      </c>
      <c r="CP320" s="338" t="str">
        <f t="shared" si="145"/>
        <v>腕得点表!16:25</v>
      </c>
      <c r="CQ320" s="337" t="str">
        <f t="shared" si="146"/>
        <v>腕膝得点表!3:4</v>
      </c>
      <c r="CR320" s="338" t="str">
        <f t="shared" si="147"/>
        <v>腕膝得点表!8:9</v>
      </c>
      <c r="CS320" s="337" t="str">
        <f t="shared" si="148"/>
        <v>20mシャトルラン得点表!3:13</v>
      </c>
      <c r="CT320" s="338" t="str">
        <f t="shared" si="149"/>
        <v>20mシャトルラン得点表!16:25</v>
      </c>
      <c r="CU320" s="402" t="b">
        <f t="shared" si="133"/>
        <v>0</v>
      </c>
    </row>
    <row r="321" spans="1:99">
      <c r="A321" s="352">
        <v>309</v>
      </c>
      <c r="B321" s="446"/>
      <c r="C321" s="353"/>
      <c r="D321" s="356"/>
      <c r="E321" s="355"/>
      <c r="F321" s="356"/>
      <c r="G321" s="435" t="str">
        <f>IF(E321="","",DATEDIF(E321,#REF!,"y"))</f>
        <v/>
      </c>
      <c r="H321" s="356"/>
      <c r="I321" s="356"/>
      <c r="J321" s="379"/>
      <c r="K321" s="436" t="str">
        <f t="shared" ca="1" si="122"/>
        <v/>
      </c>
      <c r="L321" s="316"/>
      <c r="M321" s="318"/>
      <c r="N321" s="318"/>
      <c r="O321" s="318"/>
      <c r="P321" s="363"/>
      <c r="Q321" s="432" t="str">
        <f t="shared" ca="1" si="123"/>
        <v/>
      </c>
      <c r="R321" s="360"/>
      <c r="S321" s="361"/>
      <c r="T321" s="361"/>
      <c r="U321" s="361"/>
      <c r="V321" s="365"/>
      <c r="W321" s="358"/>
      <c r="X321" s="379" t="str">
        <f t="shared" ca="1" si="124"/>
        <v/>
      </c>
      <c r="Y321" s="379"/>
      <c r="Z321" s="360"/>
      <c r="AA321" s="361"/>
      <c r="AB321" s="361"/>
      <c r="AC321" s="361"/>
      <c r="AD321" s="362"/>
      <c r="AE321" s="363"/>
      <c r="AF321" s="432" t="str">
        <f t="shared" ca="1" si="125"/>
        <v/>
      </c>
      <c r="AG321" s="363"/>
      <c r="AH321" s="432" t="str">
        <f t="shared" ca="1" si="126"/>
        <v/>
      </c>
      <c r="AI321" s="358"/>
      <c r="AJ321" s="379" t="str">
        <f t="shared" ca="1" si="127"/>
        <v/>
      </c>
      <c r="AK321" s="363"/>
      <c r="AL321" s="432" t="str">
        <f t="shared" ca="1" si="128"/>
        <v/>
      </c>
      <c r="AM321" s="363"/>
      <c r="AN321" s="432" t="str">
        <f t="shared" ca="1" si="129"/>
        <v/>
      </c>
      <c r="AO321" s="433" t="str">
        <f t="shared" si="130"/>
        <v/>
      </c>
      <c r="AP321" s="433" t="str">
        <f t="shared" si="131"/>
        <v/>
      </c>
      <c r="AQ321" s="433" t="str">
        <f>IF(AO321=7,VLOOKUP(AP321,設定!$A$2:$B$6,2,1),"---")</f>
        <v>---</v>
      </c>
      <c r="AR321" s="370"/>
      <c r="AS321" s="371"/>
      <c r="AT321" s="371"/>
      <c r="AU321" s="372" t="s">
        <v>105</v>
      </c>
      <c r="AV321" s="373"/>
      <c r="AW321" s="372"/>
      <c r="AX321" s="374"/>
      <c r="AY321" s="434" t="str">
        <f t="shared" si="150"/>
        <v/>
      </c>
      <c r="AZ321" s="372" t="s">
        <v>105</v>
      </c>
      <c r="BA321" s="372" t="s">
        <v>105</v>
      </c>
      <c r="BB321" s="372" t="s">
        <v>105</v>
      </c>
      <c r="BC321" s="372"/>
      <c r="BD321" s="372"/>
      <c r="BE321" s="372"/>
      <c r="BF321" s="372"/>
      <c r="BG321" s="376"/>
      <c r="BH321" s="377"/>
      <c r="BI321" s="372"/>
      <c r="BJ321" s="372"/>
      <c r="BK321" s="372"/>
      <c r="BL321" s="372"/>
      <c r="BM321" s="372"/>
      <c r="BN321" s="372"/>
      <c r="BO321" s="372"/>
      <c r="BP321" s="372"/>
      <c r="BQ321" s="372"/>
      <c r="BR321" s="372"/>
      <c r="BS321" s="372"/>
      <c r="BT321" s="372"/>
      <c r="BU321" s="372"/>
      <c r="BV321" s="372"/>
      <c r="BW321" s="372"/>
      <c r="BX321" s="372"/>
      <c r="BY321" s="372"/>
      <c r="BZ321" s="378"/>
      <c r="CA321" s="401"/>
      <c r="CB321" s="402"/>
      <c r="CC321" s="402">
        <v>309</v>
      </c>
      <c r="CD321" s="337" t="str">
        <f t="shared" si="132"/>
        <v/>
      </c>
      <c r="CE321" s="337" t="str">
        <f t="shared" si="134"/>
        <v>立得点表!3:12</v>
      </c>
      <c r="CF321" s="338" t="str">
        <f t="shared" si="135"/>
        <v>立得点表!16:25</v>
      </c>
      <c r="CG321" s="337" t="str">
        <f t="shared" si="136"/>
        <v>立3段得点表!3:13</v>
      </c>
      <c r="CH321" s="338" t="str">
        <f t="shared" si="137"/>
        <v>立3段得点表!16:25</v>
      </c>
      <c r="CI321" s="337" t="str">
        <f t="shared" si="138"/>
        <v>ボール得点表!3:13</v>
      </c>
      <c r="CJ321" s="338" t="str">
        <f t="shared" si="139"/>
        <v>ボール得点表!16:25</v>
      </c>
      <c r="CK321" s="337" t="str">
        <f t="shared" si="140"/>
        <v>50m得点表!3:13</v>
      </c>
      <c r="CL321" s="338" t="str">
        <f t="shared" si="141"/>
        <v>50m得点表!16:25</v>
      </c>
      <c r="CM321" s="337" t="str">
        <f t="shared" si="142"/>
        <v>往得点表!3:13</v>
      </c>
      <c r="CN321" s="338" t="str">
        <f t="shared" si="143"/>
        <v>往得点表!16:25</v>
      </c>
      <c r="CO321" s="337" t="str">
        <f t="shared" si="144"/>
        <v>腕得点表!3:13</v>
      </c>
      <c r="CP321" s="338" t="str">
        <f t="shared" si="145"/>
        <v>腕得点表!16:25</v>
      </c>
      <c r="CQ321" s="337" t="str">
        <f t="shared" si="146"/>
        <v>腕膝得点表!3:4</v>
      </c>
      <c r="CR321" s="338" t="str">
        <f t="shared" si="147"/>
        <v>腕膝得点表!8:9</v>
      </c>
      <c r="CS321" s="337" t="str">
        <f t="shared" si="148"/>
        <v>20mシャトルラン得点表!3:13</v>
      </c>
      <c r="CT321" s="338" t="str">
        <f t="shared" si="149"/>
        <v>20mシャトルラン得点表!16:25</v>
      </c>
      <c r="CU321" s="402" t="b">
        <f t="shared" si="133"/>
        <v>0</v>
      </c>
    </row>
    <row r="322" spans="1:99">
      <c r="A322" s="352">
        <v>310</v>
      </c>
      <c r="B322" s="446"/>
      <c r="C322" s="353"/>
      <c r="D322" s="356"/>
      <c r="E322" s="355"/>
      <c r="F322" s="356"/>
      <c r="G322" s="435" t="str">
        <f>IF(E322="","",DATEDIF(E322,#REF!,"y"))</f>
        <v/>
      </c>
      <c r="H322" s="356"/>
      <c r="I322" s="356"/>
      <c r="J322" s="379"/>
      <c r="K322" s="436" t="str">
        <f t="shared" ca="1" si="122"/>
        <v/>
      </c>
      <c r="L322" s="316"/>
      <c r="M322" s="318"/>
      <c r="N322" s="318"/>
      <c r="O322" s="318"/>
      <c r="P322" s="363"/>
      <c r="Q322" s="432" t="str">
        <f t="shared" ca="1" si="123"/>
        <v/>
      </c>
      <c r="R322" s="360"/>
      <c r="S322" s="361"/>
      <c r="T322" s="361"/>
      <c r="U322" s="361"/>
      <c r="V322" s="365"/>
      <c r="W322" s="358"/>
      <c r="X322" s="379" t="str">
        <f t="shared" ca="1" si="124"/>
        <v/>
      </c>
      <c r="Y322" s="379"/>
      <c r="Z322" s="360"/>
      <c r="AA322" s="361"/>
      <c r="AB322" s="361"/>
      <c r="AC322" s="361"/>
      <c r="AD322" s="362"/>
      <c r="AE322" s="363"/>
      <c r="AF322" s="432" t="str">
        <f t="shared" ca="1" si="125"/>
        <v/>
      </c>
      <c r="AG322" s="363"/>
      <c r="AH322" s="432" t="str">
        <f t="shared" ca="1" si="126"/>
        <v/>
      </c>
      <c r="AI322" s="358"/>
      <c r="AJ322" s="379" t="str">
        <f t="shared" ca="1" si="127"/>
        <v/>
      </c>
      <c r="AK322" s="363"/>
      <c r="AL322" s="432" t="str">
        <f t="shared" ca="1" si="128"/>
        <v/>
      </c>
      <c r="AM322" s="363"/>
      <c r="AN322" s="432" t="str">
        <f t="shared" ca="1" si="129"/>
        <v/>
      </c>
      <c r="AO322" s="433" t="str">
        <f t="shared" si="130"/>
        <v/>
      </c>
      <c r="AP322" s="433" t="str">
        <f t="shared" si="131"/>
        <v/>
      </c>
      <c r="AQ322" s="433" t="str">
        <f>IF(AO322=7,VLOOKUP(AP322,設定!$A$2:$B$6,2,1),"---")</f>
        <v>---</v>
      </c>
      <c r="AR322" s="370"/>
      <c r="AS322" s="371"/>
      <c r="AT322" s="371"/>
      <c r="AU322" s="372" t="s">
        <v>105</v>
      </c>
      <c r="AV322" s="373"/>
      <c r="AW322" s="372"/>
      <c r="AX322" s="374"/>
      <c r="AY322" s="434" t="str">
        <f t="shared" si="150"/>
        <v/>
      </c>
      <c r="AZ322" s="372" t="s">
        <v>105</v>
      </c>
      <c r="BA322" s="372" t="s">
        <v>105</v>
      </c>
      <c r="BB322" s="372" t="s">
        <v>105</v>
      </c>
      <c r="BC322" s="372"/>
      <c r="BD322" s="372"/>
      <c r="BE322" s="372"/>
      <c r="BF322" s="372"/>
      <c r="BG322" s="376"/>
      <c r="BH322" s="377"/>
      <c r="BI322" s="372"/>
      <c r="BJ322" s="372"/>
      <c r="BK322" s="372"/>
      <c r="BL322" s="372"/>
      <c r="BM322" s="372"/>
      <c r="BN322" s="372"/>
      <c r="BO322" s="372"/>
      <c r="BP322" s="372"/>
      <c r="BQ322" s="372"/>
      <c r="BR322" s="372"/>
      <c r="BS322" s="372"/>
      <c r="BT322" s="372"/>
      <c r="BU322" s="372"/>
      <c r="BV322" s="372"/>
      <c r="BW322" s="372"/>
      <c r="BX322" s="372"/>
      <c r="BY322" s="372"/>
      <c r="BZ322" s="378"/>
      <c r="CA322" s="401"/>
      <c r="CB322" s="402"/>
      <c r="CC322" s="402">
        <v>310</v>
      </c>
      <c r="CD322" s="337" t="str">
        <f t="shared" si="132"/>
        <v/>
      </c>
      <c r="CE322" s="337" t="str">
        <f t="shared" si="134"/>
        <v>立得点表!3:12</v>
      </c>
      <c r="CF322" s="338" t="str">
        <f t="shared" si="135"/>
        <v>立得点表!16:25</v>
      </c>
      <c r="CG322" s="337" t="str">
        <f t="shared" si="136"/>
        <v>立3段得点表!3:13</v>
      </c>
      <c r="CH322" s="338" t="str">
        <f t="shared" si="137"/>
        <v>立3段得点表!16:25</v>
      </c>
      <c r="CI322" s="337" t="str">
        <f t="shared" si="138"/>
        <v>ボール得点表!3:13</v>
      </c>
      <c r="CJ322" s="338" t="str">
        <f t="shared" si="139"/>
        <v>ボール得点表!16:25</v>
      </c>
      <c r="CK322" s="337" t="str">
        <f t="shared" si="140"/>
        <v>50m得点表!3:13</v>
      </c>
      <c r="CL322" s="338" t="str">
        <f t="shared" si="141"/>
        <v>50m得点表!16:25</v>
      </c>
      <c r="CM322" s="337" t="str">
        <f t="shared" si="142"/>
        <v>往得点表!3:13</v>
      </c>
      <c r="CN322" s="338" t="str">
        <f t="shared" si="143"/>
        <v>往得点表!16:25</v>
      </c>
      <c r="CO322" s="337" t="str">
        <f t="shared" si="144"/>
        <v>腕得点表!3:13</v>
      </c>
      <c r="CP322" s="338" t="str">
        <f t="shared" si="145"/>
        <v>腕得点表!16:25</v>
      </c>
      <c r="CQ322" s="337" t="str">
        <f t="shared" si="146"/>
        <v>腕膝得点表!3:4</v>
      </c>
      <c r="CR322" s="338" t="str">
        <f t="shared" si="147"/>
        <v>腕膝得点表!8:9</v>
      </c>
      <c r="CS322" s="337" t="str">
        <f t="shared" si="148"/>
        <v>20mシャトルラン得点表!3:13</v>
      </c>
      <c r="CT322" s="338" t="str">
        <f t="shared" si="149"/>
        <v>20mシャトルラン得点表!16:25</v>
      </c>
      <c r="CU322" s="402" t="b">
        <f t="shared" si="133"/>
        <v>0</v>
      </c>
    </row>
    <row r="323" spans="1:99">
      <c r="A323" s="352">
        <v>311</v>
      </c>
      <c r="B323" s="446"/>
      <c r="C323" s="353"/>
      <c r="D323" s="356"/>
      <c r="E323" s="355"/>
      <c r="F323" s="356"/>
      <c r="G323" s="435" t="str">
        <f>IF(E323="","",DATEDIF(E323,#REF!,"y"))</f>
        <v/>
      </c>
      <c r="H323" s="356"/>
      <c r="I323" s="356"/>
      <c r="J323" s="379"/>
      <c r="K323" s="436" t="str">
        <f t="shared" ca="1" si="122"/>
        <v/>
      </c>
      <c r="L323" s="316"/>
      <c r="M323" s="318"/>
      <c r="N323" s="318"/>
      <c r="O323" s="318"/>
      <c r="P323" s="363"/>
      <c r="Q323" s="432" t="str">
        <f t="shared" ca="1" si="123"/>
        <v/>
      </c>
      <c r="R323" s="360"/>
      <c r="S323" s="361"/>
      <c r="T323" s="361"/>
      <c r="U323" s="361"/>
      <c r="V323" s="365"/>
      <c r="W323" s="358"/>
      <c r="X323" s="379" t="str">
        <f t="shared" ca="1" si="124"/>
        <v/>
      </c>
      <c r="Y323" s="379"/>
      <c r="Z323" s="360"/>
      <c r="AA323" s="361"/>
      <c r="AB323" s="361"/>
      <c r="AC323" s="361"/>
      <c r="AD323" s="362"/>
      <c r="AE323" s="363"/>
      <c r="AF323" s="432" t="str">
        <f t="shared" ca="1" si="125"/>
        <v/>
      </c>
      <c r="AG323" s="363"/>
      <c r="AH323" s="432" t="str">
        <f t="shared" ca="1" si="126"/>
        <v/>
      </c>
      <c r="AI323" s="358"/>
      <c r="AJ323" s="379" t="str">
        <f t="shared" ca="1" si="127"/>
        <v/>
      </c>
      <c r="AK323" s="363"/>
      <c r="AL323" s="432" t="str">
        <f t="shared" ca="1" si="128"/>
        <v/>
      </c>
      <c r="AM323" s="363"/>
      <c r="AN323" s="432" t="str">
        <f t="shared" ca="1" si="129"/>
        <v/>
      </c>
      <c r="AO323" s="433" t="str">
        <f t="shared" si="130"/>
        <v/>
      </c>
      <c r="AP323" s="433" t="str">
        <f t="shared" si="131"/>
        <v/>
      </c>
      <c r="AQ323" s="433" t="str">
        <f>IF(AO323=7,VLOOKUP(AP323,設定!$A$2:$B$6,2,1),"---")</f>
        <v>---</v>
      </c>
      <c r="AR323" s="370"/>
      <c r="AS323" s="371"/>
      <c r="AT323" s="371"/>
      <c r="AU323" s="372" t="s">
        <v>105</v>
      </c>
      <c r="AV323" s="373"/>
      <c r="AW323" s="372"/>
      <c r="AX323" s="374"/>
      <c r="AY323" s="434" t="str">
        <f t="shared" si="150"/>
        <v/>
      </c>
      <c r="AZ323" s="372" t="s">
        <v>105</v>
      </c>
      <c r="BA323" s="372" t="s">
        <v>105</v>
      </c>
      <c r="BB323" s="372" t="s">
        <v>105</v>
      </c>
      <c r="BC323" s="372"/>
      <c r="BD323" s="372"/>
      <c r="BE323" s="372"/>
      <c r="BF323" s="372"/>
      <c r="BG323" s="376"/>
      <c r="BH323" s="377"/>
      <c r="BI323" s="372"/>
      <c r="BJ323" s="372"/>
      <c r="BK323" s="372"/>
      <c r="BL323" s="372"/>
      <c r="BM323" s="372"/>
      <c r="BN323" s="372"/>
      <c r="BO323" s="372"/>
      <c r="BP323" s="372"/>
      <c r="BQ323" s="372"/>
      <c r="BR323" s="372"/>
      <c r="BS323" s="372"/>
      <c r="BT323" s="372"/>
      <c r="BU323" s="372"/>
      <c r="BV323" s="372"/>
      <c r="BW323" s="372"/>
      <c r="BX323" s="372"/>
      <c r="BY323" s="372"/>
      <c r="BZ323" s="378"/>
      <c r="CA323" s="401"/>
      <c r="CB323" s="402"/>
      <c r="CC323" s="402">
        <v>311</v>
      </c>
      <c r="CD323" s="337" t="str">
        <f t="shared" si="132"/>
        <v/>
      </c>
      <c r="CE323" s="337" t="str">
        <f t="shared" si="134"/>
        <v>立得点表!3:12</v>
      </c>
      <c r="CF323" s="338" t="str">
        <f t="shared" si="135"/>
        <v>立得点表!16:25</v>
      </c>
      <c r="CG323" s="337" t="str">
        <f t="shared" si="136"/>
        <v>立3段得点表!3:13</v>
      </c>
      <c r="CH323" s="338" t="str">
        <f t="shared" si="137"/>
        <v>立3段得点表!16:25</v>
      </c>
      <c r="CI323" s="337" t="str">
        <f t="shared" si="138"/>
        <v>ボール得点表!3:13</v>
      </c>
      <c r="CJ323" s="338" t="str">
        <f t="shared" si="139"/>
        <v>ボール得点表!16:25</v>
      </c>
      <c r="CK323" s="337" t="str">
        <f t="shared" si="140"/>
        <v>50m得点表!3:13</v>
      </c>
      <c r="CL323" s="338" t="str">
        <f t="shared" si="141"/>
        <v>50m得点表!16:25</v>
      </c>
      <c r="CM323" s="337" t="str">
        <f t="shared" si="142"/>
        <v>往得点表!3:13</v>
      </c>
      <c r="CN323" s="338" t="str">
        <f t="shared" si="143"/>
        <v>往得点表!16:25</v>
      </c>
      <c r="CO323" s="337" t="str">
        <f t="shared" si="144"/>
        <v>腕得点表!3:13</v>
      </c>
      <c r="CP323" s="338" t="str">
        <f t="shared" si="145"/>
        <v>腕得点表!16:25</v>
      </c>
      <c r="CQ323" s="337" t="str">
        <f t="shared" si="146"/>
        <v>腕膝得点表!3:4</v>
      </c>
      <c r="CR323" s="338" t="str">
        <f t="shared" si="147"/>
        <v>腕膝得点表!8:9</v>
      </c>
      <c r="CS323" s="337" t="str">
        <f t="shared" si="148"/>
        <v>20mシャトルラン得点表!3:13</v>
      </c>
      <c r="CT323" s="338" t="str">
        <f t="shared" si="149"/>
        <v>20mシャトルラン得点表!16:25</v>
      </c>
      <c r="CU323" s="402" t="b">
        <f t="shared" si="133"/>
        <v>0</v>
      </c>
    </row>
    <row r="324" spans="1:99">
      <c r="A324" s="352">
        <v>312</v>
      </c>
      <c r="B324" s="446"/>
      <c r="C324" s="353"/>
      <c r="D324" s="356"/>
      <c r="E324" s="355"/>
      <c r="F324" s="356"/>
      <c r="G324" s="435" t="str">
        <f>IF(E324="","",DATEDIF(E324,#REF!,"y"))</f>
        <v/>
      </c>
      <c r="H324" s="356"/>
      <c r="I324" s="356"/>
      <c r="J324" s="379"/>
      <c r="K324" s="436" t="str">
        <f t="shared" ca="1" si="122"/>
        <v/>
      </c>
      <c r="L324" s="316"/>
      <c r="M324" s="318"/>
      <c r="N324" s="318"/>
      <c r="O324" s="318"/>
      <c r="P324" s="363"/>
      <c r="Q324" s="432" t="str">
        <f t="shared" ca="1" si="123"/>
        <v/>
      </c>
      <c r="R324" s="360"/>
      <c r="S324" s="361"/>
      <c r="T324" s="361"/>
      <c r="U324" s="361"/>
      <c r="V324" s="365"/>
      <c r="W324" s="358"/>
      <c r="X324" s="379" t="str">
        <f t="shared" ca="1" si="124"/>
        <v/>
      </c>
      <c r="Y324" s="379"/>
      <c r="Z324" s="360"/>
      <c r="AA324" s="361"/>
      <c r="AB324" s="361"/>
      <c r="AC324" s="361"/>
      <c r="AD324" s="362"/>
      <c r="AE324" s="363"/>
      <c r="AF324" s="432" t="str">
        <f t="shared" ca="1" si="125"/>
        <v/>
      </c>
      <c r="AG324" s="363"/>
      <c r="AH324" s="432" t="str">
        <f t="shared" ca="1" si="126"/>
        <v/>
      </c>
      <c r="AI324" s="358"/>
      <c r="AJ324" s="379" t="str">
        <f t="shared" ca="1" si="127"/>
        <v/>
      </c>
      <c r="AK324" s="363"/>
      <c r="AL324" s="432" t="str">
        <f t="shared" ca="1" si="128"/>
        <v/>
      </c>
      <c r="AM324" s="363"/>
      <c r="AN324" s="432" t="str">
        <f t="shared" ca="1" si="129"/>
        <v/>
      </c>
      <c r="AO324" s="433" t="str">
        <f t="shared" si="130"/>
        <v/>
      </c>
      <c r="AP324" s="433" t="str">
        <f t="shared" si="131"/>
        <v/>
      </c>
      <c r="AQ324" s="433" t="str">
        <f>IF(AO324=7,VLOOKUP(AP324,設定!$A$2:$B$6,2,1),"---")</f>
        <v>---</v>
      </c>
      <c r="AR324" s="370"/>
      <c r="AS324" s="371"/>
      <c r="AT324" s="371"/>
      <c r="AU324" s="372" t="s">
        <v>105</v>
      </c>
      <c r="AV324" s="373"/>
      <c r="AW324" s="372"/>
      <c r="AX324" s="374"/>
      <c r="AY324" s="434" t="str">
        <f t="shared" si="150"/>
        <v/>
      </c>
      <c r="AZ324" s="372" t="s">
        <v>105</v>
      </c>
      <c r="BA324" s="372" t="s">
        <v>105</v>
      </c>
      <c r="BB324" s="372" t="s">
        <v>105</v>
      </c>
      <c r="BC324" s="372"/>
      <c r="BD324" s="372"/>
      <c r="BE324" s="372"/>
      <c r="BF324" s="372"/>
      <c r="BG324" s="376"/>
      <c r="BH324" s="377"/>
      <c r="BI324" s="372"/>
      <c r="BJ324" s="372"/>
      <c r="BK324" s="372"/>
      <c r="BL324" s="372"/>
      <c r="BM324" s="372"/>
      <c r="BN324" s="372"/>
      <c r="BO324" s="372"/>
      <c r="BP324" s="372"/>
      <c r="BQ324" s="372"/>
      <c r="BR324" s="372"/>
      <c r="BS324" s="372"/>
      <c r="BT324" s="372"/>
      <c r="BU324" s="372"/>
      <c r="BV324" s="372"/>
      <c r="BW324" s="372"/>
      <c r="BX324" s="372"/>
      <c r="BY324" s="372"/>
      <c r="BZ324" s="378"/>
      <c r="CA324" s="401"/>
      <c r="CB324" s="402"/>
      <c r="CC324" s="402">
        <v>312</v>
      </c>
      <c r="CD324" s="337" t="str">
        <f t="shared" si="132"/>
        <v/>
      </c>
      <c r="CE324" s="337" t="str">
        <f t="shared" si="134"/>
        <v>立得点表!3:12</v>
      </c>
      <c r="CF324" s="338" t="str">
        <f t="shared" si="135"/>
        <v>立得点表!16:25</v>
      </c>
      <c r="CG324" s="337" t="str">
        <f t="shared" si="136"/>
        <v>立3段得点表!3:13</v>
      </c>
      <c r="CH324" s="338" t="str">
        <f t="shared" si="137"/>
        <v>立3段得点表!16:25</v>
      </c>
      <c r="CI324" s="337" t="str">
        <f t="shared" si="138"/>
        <v>ボール得点表!3:13</v>
      </c>
      <c r="CJ324" s="338" t="str">
        <f t="shared" si="139"/>
        <v>ボール得点表!16:25</v>
      </c>
      <c r="CK324" s="337" t="str">
        <f t="shared" si="140"/>
        <v>50m得点表!3:13</v>
      </c>
      <c r="CL324" s="338" t="str">
        <f t="shared" si="141"/>
        <v>50m得点表!16:25</v>
      </c>
      <c r="CM324" s="337" t="str">
        <f t="shared" si="142"/>
        <v>往得点表!3:13</v>
      </c>
      <c r="CN324" s="338" t="str">
        <f t="shared" si="143"/>
        <v>往得点表!16:25</v>
      </c>
      <c r="CO324" s="337" t="str">
        <f t="shared" si="144"/>
        <v>腕得点表!3:13</v>
      </c>
      <c r="CP324" s="338" t="str">
        <f t="shared" si="145"/>
        <v>腕得点表!16:25</v>
      </c>
      <c r="CQ324" s="337" t="str">
        <f t="shared" si="146"/>
        <v>腕膝得点表!3:4</v>
      </c>
      <c r="CR324" s="338" t="str">
        <f t="shared" si="147"/>
        <v>腕膝得点表!8:9</v>
      </c>
      <c r="CS324" s="337" t="str">
        <f t="shared" si="148"/>
        <v>20mシャトルラン得点表!3:13</v>
      </c>
      <c r="CT324" s="338" t="str">
        <f t="shared" si="149"/>
        <v>20mシャトルラン得点表!16:25</v>
      </c>
      <c r="CU324" s="402" t="b">
        <f t="shared" si="133"/>
        <v>0</v>
      </c>
    </row>
    <row r="325" spans="1:99">
      <c r="A325" s="352">
        <v>313</v>
      </c>
      <c r="B325" s="446"/>
      <c r="C325" s="353"/>
      <c r="D325" s="356"/>
      <c r="E325" s="355"/>
      <c r="F325" s="356"/>
      <c r="G325" s="435" t="str">
        <f>IF(E325="","",DATEDIF(E325,#REF!,"y"))</f>
        <v/>
      </c>
      <c r="H325" s="356"/>
      <c r="I325" s="356"/>
      <c r="J325" s="379"/>
      <c r="K325" s="436" t="str">
        <f t="shared" ca="1" si="122"/>
        <v/>
      </c>
      <c r="L325" s="316"/>
      <c r="M325" s="318"/>
      <c r="N325" s="318"/>
      <c r="O325" s="318"/>
      <c r="P325" s="363"/>
      <c r="Q325" s="432" t="str">
        <f t="shared" ca="1" si="123"/>
        <v/>
      </c>
      <c r="R325" s="360"/>
      <c r="S325" s="361"/>
      <c r="T325" s="361"/>
      <c r="U325" s="361"/>
      <c r="V325" s="365"/>
      <c r="W325" s="358"/>
      <c r="X325" s="379" t="str">
        <f t="shared" ca="1" si="124"/>
        <v/>
      </c>
      <c r="Y325" s="379"/>
      <c r="Z325" s="360"/>
      <c r="AA325" s="361"/>
      <c r="AB325" s="361"/>
      <c r="AC325" s="361"/>
      <c r="AD325" s="362"/>
      <c r="AE325" s="363"/>
      <c r="AF325" s="432" t="str">
        <f t="shared" ca="1" si="125"/>
        <v/>
      </c>
      <c r="AG325" s="363"/>
      <c r="AH325" s="432" t="str">
        <f t="shared" ca="1" si="126"/>
        <v/>
      </c>
      <c r="AI325" s="358"/>
      <c r="AJ325" s="379" t="str">
        <f t="shared" ca="1" si="127"/>
        <v/>
      </c>
      <c r="AK325" s="363"/>
      <c r="AL325" s="432" t="str">
        <f t="shared" ca="1" si="128"/>
        <v/>
      </c>
      <c r="AM325" s="363"/>
      <c r="AN325" s="432" t="str">
        <f t="shared" ca="1" si="129"/>
        <v/>
      </c>
      <c r="AO325" s="433" t="str">
        <f t="shared" si="130"/>
        <v/>
      </c>
      <c r="AP325" s="433" t="str">
        <f t="shared" si="131"/>
        <v/>
      </c>
      <c r="AQ325" s="433" t="str">
        <f>IF(AO325=7,VLOOKUP(AP325,設定!$A$2:$B$6,2,1),"---")</f>
        <v>---</v>
      </c>
      <c r="AR325" s="370"/>
      <c r="AS325" s="371"/>
      <c r="AT325" s="371"/>
      <c r="AU325" s="372" t="s">
        <v>105</v>
      </c>
      <c r="AV325" s="373"/>
      <c r="AW325" s="372"/>
      <c r="AX325" s="374"/>
      <c r="AY325" s="434" t="str">
        <f t="shared" si="150"/>
        <v/>
      </c>
      <c r="AZ325" s="372" t="s">
        <v>105</v>
      </c>
      <c r="BA325" s="372" t="s">
        <v>105</v>
      </c>
      <c r="BB325" s="372" t="s">
        <v>105</v>
      </c>
      <c r="BC325" s="372"/>
      <c r="BD325" s="372"/>
      <c r="BE325" s="372"/>
      <c r="BF325" s="372"/>
      <c r="BG325" s="376"/>
      <c r="BH325" s="377"/>
      <c r="BI325" s="372"/>
      <c r="BJ325" s="372"/>
      <c r="BK325" s="372"/>
      <c r="BL325" s="372"/>
      <c r="BM325" s="372"/>
      <c r="BN325" s="372"/>
      <c r="BO325" s="372"/>
      <c r="BP325" s="372"/>
      <c r="BQ325" s="372"/>
      <c r="BR325" s="372"/>
      <c r="BS325" s="372"/>
      <c r="BT325" s="372"/>
      <c r="BU325" s="372"/>
      <c r="BV325" s="372"/>
      <c r="BW325" s="372"/>
      <c r="BX325" s="372"/>
      <c r="BY325" s="372"/>
      <c r="BZ325" s="378"/>
      <c r="CA325" s="401"/>
      <c r="CB325" s="402"/>
      <c r="CC325" s="402">
        <v>313</v>
      </c>
      <c r="CD325" s="337" t="str">
        <f t="shared" si="132"/>
        <v/>
      </c>
      <c r="CE325" s="337" t="str">
        <f t="shared" si="134"/>
        <v>立得点表!3:12</v>
      </c>
      <c r="CF325" s="338" t="str">
        <f t="shared" si="135"/>
        <v>立得点表!16:25</v>
      </c>
      <c r="CG325" s="337" t="str">
        <f t="shared" si="136"/>
        <v>立3段得点表!3:13</v>
      </c>
      <c r="CH325" s="338" t="str">
        <f t="shared" si="137"/>
        <v>立3段得点表!16:25</v>
      </c>
      <c r="CI325" s="337" t="str">
        <f t="shared" si="138"/>
        <v>ボール得点表!3:13</v>
      </c>
      <c r="CJ325" s="338" t="str">
        <f t="shared" si="139"/>
        <v>ボール得点表!16:25</v>
      </c>
      <c r="CK325" s="337" t="str">
        <f t="shared" si="140"/>
        <v>50m得点表!3:13</v>
      </c>
      <c r="CL325" s="338" t="str">
        <f t="shared" si="141"/>
        <v>50m得点表!16:25</v>
      </c>
      <c r="CM325" s="337" t="str">
        <f t="shared" si="142"/>
        <v>往得点表!3:13</v>
      </c>
      <c r="CN325" s="338" t="str">
        <f t="shared" si="143"/>
        <v>往得点表!16:25</v>
      </c>
      <c r="CO325" s="337" t="str">
        <f t="shared" si="144"/>
        <v>腕得点表!3:13</v>
      </c>
      <c r="CP325" s="338" t="str">
        <f t="shared" si="145"/>
        <v>腕得点表!16:25</v>
      </c>
      <c r="CQ325" s="337" t="str">
        <f t="shared" si="146"/>
        <v>腕膝得点表!3:4</v>
      </c>
      <c r="CR325" s="338" t="str">
        <f t="shared" si="147"/>
        <v>腕膝得点表!8:9</v>
      </c>
      <c r="CS325" s="337" t="str">
        <f t="shared" si="148"/>
        <v>20mシャトルラン得点表!3:13</v>
      </c>
      <c r="CT325" s="338" t="str">
        <f t="shared" si="149"/>
        <v>20mシャトルラン得点表!16:25</v>
      </c>
      <c r="CU325" s="402" t="b">
        <f t="shared" si="133"/>
        <v>0</v>
      </c>
    </row>
    <row r="326" spans="1:99">
      <c r="A326" s="352">
        <v>314</v>
      </c>
      <c r="B326" s="446"/>
      <c r="C326" s="353"/>
      <c r="D326" s="356"/>
      <c r="E326" s="355"/>
      <c r="F326" s="356"/>
      <c r="G326" s="435" t="str">
        <f>IF(E326="","",DATEDIF(E326,#REF!,"y"))</f>
        <v/>
      </c>
      <c r="H326" s="356"/>
      <c r="I326" s="356"/>
      <c r="J326" s="379"/>
      <c r="K326" s="436" t="str">
        <f t="shared" ca="1" si="122"/>
        <v/>
      </c>
      <c r="L326" s="316"/>
      <c r="M326" s="318"/>
      <c r="N326" s="318"/>
      <c r="O326" s="318"/>
      <c r="P326" s="363"/>
      <c r="Q326" s="432" t="str">
        <f t="shared" ca="1" si="123"/>
        <v/>
      </c>
      <c r="R326" s="360"/>
      <c r="S326" s="361"/>
      <c r="T326" s="361"/>
      <c r="U326" s="361"/>
      <c r="V326" s="365"/>
      <c r="W326" s="358"/>
      <c r="X326" s="379" t="str">
        <f t="shared" ca="1" si="124"/>
        <v/>
      </c>
      <c r="Y326" s="379"/>
      <c r="Z326" s="360"/>
      <c r="AA326" s="361"/>
      <c r="AB326" s="361"/>
      <c r="AC326" s="361"/>
      <c r="AD326" s="362"/>
      <c r="AE326" s="363"/>
      <c r="AF326" s="432" t="str">
        <f t="shared" ca="1" si="125"/>
        <v/>
      </c>
      <c r="AG326" s="363"/>
      <c r="AH326" s="432" t="str">
        <f t="shared" ca="1" si="126"/>
        <v/>
      </c>
      <c r="AI326" s="358"/>
      <c r="AJ326" s="379" t="str">
        <f t="shared" ca="1" si="127"/>
        <v/>
      </c>
      <c r="AK326" s="363"/>
      <c r="AL326" s="432" t="str">
        <f t="shared" ca="1" si="128"/>
        <v/>
      </c>
      <c r="AM326" s="363"/>
      <c r="AN326" s="432" t="str">
        <f t="shared" ca="1" si="129"/>
        <v/>
      </c>
      <c r="AO326" s="433" t="str">
        <f t="shared" si="130"/>
        <v/>
      </c>
      <c r="AP326" s="433" t="str">
        <f t="shared" si="131"/>
        <v/>
      </c>
      <c r="AQ326" s="433" t="str">
        <f>IF(AO326=7,VLOOKUP(AP326,設定!$A$2:$B$6,2,1),"---")</f>
        <v>---</v>
      </c>
      <c r="AR326" s="370"/>
      <c r="AS326" s="371"/>
      <c r="AT326" s="371"/>
      <c r="AU326" s="372" t="s">
        <v>105</v>
      </c>
      <c r="AV326" s="373"/>
      <c r="AW326" s="372"/>
      <c r="AX326" s="374"/>
      <c r="AY326" s="434" t="str">
        <f t="shared" si="150"/>
        <v/>
      </c>
      <c r="AZ326" s="372" t="s">
        <v>105</v>
      </c>
      <c r="BA326" s="372" t="s">
        <v>105</v>
      </c>
      <c r="BB326" s="372" t="s">
        <v>105</v>
      </c>
      <c r="BC326" s="372"/>
      <c r="BD326" s="372"/>
      <c r="BE326" s="372"/>
      <c r="BF326" s="372"/>
      <c r="BG326" s="376"/>
      <c r="BH326" s="377"/>
      <c r="BI326" s="372"/>
      <c r="BJ326" s="372"/>
      <c r="BK326" s="372"/>
      <c r="BL326" s="372"/>
      <c r="BM326" s="372"/>
      <c r="BN326" s="372"/>
      <c r="BO326" s="372"/>
      <c r="BP326" s="372"/>
      <c r="BQ326" s="372"/>
      <c r="BR326" s="372"/>
      <c r="BS326" s="372"/>
      <c r="BT326" s="372"/>
      <c r="BU326" s="372"/>
      <c r="BV326" s="372"/>
      <c r="BW326" s="372"/>
      <c r="BX326" s="372"/>
      <c r="BY326" s="372"/>
      <c r="BZ326" s="378"/>
      <c r="CA326" s="401"/>
      <c r="CB326" s="402"/>
      <c r="CC326" s="402">
        <v>314</v>
      </c>
      <c r="CD326" s="337" t="str">
        <f t="shared" si="132"/>
        <v/>
      </c>
      <c r="CE326" s="337" t="str">
        <f t="shared" si="134"/>
        <v>立得点表!3:12</v>
      </c>
      <c r="CF326" s="338" t="str">
        <f t="shared" si="135"/>
        <v>立得点表!16:25</v>
      </c>
      <c r="CG326" s="337" t="str">
        <f t="shared" si="136"/>
        <v>立3段得点表!3:13</v>
      </c>
      <c r="CH326" s="338" t="str">
        <f t="shared" si="137"/>
        <v>立3段得点表!16:25</v>
      </c>
      <c r="CI326" s="337" t="str">
        <f t="shared" si="138"/>
        <v>ボール得点表!3:13</v>
      </c>
      <c r="CJ326" s="338" t="str">
        <f t="shared" si="139"/>
        <v>ボール得点表!16:25</v>
      </c>
      <c r="CK326" s="337" t="str">
        <f t="shared" si="140"/>
        <v>50m得点表!3:13</v>
      </c>
      <c r="CL326" s="338" t="str">
        <f t="shared" si="141"/>
        <v>50m得点表!16:25</v>
      </c>
      <c r="CM326" s="337" t="str">
        <f t="shared" si="142"/>
        <v>往得点表!3:13</v>
      </c>
      <c r="CN326" s="338" t="str">
        <f t="shared" si="143"/>
        <v>往得点表!16:25</v>
      </c>
      <c r="CO326" s="337" t="str">
        <f t="shared" si="144"/>
        <v>腕得点表!3:13</v>
      </c>
      <c r="CP326" s="338" t="str">
        <f t="shared" si="145"/>
        <v>腕得点表!16:25</v>
      </c>
      <c r="CQ326" s="337" t="str">
        <f t="shared" si="146"/>
        <v>腕膝得点表!3:4</v>
      </c>
      <c r="CR326" s="338" t="str">
        <f t="shared" si="147"/>
        <v>腕膝得点表!8:9</v>
      </c>
      <c r="CS326" s="337" t="str">
        <f t="shared" si="148"/>
        <v>20mシャトルラン得点表!3:13</v>
      </c>
      <c r="CT326" s="338" t="str">
        <f t="shared" si="149"/>
        <v>20mシャトルラン得点表!16:25</v>
      </c>
      <c r="CU326" s="402" t="b">
        <f t="shared" si="133"/>
        <v>0</v>
      </c>
    </row>
    <row r="327" spans="1:99">
      <c r="A327" s="352">
        <v>315</v>
      </c>
      <c r="B327" s="446"/>
      <c r="C327" s="353"/>
      <c r="D327" s="356"/>
      <c r="E327" s="355"/>
      <c r="F327" s="356"/>
      <c r="G327" s="435" t="str">
        <f>IF(E327="","",DATEDIF(E327,#REF!,"y"))</f>
        <v/>
      </c>
      <c r="H327" s="356"/>
      <c r="I327" s="356"/>
      <c r="J327" s="379"/>
      <c r="K327" s="436" t="str">
        <f t="shared" ca="1" si="122"/>
        <v/>
      </c>
      <c r="L327" s="316"/>
      <c r="M327" s="318"/>
      <c r="N327" s="318"/>
      <c r="O327" s="318"/>
      <c r="P327" s="363"/>
      <c r="Q327" s="432" t="str">
        <f t="shared" ca="1" si="123"/>
        <v/>
      </c>
      <c r="R327" s="360"/>
      <c r="S327" s="361"/>
      <c r="T327" s="361"/>
      <c r="U327" s="361"/>
      <c r="V327" s="365"/>
      <c r="W327" s="358"/>
      <c r="X327" s="379" t="str">
        <f t="shared" ca="1" si="124"/>
        <v/>
      </c>
      <c r="Y327" s="379"/>
      <c r="Z327" s="360"/>
      <c r="AA327" s="361"/>
      <c r="AB327" s="361"/>
      <c r="AC327" s="361"/>
      <c r="AD327" s="362"/>
      <c r="AE327" s="363"/>
      <c r="AF327" s="432" t="str">
        <f t="shared" ca="1" si="125"/>
        <v/>
      </c>
      <c r="AG327" s="363"/>
      <c r="AH327" s="432" t="str">
        <f t="shared" ca="1" si="126"/>
        <v/>
      </c>
      <c r="AI327" s="358"/>
      <c r="AJ327" s="379" t="str">
        <f t="shared" ca="1" si="127"/>
        <v/>
      </c>
      <c r="AK327" s="363"/>
      <c r="AL327" s="432" t="str">
        <f t="shared" ca="1" si="128"/>
        <v/>
      </c>
      <c r="AM327" s="363"/>
      <c r="AN327" s="432" t="str">
        <f t="shared" ca="1" si="129"/>
        <v/>
      </c>
      <c r="AO327" s="433" t="str">
        <f t="shared" si="130"/>
        <v/>
      </c>
      <c r="AP327" s="433" t="str">
        <f t="shared" si="131"/>
        <v/>
      </c>
      <c r="AQ327" s="433" t="str">
        <f>IF(AO327=7,VLOOKUP(AP327,設定!$A$2:$B$6,2,1),"---")</f>
        <v>---</v>
      </c>
      <c r="AR327" s="370"/>
      <c r="AS327" s="371"/>
      <c r="AT327" s="371"/>
      <c r="AU327" s="372" t="s">
        <v>105</v>
      </c>
      <c r="AV327" s="373"/>
      <c r="AW327" s="372"/>
      <c r="AX327" s="374"/>
      <c r="AY327" s="434" t="str">
        <f t="shared" si="150"/>
        <v/>
      </c>
      <c r="AZ327" s="372" t="s">
        <v>105</v>
      </c>
      <c r="BA327" s="372" t="s">
        <v>105</v>
      </c>
      <c r="BB327" s="372" t="s">
        <v>105</v>
      </c>
      <c r="BC327" s="372"/>
      <c r="BD327" s="372"/>
      <c r="BE327" s="372"/>
      <c r="BF327" s="372"/>
      <c r="BG327" s="376"/>
      <c r="BH327" s="377"/>
      <c r="BI327" s="372"/>
      <c r="BJ327" s="372"/>
      <c r="BK327" s="372"/>
      <c r="BL327" s="372"/>
      <c r="BM327" s="372"/>
      <c r="BN327" s="372"/>
      <c r="BO327" s="372"/>
      <c r="BP327" s="372"/>
      <c r="BQ327" s="372"/>
      <c r="BR327" s="372"/>
      <c r="BS327" s="372"/>
      <c r="BT327" s="372"/>
      <c r="BU327" s="372"/>
      <c r="BV327" s="372"/>
      <c r="BW327" s="372"/>
      <c r="BX327" s="372"/>
      <c r="BY327" s="372"/>
      <c r="BZ327" s="378"/>
      <c r="CA327" s="401"/>
      <c r="CB327" s="402"/>
      <c r="CC327" s="402">
        <v>315</v>
      </c>
      <c r="CD327" s="337" t="str">
        <f t="shared" si="132"/>
        <v/>
      </c>
      <c r="CE327" s="337" t="str">
        <f t="shared" si="134"/>
        <v>立得点表!3:12</v>
      </c>
      <c r="CF327" s="338" t="str">
        <f t="shared" si="135"/>
        <v>立得点表!16:25</v>
      </c>
      <c r="CG327" s="337" t="str">
        <f t="shared" si="136"/>
        <v>立3段得点表!3:13</v>
      </c>
      <c r="CH327" s="338" t="str">
        <f t="shared" si="137"/>
        <v>立3段得点表!16:25</v>
      </c>
      <c r="CI327" s="337" t="str">
        <f t="shared" si="138"/>
        <v>ボール得点表!3:13</v>
      </c>
      <c r="CJ327" s="338" t="str">
        <f t="shared" si="139"/>
        <v>ボール得点表!16:25</v>
      </c>
      <c r="CK327" s="337" t="str">
        <f t="shared" si="140"/>
        <v>50m得点表!3:13</v>
      </c>
      <c r="CL327" s="338" t="str">
        <f t="shared" si="141"/>
        <v>50m得点表!16:25</v>
      </c>
      <c r="CM327" s="337" t="str">
        <f t="shared" si="142"/>
        <v>往得点表!3:13</v>
      </c>
      <c r="CN327" s="338" t="str">
        <f t="shared" si="143"/>
        <v>往得点表!16:25</v>
      </c>
      <c r="CO327" s="337" t="str">
        <f t="shared" si="144"/>
        <v>腕得点表!3:13</v>
      </c>
      <c r="CP327" s="338" t="str">
        <f t="shared" si="145"/>
        <v>腕得点表!16:25</v>
      </c>
      <c r="CQ327" s="337" t="str">
        <f t="shared" si="146"/>
        <v>腕膝得点表!3:4</v>
      </c>
      <c r="CR327" s="338" t="str">
        <f t="shared" si="147"/>
        <v>腕膝得点表!8:9</v>
      </c>
      <c r="CS327" s="337" t="str">
        <f t="shared" si="148"/>
        <v>20mシャトルラン得点表!3:13</v>
      </c>
      <c r="CT327" s="338" t="str">
        <f t="shared" si="149"/>
        <v>20mシャトルラン得点表!16:25</v>
      </c>
      <c r="CU327" s="402" t="b">
        <f t="shared" si="133"/>
        <v>0</v>
      </c>
    </row>
    <row r="328" spans="1:99">
      <c r="A328" s="352">
        <v>316</v>
      </c>
      <c r="B328" s="446"/>
      <c r="C328" s="353"/>
      <c r="D328" s="356"/>
      <c r="E328" s="355"/>
      <c r="F328" s="356"/>
      <c r="G328" s="435" t="str">
        <f>IF(E328="","",DATEDIF(E328,#REF!,"y"))</f>
        <v/>
      </c>
      <c r="H328" s="356"/>
      <c r="I328" s="356"/>
      <c r="J328" s="379"/>
      <c r="K328" s="436" t="str">
        <f t="shared" ca="1" si="122"/>
        <v/>
      </c>
      <c r="L328" s="316"/>
      <c r="M328" s="318"/>
      <c r="N328" s="318"/>
      <c r="O328" s="318"/>
      <c r="P328" s="363"/>
      <c r="Q328" s="432" t="str">
        <f t="shared" ca="1" si="123"/>
        <v/>
      </c>
      <c r="R328" s="360"/>
      <c r="S328" s="361"/>
      <c r="T328" s="361"/>
      <c r="U328" s="361"/>
      <c r="V328" s="365"/>
      <c r="W328" s="358"/>
      <c r="X328" s="379" t="str">
        <f t="shared" ca="1" si="124"/>
        <v/>
      </c>
      <c r="Y328" s="379"/>
      <c r="Z328" s="360"/>
      <c r="AA328" s="361"/>
      <c r="AB328" s="361"/>
      <c r="AC328" s="361"/>
      <c r="AD328" s="362"/>
      <c r="AE328" s="363"/>
      <c r="AF328" s="432" t="str">
        <f t="shared" ca="1" si="125"/>
        <v/>
      </c>
      <c r="AG328" s="363"/>
      <c r="AH328" s="432" t="str">
        <f t="shared" ca="1" si="126"/>
        <v/>
      </c>
      <c r="AI328" s="358"/>
      <c r="AJ328" s="379" t="str">
        <f t="shared" ca="1" si="127"/>
        <v/>
      </c>
      <c r="AK328" s="363"/>
      <c r="AL328" s="432" t="str">
        <f t="shared" ca="1" si="128"/>
        <v/>
      </c>
      <c r="AM328" s="363"/>
      <c r="AN328" s="432" t="str">
        <f t="shared" ca="1" si="129"/>
        <v/>
      </c>
      <c r="AO328" s="433" t="str">
        <f t="shared" si="130"/>
        <v/>
      </c>
      <c r="AP328" s="433" t="str">
        <f t="shared" si="131"/>
        <v/>
      </c>
      <c r="AQ328" s="433" t="str">
        <f>IF(AO328=7,VLOOKUP(AP328,設定!$A$2:$B$6,2,1),"---")</f>
        <v>---</v>
      </c>
      <c r="AR328" s="370"/>
      <c r="AS328" s="371"/>
      <c r="AT328" s="371"/>
      <c r="AU328" s="372" t="s">
        <v>105</v>
      </c>
      <c r="AV328" s="373"/>
      <c r="AW328" s="372"/>
      <c r="AX328" s="374"/>
      <c r="AY328" s="434" t="str">
        <f t="shared" si="150"/>
        <v/>
      </c>
      <c r="AZ328" s="372" t="s">
        <v>105</v>
      </c>
      <c r="BA328" s="372" t="s">
        <v>105</v>
      </c>
      <c r="BB328" s="372" t="s">
        <v>105</v>
      </c>
      <c r="BC328" s="372"/>
      <c r="BD328" s="372"/>
      <c r="BE328" s="372"/>
      <c r="BF328" s="372"/>
      <c r="BG328" s="376"/>
      <c r="BH328" s="377"/>
      <c r="BI328" s="372"/>
      <c r="BJ328" s="372"/>
      <c r="BK328" s="372"/>
      <c r="BL328" s="372"/>
      <c r="BM328" s="372"/>
      <c r="BN328" s="372"/>
      <c r="BO328" s="372"/>
      <c r="BP328" s="372"/>
      <c r="BQ328" s="372"/>
      <c r="BR328" s="372"/>
      <c r="BS328" s="372"/>
      <c r="BT328" s="372"/>
      <c r="BU328" s="372"/>
      <c r="BV328" s="372"/>
      <c r="BW328" s="372"/>
      <c r="BX328" s="372"/>
      <c r="BY328" s="372"/>
      <c r="BZ328" s="378"/>
      <c r="CA328" s="401"/>
      <c r="CB328" s="402"/>
      <c r="CC328" s="402">
        <v>316</v>
      </c>
      <c r="CD328" s="337" t="str">
        <f t="shared" si="132"/>
        <v/>
      </c>
      <c r="CE328" s="337" t="str">
        <f t="shared" si="134"/>
        <v>立得点表!3:12</v>
      </c>
      <c r="CF328" s="338" t="str">
        <f t="shared" si="135"/>
        <v>立得点表!16:25</v>
      </c>
      <c r="CG328" s="337" t="str">
        <f t="shared" si="136"/>
        <v>立3段得点表!3:13</v>
      </c>
      <c r="CH328" s="338" t="str">
        <f t="shared" si="137"/>
        <v>立3段得点表!16:25</v>
      </c>
      <c r="CI328" s="337" t="str">
        <f t="shared" si="138"/>
        <v>ボール得点表!3:13</v>
      </c>
      <c r="CJ328" s="338" t="str">
        <f t="shared" si="139"/>
        <v>ボール得点表!16:25</v>
      </c>
      <c r="CK328" s="337" t="str">
        <f t="shared" si="140"/>
        <v>50m得点表!3:13</v>
      </c>
      <c r="CL328" s="338" t="str">
        <f t="shared" si="141"/>
        <v>50m得点表!16:25</v>
      </c>
      <c r="CM328" s="337" t="str">
        <f t="shared" si="142"/>
        <v>往得点表!3:13</v>
      </c>
      <c r="CN328" s="338" t="str">
        <f t="shared" si="143"/>
        <v>往得点表!16:25</v>
      </c>
      <c r="CO328" s="337" t="str">
        <f t="shared" si="144"/>
        <v>腕得点表!3:13</v>
      </c>
      <c r="CP328" s="338" t="str">
        <f t="shared" si="145"/>
        <v>腕得点表!16:25</v>
      </c>
      <c r="CQ328" s="337" t="str">
        <f t="shared" si="146"/>
        <v>腕膝得点表!3:4</v>
      </c>
      <c r="CR328" s="338" t="str">
        <f t="shared" si="147"/>
        <v>腕膝得点表!8:9</v>
      </c>
      <c r="CS328" s="337" t="str">
        <f t="shared" si="148"/>
        <v>20mシャトルラン得点表!3:13</v>
      </c>
      <c r="CT328" s="338" t="str">
        <f t="shared" si="149"/>
        <v>20mシャトルラン得点表!16:25</v>
      </c>
      <c r="CU328" s="402" t="b">
        <f t="shared" si="133"/>
        <v>0</v>
      </c>
    </row>
    <row r="329" spans="1:99">
      <c r="A329" s="352">
        <v>317</v>
      </c>
      <c r="B329" s="446"/>
      <c r="C329" s="353"/>
      <c r="D329" s="356"/>
      <c r="E329" s="355"/>
      <c r="F329" s="356"/>
      <c r="G329" s="435" t="str">
        <f>IF(E329="","",DATEDIF(E329,#REF!,"y"))</f>
        <v/>
      </c>
      <c r="H329" s="356"/>
      <c r="I329" s="356"/>
      <c r="J329" s="379"/>
      <c r="K329" s="436" t="str">
        <f t="shared" ca="1" si="122"/>
        <v/>
      </c>
      <c r="L329" s="316"/>
      <c r="M329" s="318"/>
      <c r="N329" s="318"/>
      <c r="O329" s="318"/>
      <c r="P329" s="363"/>
      <c r="Q329" s="432" t="str">
        <f t="shared" ca="1" si="123"/>
        <v/>
      </c>
      <c r="R329" s="360"/>
      <c r="S329" s="361"/>
      <c r="T329" s="361"/>
      <c r="U329" s="361"/>
      <c r="V329" s="365"/>
      <c r="W329" s="358"/>
      <c r="X329" s="379" t="str">
        <f t="shared" ca="1" si="124"/>
        <v/>
      </c>
      <c r="Y329" s="379"/>
      <c r="Z329" s="360"/>
      <c r="AA329" s="361"/>
      <c r="AB329" s="361"/>
      <c r="AC329" s="361"/>
      <c r="AD329" s="362"/>
      <c r="AE329" s="363"/>
      <c r="AF329" s="432" t="str">
        <f t="shared" ca="1" si="125"/>
        <v/>
      </c>
      <c r="AG329" s="363"/>
      <c r="AH329" s="432" t="str">
        <f t="shared" ca="1" si="126"/>
        <v/>
      </c>
      <c r="AI329" s="358"/>
      <c r="AJ329" s="379" t="str">
        <f t="shared" ca="1" si="127"/>
        <v/>
      </c>
      <c r="AK329" s="363"/>
      <c r="AL329" s="432" t="str">
        <f t="shared" ca="1" si="128"/>
        <v/>
      </c>
      <c r="AM329" s="363"/>
      <c r="AN329" s="432" t="str">
        <f t="shared" ca="1" si="129"/>
        <v/>
      </c>
      <c r="AO329" s="433" t="str">
        <f t="shared" si="130"/>
        <v/>
      </c>
      <c r="AP329" s="433" t="str">
        <f t="shared" si="131"/>
        <v/>
      </c>
      <c r="AQ329" s="433" t="str">
        <f>IF(AO329=7,VLOOKUP(AP329,設定!$A$2:$B$6,2,1),"---")</f>
        <v>---</v>
      </c>
      <c r="AR329" s="370"/>
      <c r="AS329" s="371"/>
      <c r="AT329" s="371"/>
      <c r="AU329" s="372" t="s">
        <v>105</v>
      </c>
      <c r="AV329" s="373"/>
      <c r="AW329" s="372"/>
      <c r="AX329" s="374"/>
      <c r="AY329" s="434" t="str">
        <f t="shared" si="150"/>
        <v/>
      </c>
      <c r="AZ329" s="372" t="s">
        <v>105</v>
      </c>
      <c r="BA329" s="372" t="s">
        <v>105</v>
      </c>
      <c r="BB329" s="372" t="s">
        <v>105</v>
      </c>
      <c r="BC329" s="372"/>
      <c r="BD329" s="372"/>
      <c r="BE329" s="372"/>
      <c r="BF329" s="372"/>
      <c r="BG329" s="376"/>
      <c r="BH329" s="377"/>
      <c r="BI329" s="372"/>
      <c r="BJ329" s="372"/>
      <c r="BK329" s="372"/>
      <c r="BL329" s="372"/>
      <c r="BM329" s="372"/>
      <c r="BN329" s="372"/>
      <c r="BO329" s="372"/>
      <c r="BP329" s="372"/>
      <c r="BQ329" s="372"/>
      <c r="BR329" s="372"/>
      <c r="BS329" s="372"/>
      <c r="BT329" s="372"/>
      <c r="BU329" s="372"/>
      <c r="BV329" s="372"/>
      <c r="BW329" s="372"/>
      <c r="BX329" s="372"/>
      <c r="BY329" s="372"/>
      <c r="BZ329" s="378"/>
      <c r="CA329" s="401"/>
      <c r="CB329" s="402"/>
      <c r="CC329" s="402">
        <v>317</v>
      </c>
      <c r="CD329" s="337" t="str">
        <f t="shared" si="132"/>
        <v/>
      </c>
      <c r="CE329" s="337" t="str">
        <f t="shared" si="134"/>
        <v>立得点表!3:12</v>
      </c>
      <c r="CF329" s="338" t="str">
        <f t="shared" si="135"/>
        <v>立得点表!16:25</v>
      </c>
      <c r="CG329" s="337" t="str">
        <f t="shared" si="136"/>
        <v>立3段得点表!3:13</v>
      </c>
      <c r="CH329" s="338" t="str">
        <f t="shared" si="137"/>
        <v>立3段得点表!16:25</v>
      </c>
      <c r="CI329" s="337" t="str">
        <f t="shared" si="138"/>
        <v>ボール得点表!3:13</v>
      </c>
      <c r="CJ329" s="338" t="str">
        <f t="shared" si="139"/>
        <v>ボール得点表!16:25</v>
      </c>
      <c r="CK329" s="337" t="str">
        <f t="shared" si="140"/>
        <v>50m得点表!3:13</v>
      </c>
      <c r="CL329" s="338" t="str">
        <f t="shared" si="141"/>
        <v>50m得点表!16:25</v>
      </c>
      <c r="CM329" s="337" t="str">
        <f t="shared" si="142"/>
        <v>往得点表!3:13</v>
      </c>
      <c r="CN329" s="338" t="str">
        <f t="shared" si="143"/>
        <v>往得点表!16:25</v>
      </c>
      <c r="CO329" s="337" t="str">
        <f t="shared" si="144"/>
        <v>腕得点表!3:13</v>
      </c>
      <c r="CP329" s="338" t="str">
        <f t="shared" si="145"/>
        <v>腕得点表!16:25</v>
      </c>
      <c r="CQ329" s="337" t="str">
        <f t="shared" si="146"/>
        <v>腕膝得点表!3:4</v>
      </c>
      <c r="CR329" s="338" t="str">
        <f t="shared" si="147"/>
        <v>腕膝得点表!8:9</v>
      </c>
      <c r="CS329" s="337" t="str">
        <f t="shared" si="148"/>
        <v>20mシャトルラン得点表!3:13</v>
      </c>
      <c r="CT329" s="338" t="str">
        <f t="shared" si="149"/>
        <v>20mシャトルラン得点表!16:25</v>
      </c>
      <c r="CU329" s="402" t="b">
        <f t="shared" si="133"/>
        <v>0</v>
      </c>
    </row>
    <row r="330" spans="1:99">
      <c r="A330" s="352">
        <v>318</v>
      </c>
      <c r="B330" s="446"/>
      <c r="C330" s="353"/>
      <c r="D330" s="356"/>
      <c r="E330" s="355"/>
      <c r="F330" s="356"/>
      <c r="G330" s="435" t="str">
        <f>IF(E330="","",DATEDIF(E330,#REF!,"y"))</f>
        <v/>
      </c>
      <c r="H330" s="356"/>
      <c r="I330" s="356"/>
      <c r="J330" s="379"/>
      <c r="K330" s="436" t="str">
        <f t="shared" ca="1" si="122"/>
        <v/>
      </c>
      <c r="L330" s="316"/>
      <c r="M330" s="318"/>
      <c r="N330" s="318"/>
      <c r="O330" s="318"/>
      <c r="P330" s="363"/>
      <c r="Q330" s="432" t="str">
        <f t="shared" ca="1" si="123"/>
        <v/>
      </c>
      <c r="R330" s="360"/>
      <c r="S330" s="361"/>
      <c r="T330" s="361"/>
      <c r="U330" s="361"/>
      <c r="V330" s="365"/>
      <c r="W330" s="358"/>
      <c r="X330" s="379" t="str">
        <f t="shared" ca="1" si="124"/>
        <v/>
      </c>
      <c r="Y330" s="379"/>
      <c r="Z330" s="360"/>
      <c r="AA330" s="361"/>
      <c r="AB330" s="361"/>
      <c r="AC330" s="361"/>
      <c r="AD330" s="362"/>
      <c r="AE330" s="363"/>
      <c r="AF330" s="432" t="str">
        <f t="shared" ca="1" si="125"/>
        <v/>
      </c>
      <c r="AG330" s="363"/>
      <c r="AH330" s="432" t="str">
        <f t="shared" ca="1" si="126"/>
        <v/>
      </c>
      <c r="AI330" s="358"/>
      <c r="AJ330" s="379" t="str">
        <f t="shared" ca="1" si="127"/>
        <v/>
      </c>
      <c r="AK330" s="363"/>
      <c r="AL330" s="432" t="str">
        <f t="shared" ca="1" si="128"/>
        <v/>
      </c>
      <c r="AM330" s="363"/>
      <c r="AN330" s="432" t="str">
        <f t="shared" ca="1" si="129"/>
        <v/>
      </c>
      <c r="AO330" s="433" t="str">
        <f t="shared" si="130"/>
        <v/>
      </c>
      <c r="AP330" s="433" t="str">
        <f t="shared" si="131"/>
        <v/>
      </c>
      <c r="AQ330" s="433" t="str">
        <f>IF(AO330=7,VLOOKUP(AP330,設定!$A$2:$B$6,2,1),"---")</f>
        <v>---</v>
      </c>
      <c r="AR330" s="370"/>
      <c r="AS330" s="371"/>
      <c r="AT330" s="371"/>
      <c r="AU330" s="372" t="s">
        <v>105</v>
      </c>
      <c r="AV330" s="373"/>
      <c r="AW330" s="372"/>
      <c r="AX330" s="374"/>
      <c r="AY330" s="434" t="str">
        <f t="shared" si="150"/>
        <v/>
      </c>
      <c r="AZ330" s="372" t="s">
        <v>105</v>
      </c>
      <c r="BA330" s="372" t="s">
        <v>105</v>
      </c>
      <c r="BB330" s="372" t="s">
        <v>105</v>
      </c>
      <c r="BC330" s="372"/>
      <c r="BD330" s="372"/>
      <c r="BE330" s="372"/>
      <c r="BF330" s="372"/>
      <c r="BG330" s="376"/>
      <c r="BH330" s="377"/>
      <c r="BI330" s="372"/>
      <c r="BJ330" s="372"/>
      <c r="BK330" s="372"/>
      <c r="BL330" s="372"/>
      <c r="BM330" s="372"/>
      <c r="BN330" s="372"/>
      <c r="BO330" s="372"/>
      <c r="BP330" s="372"/>
      <c r="BQ330" s="372"/>
      <c r="BR330" s="372"/>
      <c r="BS330" s="372"/>
      <c r="BT330" s="372"/>
      <c r="BU330" s="372"/>
      <c r="BV330" s="372"/>
      <c r="BW330" s="372"/>
      <c r="BX330" s="372"/>
      <c r="BY330" s="372"/>
      <c r="BZ330" s="378"/>
      <c r="CA330" s="401"/>
      <c r="CB330" s="402"/>
      <c r="CC330" s="402">
        <v>318</v>
      </c>
      <c r="CD330" s="337" t="str">
        <f t="shared" si="132"/>
        <v/>
      </c>
      <c r="CE330" s="337" t="str">
        <f t="shared" si="134"/>
        <v>立得点表!3:12</v>
      </c>
      <c r="CF330" s="338" t="str">
        <f t="shared" si="135"/>
        <v>立得点表!16:25</v>
      </c>
      <c r="CG330" s="337" t="str">
        <f t="shared" si="136"/>
        <v>立3段得点表!3:13</v>
      </c>
      <c r="CH330" s="338" t="str">
        <f t="shared" si="137"/>
        <v>立3段得点表!16:25</v>
      </c>
      <c r="CI330" s="337" t="str">
        <f t="shared" si="138"/>
        <v>ボール得点表!3:13</v>
      </c>
      <c r="CJ330" s="338" t="str">
        <f t="shared" si="139"/>
        <v>ボール得点表!16:25</v>
      </c>
      <c r="CK330" s="337" t="str">
        <f t="shared" si="140"/>
        <v>50m得点表!3:13</v>
      </c>
      <c r="CL330" s="338" t="str">
        <f t="shared" si="141"/>
        <v>50m得点表!16:25</v>
      </c>
      <c r="CM330" s="337" t="str">
        <f t="shared" si="142"/>
        <v>往得点表!3:13</v>
      </c>
      <c r="CN330" s="338" t="str">
        <f t="shared" si="143"/>
        <v>往得点表!16:25</v>
      </c>
      <c r="CO330" s="337" t="str">
        <f t="shared" si="144"/>
        <v>腕得点表!3:13</v>
      </c>
      <c r="CP330" s="338" t="str">
        <f t="shared" si="145"/>
        <v>腕得点表!16:25</v>
      </c>
      <c r="CQ330" s="337" t="str">
        <f t="shared" si="146"/>
        <v>腕膝得点表!3:4</v>
      </c>
      <c r="CR330" s="338" t="str">
        <f t="shared" si="147"/>
        <v>腕膝得点表!8:9</v>
      </c>
      <c r="CS330" s="337" t="str">
        <f t="shared" si="148"/>
        <v>20mシャトルラン得点表!3:13</v>
      </c>
      <c r="CT330" s="338" t="str">
        <f t="shared" si="149"/>
        <v>20mシャトルラン得点表!16:25</v>
      </c>
      <c r="CU330" s="402" t="b">
        <f t="shared" si="133"/>
        <v>0</v>
      </c>
    </row>
    <row r="331" spans="1:99">
      <c r="A331" s="352">
        <v>319</v>
      </c>
      <c r="B331" s="446"/>
      <c r="C331" s="353"/>
      <c r="D331" s="356"/>
      <c r="E331" s="355"/>
      <c r="F331" s="356"/>
      <c r="G331" s="435" t="str">
        <f>IF(E331="","",DATEDIF(E331,#REF!,"y"))</f>
        <v/>
      </c>
      <c r="H331" s="356"/>
      <c r="I331" s="356"/>
      <c r="J331" s="379"/>
      <c r="K331" s="436" t="str">
        <f t="shared" ca="1" si="122"/>
        <v/>
      </c>
      <c r="L331" s="316"/>
      <c r="M331" s="318"/>
      <c r="N331" s="318"/>
      <c r="O331" s="318"/>
      <c r="P331" s="363"/>
      <c r="Q331" s="432" t="str">
        <f t="shared" ca="1" si="123"/>
        <v/>
      </c>
      <c r="R331" s="360"/>
      <c r="S331" s="361"/>
      <c r="T331" s="361"/>
      <c r="U331" s="361"/>
      <c r="V331" s="365"/>
      <c r="W331" s="358"/>
      <c r="X331" s="379" t="str">
        <f t="shared" ca="1" si="124"/>
        <v/>
      </c>
      <c r="Y331" s="379"/>
      <c r="Z331" s="360"/>
      <c r="AA331" s="361"/>
      <c r="AB331" s="361"/>
      <c r="AC331" s="361"/>
      <c r="AD331" s="362"/>
      <c r="AE331" s="363"/>
      <c r="AF331" s="432" t="str">
        <f t="shared" ca="1" si="125"/>
        <v/>
      </c>
      <c r="AG331" s="363"/>
      <c r="AH331" s="432" t="str">
        <f t="shared" ca="1" si="126"/>
        <v/>
      </c>
      <c r="AI331" s="358"/>
      <c r="AJ331" s="379" t="str">
        <f t="shared" ca="1" si="127"/>
        <v/>
      </c>
      <c r="AK331" s="363"/>
      <c r="AL331" s="432" t="str">
        <f t="shared" ca="1" si="128"/>
        <v/>
      </c>
      <c r="AM331" s="363"/>
      <c r="AN331" s="432" t="str">
        <f t="shared" ca="1" si="129"/>
        <v/>
      </c>
      <c r="AO331" s="433" t="str">
        <f t="shared" si="130"/>
        <v/>
      </c>
      <c r="AP331" s="433" t="str">
        <f t="shared" si="131"/>
        <v/>
      </c>
      <c r="AQ331" s="433" t="str">
        <f>IF(AO331=7,VLOOKUP(AP331,設定!$A$2:$B$6,2,1),"---")</f>
        <v>---</v>
      </c>
      <c r="AR331" s="370"/>
      <c r="AS331" s="371"/>
      <c r="AT331" s="371"/>
      <c r="AU331" s="372" t="s">
        <v>105</v>
      </c>
      <c r="AV331" s="373"/>
      <c r="AW331" s="372"/>
      <c r="AX331" s="374"/>
      <c r="AY331" s="434" t="str">
        <f t="shared" si="150"/>
        <v/>
      </c>
      <c r="AZ331" s="372" t="s">
        <v>105</v>
      </c>
      <c r="BA331" s="372" t="s">
        <v>105</v>
      </c>
      <c r="BB331" s="372" t="s">
        <v>105</v>
      </c>
      <c r="BC331" s="372"/>
      <c r="BD331" s="372"/>
      <c r="BE331" s="372"/>
      <c r="BF331" s="372"/>
      <c r="BG331" s="376"/>
      <c r="BH331" s="377"/>
      <c r="BI331" s="372"/>
      <c r="BJ331" s="372"/>
      <c r="BK331" s="372"/>
      <c r="BL331" s="372"/>
      <c r="BM331" s="372"/>
      <c r="BN331" s="372"/>
      <c r="BO331" s="372"/>
      <c r="BP331" s="372"/>
      <c r="BQ331" s="372"/>
      <c r="BR331" s="372"/>
      <c r="BS331" s="372"/>
      <c r="BT331" s="372"/>
      <c r="BU331" s="372"/>
      <c r="BV331" s="372"/>
      <c r="BW331" s="372"/>
      <c r="BX331" s="372"/>
      <c r="BY331" s="372"/>
      <c r="BZ331" s="378"/>
      <c r="CA331" s="401"/>
      <c r="CB331" s="402"/>
      <c r="CC331" s="402">
        <v>319</v>
      </c>
      <c r="CD331" s="337" t="str">
        <f t="shared" si="132"/>
        <v/>
      </c>
      <c r="CE331" s="337" t="str">
        <f t="shared" si="134"/>
        <v>立得点表!3:12</v>
      </c>
      <c r="CF331" s="338" t="str">
        <f t="shared" si="135"/>
        <v>立得点表!16:25</v>
      </c>
      <c r="CG331" s="337" t="str">
        <f t="shared" si="136"/>
        <v>立3段得点表!3:13</v>
      </c>
      <c r="CH331" s="338" t="str">
        <f t="shared" si="137"/>
        <v>立3段得点表!16:25</v>
      </c>
      <c r="CI331" s="337" t="str">
        <f t="shared" si="138"/>
        <v>ボール得点表!3:13</v>
      </c>
      <c r="CJ331" s="338" t="str">
        <f t="shared" si="139"/>
        <v>ボール得点表!16:25</v>
      </c>
      <c r="CK331" s="337" t="str">
        <f t="shared" si="140"/>
        <v>50m得点表!3:13</v>
      </c>
      <c r="CL331" s="338" t="str">
        <f t="shared" si="141"/>
        <v>50m得点表!16:25</v>
      </c>
      <c r="CM331" s="337" t="str">
        <f t="shared" si="142"/>
        <v>往得点表!3:13</v>
      </c>
      <c r="CN331" s="338" t="str">
        <f t="shared" si="143"/>
        <v>往得点表!16:25</v>
      </c>
      <c r="CO331" s="337" t="str">
        <f t="shared" si="144"/>
        <v>腕得点表!3:13</v>
      </c>
      <c r="CP331" s="338" t="str">
        <f t="shared" si="145"/>
        <v>腕得点表!16:25</v>
      </c>
      <c r="CQ331" s="337" t="str">
        <f t="shared" si="146"/>
        <v>腕膝得点表!3:4</v>
      </c>
      <c r="CR331" s="338" t="str">
        <f t="shared" si="147"/>
        <v>腕膝得点表!8:9</v>
      </c>
      <c r="CS331" s="337" t="str">
        <f t="shared" si="148"/>
        <v>20mシャトルラン得点表!3:13</v>
      </c>
      <c r="CT331" s="338" t="str">
        <f t="shared" si="149"/>
        <v>20mシャトルラン得点表!16:25</v>
      </c>
      <c r="CU331" s="402" t="b">
        <f t="shared" si="133"/>
        <v>0</v>
      </c>
    </row>
    <row r="332" spans="1:99">
      <c r="A332" s="352">
        <v>320</v>
      </c>
      <c r="B332" s="446"/>
      <c r="C332" s="353"/>
      <c r="D332" s="356"/>
      <c r="E332" s="355"/>
      <c r="F332" s="356"/>
      <c r="G332" s="435" t="str">
        <f>IF(E332="","",DATEDIF(E332,#REF!,"y"))</f>
        <v/>
      </c>
      <c r="H332" s="356"/>
      <c r="I332" s="356"/>
      <c r="J332" s="379"/>
      <c r="K332" s="436" t="str">
        <f t="shared" ca="1" si="122"/>
        <v/>
      </c>
      <c r="L332" s="316"/>
      <c r="M332" s="318"/>
      <c r="N332" s="318"/>
      <c r="O332" s="318"/>
      <c r="P332" s="363"/>
      <c r="Q332" s="432" t="str">
        <f t="shared" ca="1" si="123"/>
        <v/>
      </c>
      <c r="R332" s="360"/>
      <c r="S332" s="361"/>
      <c r="T332" s="361"/>
      <c r="U332" s="361"/>
      <c r="V332" s="365"/>
      <c r="W332" s="358"/>
      <c r="X332" s="379" t="str">
        <f t="shared" ca="1" si="124"/>
        <v/>
      </c>
      <c r="Y332" s="379"/>
      <c r="Z332" s="360"/>
      <c r="AA332" s="361"/>
      <c r="AB332" s="361"/>
      <c r="AC332" s="361"/>
      <c r="AD332" s="362"/>
      <c r="AE332" s="363"/>
      <c r="AF332" s="432" t="str">
        <f t="shared" ca="1" si="125"/>
        <v/>
      </c>
      <c r="AG332" s="363"/>
      <c r="AH332" s="432" t="str">
        <f t="shared" ca="1" si="126"/>
        <v/>
      </c>
      <c r="AI332" s="358"/>
      <c r="AJ332" s="379" t="str">
        <f t="shared" ca="1" si="127"/>
        <v/>
      </c>
      <c r="AK332" s="363"/>
      <c r="AL332" s="432" t="str">
        <f t="shared" ca="1" si="128"/>
        <v/>
      </c>
      <c r="AM332" s="363"/>
      <c r="AN332" s="432" t="str">
        <f t="shared" ca="1" si="129"/>
        <v/>
      </c>
      <c r="AO332" s="433" t="str">
        <f t="shared" si="130"/>
        <v/>
      </c>
      <c r="AP332" s="433" t="str">
        <f t="shared" si="131"/>
        <v/>
      </c>
      <c r="AQ332" s="433" t="str">
        <f>IF(AO332=7,VLOOKUP(AP332,設定!$A$2:$B$6,2,1),"---")</f>
        <v>---</v>
      </c>
      <c r="AR332" s="370"/>
      <c r="AS332" s="371"/>
      <c r="AT332" s="371"/>
      <c r="AU332" s="372" t="s">
        <v>105</v>
      </c>
      <c r="AV332" s="373"/>
      <c r="AW332" s="372"/>
      <c r="AX332" s="374"/>
      <c r="AY332" s="434" t="str">
        <f t="shared" si="150"/>
        <v/>
      </c>
      <c r="AZ332" s="372" t="s">
        <v>105</v>
      </c>
      <c r="BA332" s="372" t="s">
        <v>105</v>
      </c>
      <c r="BB332" s="372" t="s">
        <v>105</v>
      </c>
      <c r="BC332" s="372"/>
      <c r="BD332" s="372"/>
      <c r="BE332" s="372"/>
      <c r="BF332" s="372"/>
      <c r="BG332" s="376"/>
      <c r="BH332" s="377"/>
      <c r="BI332" s="372"/>
      <c r="BJ332" s="372"/>
      <c r="BK332" s="372"/>
      <c r="BL332" s="372"/>
      <c r="BM332" s="372"/>
      <c r="BN332" s="372"/>
      <c r="BO332" s="372"/>
      <c r="BP332" s="372"/>
      <c r="BQ332" s="372"/>
      <c r="BR332" s="372"/>
      <c r="BS332" s="372"/>
      <c r="BT332" s="372"/>
      <c r="BU332" s="372"/>
      <c r="BV332" s="372"/>
      <c r="BW332" s="372"/>
      <c r="BX332" s="372"/>
      <c r="BY332" s="372"/>
      <c r="BZ332" s="378"/>
      <c r="CA332" s="401"/>
      <c r="CB332" s="402"/>
      <c r="CC332" s="402">
        <v>320</v>
      </c>
      <c r="CD332" s="337" t="str">
        <f t="shared" si="132"/>
        <v/>
      </c>
      <c r="CE332" s="337" t="str">
        <f t="shared" si="134"/>
        <v>立得点表!3:12</v>
      </c>
      <c r="CF332" s="338" t="str">
        <f t="shared" si="135"/>
        <v>立得点表!16:25</v>
      </c>
      <c r="CG332" s="337" t="str">
        <f t="shared" si="136"/>
        <v>立3段得点表!3:13</v>
      </c>
      <c r="CH332" s="338" t="str">
        <f t="shared" si="137"/>
        <v>立3段得点表!16:25</v>
      </c>
      <c r="CI332" s="337" t="str">
        <f t="shared" si="138"/>
        <v>ボール得点表!3:13</v>
      </c>
      <c r="CJ332" s="338" t="str">
        <f t="shared" si="139"/>
        <v>ボール得点表!16:25</v>
      </c>
      <c r="CK332" s="337" t="str">
        <f t="shared" si="140"/>
        <v>50m得点表!3:13</v>
      </c>
      <c r="CL332" s="338" t="str">
        <f t="shared" si="141"/>
        <v>50m得点表!16:25</v>
      </c>
      <c r="CM332" s="337" t="str">
        <f t="shared" si="142"/>
        <v>往得点表!3:13</v>
      </c>
      <c r="CN332" s="338" t="str">
        <f t="shared" si="143"/>
        <v>往得点表!16:25</v>
      </c>
      <c r="CO332" s="337" t="str">
        <f t="shared" si="144"/>
        <v>腕得点表!3:13</v>
      </c>
      <c r="CP332" s="338" t="str">
        <f t="shared" si="145"/>
        <v>腕得点表!16:25</v>
      </c>
      <c r="CQ332" s="337" t="str">
        <f t="shared" si="146"/>
        <v>腕膝得点表!3:4</v>
      </c>
      <c r="CR332" s="338" t="str">
        <f t="shared" si="147"/>
        <v>腕膝得点表!8:9</v>
      </c>
      <c r="CS332" s="337" t="str">
        <f t="shared" si="148"/>
        <v>20mシャトルラン得点表!3:13</v>
      </c>
      <c r="CT332" s="338" t="str">
        <f t="shared" si="149"/>
        <v>20mシャトルラン得点表!16:25</v>
      </c>
      <c r="CU332" s="402" t="b">
        <f t="shared" si="133"/>
        <v>0</v>
      </c>
    </row>
    <row r="333" spans="1:99">
      <c r="A333" s="352">
        <v>321</v>
      </c>
      <c r="B333" s="446"/>
      <c r="C333" s="353"/>
      <c r="D333" s="356"/>
      <c r="E333" s="355"/>
      <c r="F333" s="356"/>
      <c r="G333" s="435" t="str">
        <f>IF(E333="","",DATEDIF(E333,#REF!,"y"))</f>
        <v/>
      </c>
      <c r="H333" s="356"/>
      <c r="I333" s="356"/>
      <c r="J333" s="379"/>
      <c r="K333" s="436" t="str">
        <f t="shared" ref="K333:K396" ca="1" si="151">IF(C333="","",IF(J333="","",CHOOSE(MATCH($J333,IF($D333="男",INDIRECT(CK333),INDIRECT(CL333)),1),10,9,8,7,6,5,4,3,2,1)))</f>
        <v/>
      </c>
      <c r="L333" s="316"/>
      <c r="M333" s="318"/>
      <c r="N333" s="318"/>
      <c r="O333" s="318"/>
      <c r="P333" s="363"/>
      <c r="Q333" s="432" t="str">
        <f t="shared" ref="Q333:Q396" ca="1" si="152">IF(C333="","",IF(P333="","",CHOOSE(MATCH($P333,IF($D333="男",INDIRECT(CE333),INDIRECT(CF333)),1),1,2,3,4,5,6,7,8,9,10)))</f>
        <v/>
      </c>
      <c r="R333" s="360"/>
      <c r="S333" s="361"/>
      <c r="T333" s="361"/>
      <c r="U333" s="361"/>
      <c r="V333" s="365"/>
      <c r="W333" s="358"/>
      <c r="X333" s="379" t="str">
        <f t="shared" ref="X333:X396" ca="1" si="153">IF(C333="","",IF(W333="","",CHOOSE(MATCH($W333,IF($D333="男",INDIRECT(CI333),INDIRECT(CJ333)),1),1,2,3,4,5,6,7,8,9,10)))</f>
        <v/>
      </c>
      <c r="Y333" s="379"/>
      <c r="Z333" s="360"/>
      <c r="AA333" s="361"/>
      <c r="AB333" s="361"/>
      <c r="AC333" s="361"/>
      <c r="AD333" s="362"/>
      <c r="AE333" s="363"/>
      <c r="AF333" s="432" t="str">
        <f t="shared" ref="AF333:AF396" ca="1" si="154">IF(C333="","",IF(AE333="","",CHOOSE(MATCH(AE333,IF($D333="男",INDIRECT(CM333),INDIRECT(CN333)),1),1,2,3,4,5,6,7,8,9,10)))</f>
        <v/>
      </c>
      <c r="AG333" s="363"/>
      <c r="AH333" s="432" t="str">
        <f t="shared" ref="AH333:AH396" ca="1" si="155">IF(C333="","",IF(AG333="","",CHOOSE(MATCH(AG333,IF($D333="男",INDIRECT(CO333),INDIRECT(CP333)),1),1,2,3,4,5,6,7,8,9,10)))</f>
        <v/>
      </c>
      <c r="AI333" s="358"/>
      <c r="AJ333" s="379" t="str">
        <f t="shared" ref="AJ333:AJ396" ca="1" si="156">IF(C333="","",IF(AI333="","",CHOOSE(MATCH(AI333,IF($D333="男",INDIRECT(CQ333),INDIRECT(CR333)),1),1,2,3,4,5,6,7,8,9,10)))</f>
        <v/>
      </c>
      <c r="AK333" s="363"/>
      <c r="AL333" s="432" t="str">
        <f t="shared" ref="AL333:AL396" ca="1" si="157">IF(C333="","",IF(AK333="","",CHOOSE(MATCH($AK333,IF($D333="男",INDIRECT(CG333),INDIRECT(CH333)),1),1,2,3,4,5,6,7,8,9,10)))</f>
        <v/>
      </c>
      <c r="AM333" s="363"/>
      <c r="AN333" s="432" t="str">
        <f t="shared" ref="AN333:AN396" ca="1" si="158">IF(C333="","",IF(AM333="","",CHOOSE(MATCH(AM333,IF($D333="男",INDIRECT(CS333),INDIRECT(CT333)),1),1,2,3,4,5,6,7,8,9,10)))</f>
        <v/>
      </c>
      <c r="AO333" s="433" t="str">
        <f t="shared" ref="AO333:AO396" si="159">IF(C333="","",COUNT(P333,AK333,W333,J333,AG333,AE333,AM333,AI333))</f>
        <v/>
      </c>
      <c r="AP333" s="433" t="str">
        <f t="shared" ref="AP333:AP396" si="160">IF(C333="","",SUM(Q333,AL333,X333,AH333,K333,AF333,AN333,AJ333))</f>
        <v/>
      </c>
      <c r="AQ333" s="433" t="str">
        <f>IF(AO333=7,VLOOKUP(AP333,設定!$A$2:$B$6,2,1),"---")</f>
        <v>---</v>
      </c>
      <c r="AR333" s="370"/>
      <c r="AS333" s="371"/>
      <c r="AT333" s="371"/>
      <c r="AU333" s="372" t="s">
        <v>105</v>
      </c>
      <c r="AV333" s="373"/>
      <c r="AW333" s="372"/>
      <c r="AX333" s="374"/>
      <c r="AY333" s="434" t="str">
        <f t="shared" si="150"/>
        <v/>
      </c>
      <c r="AZ333" s="372" t="s">
        <v>105</v>
      </c>
      <c r="BA333" s="372" t="s">
        <v>105</v>
      </c>
      <c r="BB333" s="372" t="s">
        <v>105</v>
      </c>
      <c r="BC333" s="372"/>
      <c r="BD333" s="372"/>
      <c r="BE333" s="372"/>
      <c r="BF333" s="372"/>
      <c r="BG333" s="376"/>
      <c r="BH333" s="377"/>
      <c r="BI333" s="372"/>
      <c r="BJ333" s="372"/>
      <c r="BK333" s="372"/>
      <c r="BL333" s="372"/>
      <c r="BM333" s="372"/>
      <c r="BN333" s="372"/>
      <c r="BO333" s="372"/>
      <c r="BP333" s="372"/>
      <c r="BQ333" s="372"/>
      <c r="BR333" s="372"/>
      <c r="BS333" s="372"/>
      <c r="BT333" s="372"/>
      <c r="BU333" s="372"/>
      <c r="BV333" s="372"/>
      <c r="BW333" s="372"/>
      <c r="BX333" s="372"/>
      <c r="BY333" s="372"/>
      <c r="BZ333" s="378"/>
      <c r="CA333" s="401"/>
      <c r="CB333" s="402"/>
      <c r="CC333" s="402">
        <v>321</v>
      </c>
      <c r="CD333" s="337" t="str">
        <f t="shared" ref="CD333:CD396" si="161">IF(G333="","",VLOOKUP(G333,年齢変換表,2))</f>
        <v/>
      </c>
      <c r="CE333" s="337" t="str">
        <f t="shared" si="134"/>
        <v>立得点表!3:12</v>
      </c>
      <c r="CF333" s="338" t="str">
        <f t="shared" si="135"/>
        <v>立得点表!16:25</v>
      </c>
      <c r="CG333" s="337" t="str">
        <f t="shared" si="136"/>
        <v>立3段得点表!3:13</v>
      </c>
      <c r="CH333" s="338" t="str">
        <f t="shared" si="137"/>
        <v>立3段得点表!16:25</v>
      </c>
      <c r="CI333" s="337" t="str">
        <f t="shared" si="138"/>
        <v>ボール得点表!3:13</v>
      </c>
      <c r="CJ333" s="338" t="str">
        <f t="shared" si="139"/>
        <v>ボール得点表!16:25</v>
      </c>
      <c r="CK333" s="337" t="str">
        <f t="shared" si="140"/>
        <v>50m得点表!3:13</v>
      </c>
      <c r="CL333" s="338" t="str">
        <f t="shared" si="141"/>
        <v>50m得点表!16:25</v>
      </c>
      <c r="CM333" s="337" t="str">
        <f t="shared" si="142"/>
        <v>往得点表!3:13</v>
      </c>
      <c r="CN333" s="338" t="str">
        <f t="shared" si="143"/>
        <v>往得点表!16:25</v>
      </c>
      <c r="CO333" s="337" t="str">
        <f t="shared" si="144"/>
        <v>腕得点表!3:13</v>
      </c>
      <c r="CP333" s="338" t="str">
        <f t="shared" si="145"/>
        <v>腕得点表!16:25</v>
      </c>
      <c r="CQ333" s="337" t="str">
        <f t="shared" si="146"/>
        <v>腕膝得点表!3:4</v>
      </c>
      <c r="CR333" s="338" t="str">
        <f t="shared" si="147"/>
        <v>腕膝得点表!8:9</v>
      </c>
      <c r="CS333" s="337" t="str">
        <f t="shared" si="148"/>
        <v>20mシャトルラン得点表!3:13</v>
      </c>
      <c r="CT333" s="338" t="str">
        <f t="shared" si="149"/>
        <v>20mシャトルラン得点表!16:25</v>
      </c>
      <c r="CU333" s="402" t="b">
        <f t="shared" ref="CU333:CU396" si="162">OR(AND(F333&lt;=7,F333&lt;&gt;""),AND(F333&gt;=50,F333=""))</f>
        <v>0</v>
      </c>
    </row>
    <row r="334" spans="1:99">
      <c r="A334" s="352">
        <v>322</v>
      </c>
      <c r="B334" s="446"/>
      <c r="C334" s="353"/>
      <c r="D334" s="356"/>
      <c r="E334" s="355"/>
      <c r="F334" s="356"/>
      <c r="G334" s="435" t="str">
        <f>IF(E334="","",DATEDIF(E334,#REF!,"y"))</f>
        <v/>
      </c>
      <c r="H334" s="356"/>
      <c r="I334" s="356"/>
      <c r="J334" s="379"/>
      <c r="K334" s="436" t="str">
        <f t="shared" ca="1" si="151"/>
        <v/>
      </c>
      <c r="L334" s="316"/>
      <c r="M334" s="318"/>
      <c r="N334" s="318"/>
      <c r="O334" s="318"/>
      <c r="P334" s="363"/>
      <c r="Q334" s="432" t="str">
        <f t="shared" ca="1" si="152"/>
        <v/>
      </c>
      <c r="R334" s="360"/>
      <c r="S334" s="361"/>
      <c r="T334" s="361"/>
      <c r="U334" s="361"/>
      <c r="V334" s="365"/>
      <c r="W334" s="358"/>
      <c r="X334" s="379" t="str">
        <f t="shared" ca="1" si="153"/>
        <v/>
      </c>
      <c r="Y334" s="379"/>
      <c r="Z334" s="360"/>
      <c r="AA334" s="361"/>
      <c r="AB334" s="361"/>
      <c r="AC334" s="361"/>
      <c r="AD334" s="362"/>
      <c r="AE334" s="363"/>
      <c r="AF334" s="432" t="str">
        <f t="shared" ca="1" si="154"/>
        <v/>
      </c>
      <c r="AG334" s="363"/>
      <c r="AH334" s="432" t="str">
        <f t="shared" ca="1" si="155"/>
        <v/>
      </c>
      <c r="AI334" s="358"/>
      <c r="AJ334" s="379" t="str">
        <f t="shared" ca="1" si="156"/>
        <v/>
      </c>
      <c r="AK334" s="363"/>
      <c r="AL334" s="432" t="str">
        <f t="shared" ca="1" si="157"/>
        <v/>
      </c>
      <c r="AM334" s="363"/>
      <c r="AN334" s="432" t="str">
        <f t="shared" ca="1" si="158"/>
        <v/>
      </c>
      <c r="AO334" s="433" t="str">
        <f t="shared" si="159"/>
        <v/>
      </c>
      <c r="AP334" s="433" t="str">
        <f t="shared" si="160"/>
        <v/>
      </c>
      <c r="AQ334" s="433" t="str">
        <f>IF(AO334=7,VLOOKUP(AP334,設定!$A$2:$B$6,2,1),"---")</f>
        <v>---</v>
      </c>
      <c r="AR334" s="370"/>
      <c r="AS334" s="371"/>
      <c r="AT334" s="371"/>
      <c r="AU334" s="372" t="s">
        <v>105</v>
      </c>
      <c r="AV334" s="373"/>
      <c r="AW334" s="372"/>
      <c r="AX334" s="374"/>
      <c r="AY334" s="434" t="str">
        <f t="shared" si="150"/>
        <v/>
      </c>
      <c r="AZ334" s="372" t="s">
        <v>105</v>
      </c>
      <c r="BA334" s="372" t="s">
        <v>105</v>
      </c>
      <c r="BB334" s="372" t="s">
        <v>105</v>
      </c>
      <c r="BC334" s="372"/>
      <c r="BD334" s="372"/>
      <c r="BE334" s="372"/>
      <c r="BF334" s="372"/>
      <c r="BG334" s="376"/>
      <c r="BH334" s="377"/>
      <c r="BI334" s="372"/>
      <c r="BJ334" s="372"/>
      <c r="BK334" s="372"/>
      <c r="BL334" s="372"/>
      <c r="BM334" s="372"/>
      <c r="BN334" s="372"/>
      <c r="BO334" s="372"/>
      <c r="BP334" s="372"/>
      <c r="BQ334" s="372"/>
      <c r="BR334" s="372"/>
      <c r="BS334" s="372"/>
      <c r="BT334" s="372"/>
      <c r="BU334" s="372"/>
      <c r="BV334" s="372"/>
      <c r="BW334" s="372"/>
      <c r="BX334" s="372"/>
      <c r="BY334" s="372"/>
      <c r="BZ334" s="378"/>
      <c r="CA334" s="401"/>
      <c r="CB334" s="402"/>
      <c r="CC334" s="402">
        <v>322</v>
      </c>
      <c r="CD334" s="337" t="str">
        <f t="shared" si="161"/>
        <v/>
      </c>
      <c r="CE334" s="337" t="str">
        <f t="shared" ref="CE334:CE397" si="163">"立得点表!"&amp;$CD334&amp;"3:"&amp;$CD334&amp;"12"</f>
        <v>立得点表!3:12</v>
      </c>
      <c r="CF334" s="338" t="str">
        <f t="shared" ref="CF334:CF397" si="164">"立得点表!"&amp;$CD334&amp;"16:"&amp;$CD334&amp;"25"</f>
        <v>立得点表!16:25</v>
      </c>
      <c r="CG334" s="337" t="str">
        <f t="shared" ref="CG334:CG397" si="165">"立3段得点表!"&amp;$CD334&amp;"3:"&amp;$CD334&amp;"13"</f>
        <v>立3段得点表!3:13</v>
      </c>
      <c r="CH334" s="338" t="str">
        <f t="shared" ref="CH334:CH397" si="166">"立3段得点表!"&amp;$CD334&amp;"16:"&amp;$CD334&amp;"25"</f>
        <v>立3段得点表!16:25</v>
      </c>
      <c r="CI334" s="337" t="str">
        <f t="shared" ref="CI334:CI397" si="167">"ボール得点表!"&amp;$CD334&amp;"3:"&amp;$CD334&amp;"13"</f>
        <v>ボール得点表!3:13</v>
      </c>
      <c r="CJ334" s="338" t="str">
        <f t="shared" ref="CJ334:CJ397" si="168">"ボール得点表!"&amp;$CD334&amp;"16:"&amp;$CD334&amp;"25"</f>
        <v>ボール得点表!16:25</v>
      </c>
      <c r="CK334" s="337" t="str">
        <f t="shared" ref="CK334:CK397" si="169">"50m得点表!"&amp;$CD334&amp;"3:"&amp;$CD334&amp;"13"</f>
        <v>50m得点表!3:13</v>
      </c>
      <c r="CL334" s="338" t="str">
        <f t="shared" ref="CL334:CL397" si="170">"50m得点表!"&amp;$CD334&amp;"16:"&amp;$CD334&amp;"25"</f>
        <v>50m得点表!16:25</v>
      </c>
      <c r="CM334" s="337" t="str">
        <f t="shared" ref="CM334:CM397" si="171">"往得点表!"&amp;$CD334&amp;"3:"&amp;$CD334&amp;"13"</f>
        <v>往得点表!3:13</v>
      </c>
      <c r="CN334" s="338" t="str">
        <f t="shared" ref="CN334:CN397" si="172">"往得点表!"&amp;$CD334&amp;"16:"&amp;$CD334&amp;"25"</f>
        <v>往得点表!16:25</v>
      </c>
      <c r="CO334" s="337" t="str">
        <f t="shared" ref="CO334:CO397" si="173">"腕得点表!"&amp;$CD334&amp;"3:"&amp;$CD334&amp;"13"</f>
        <v>腕得点表!3:13</v>
      </c>
      <c r="CP334" s="338" t="str">
        <f t="shared" ref="CP334:CP397" si="174">"腕得点表!"&amp;$CD334&amp;"16:"&amp;$CD334&amp;"25"</f>
        <v>腕得点表!16:25</v>
      </c>
      <c r="CQ334" s="337" t="str">
        <f t="shared" ref="CQ334:CQ397" si="175">"腕膝得点表!"&amp;$CD334&amp;"3:"&amp;$CD334&amp;"4"</f>
        <v>腕膝得点表!3:4</v>
      </c>
      <c r="CR334" s="338" t="str">
        <f t="shared" ref="CR334:CR397" si="176">"腕膝得点表!"&amp;$CD334&amp;"8:"&amp;$CD334&amp;"9"</f>
        <v>腕膝得点表!8:9</v>
      </c>
      <c r="CS334" s="337" t="str">
        <f t="shared" ref="CS334:CS397" si="177">"20mシャトルラン得点表!"&amp;$CD334&amp;"3:"&amp;$CD334&amp;"13"</f>
        <v>20mシャトルラン得点表!3:13</v>
      </c>
      <c r="CT334" s="338" t="str">
        <f t="shared" ref="CT334:CT397" si="178">"20mシャトルラン得点表!"&amp;$CD334&amp;"16:"&amp;$CD334&amp;"25"</f>
        <v>20mシャトルラン得点表!16:25</v>
      </c>
      <c r="CU334" s="402" t="b">
        <f t="shared" si="162"/>
        <v>0</v>
      </c>
    </row>
    <row r="335" spans="1:99">
      <c r="A335" s="352">
        <v>323</v>
      </c>
      <c r="B335" s="446"/>
      <c r="C335" s="353"/>
      <c r="D335" s="356"/>
      <c r="E335" s="355"/>
      <c r="F335" s="356"/>
      <c r="G335" s="435" t="str">
        <f>IF(E335="","",DATEDIF(E335,#REF!,"y"))</f>
        <v/>
      </c>
      <c r="H335" s="356"/>
      <c r="I335" s="356"/>
      <c r="J335" s="379"/>
      <c r="K335" s="436" t="str">
        <f t="shared" ca="1" si="151"/>
        <v/>
      </c>
      <c r="L335" s="316"/>
      <c r="M335" s="318"/>
      <c r="N335" s="318"/>
      <c r="O335" s="318"/>
      <c r="P335" s="363"/>
      <c r="Q335" s="432" t="str">
        <f t="shared" ca="1" si="152"/>
        <v/>
      </c>
      <c r="R335" s="360"/>
      <c r="S335" s="361"/>
      <c r="T335" s="361"/>
      <c r="U335" s="361"/>
      <c r="V335" s="365"/>
      <c r="W335" s="358"/>
      <c r="X335" s="379" t="str">
        <f t="shared" ca="1" si="153"/>
        <v/>
      </c>
      <c r="Y335" s="379"/>
      <c r="Z335" s="360"/>
      <c r="AA335" s="361"/>
      <c r="AB335" s="361"/>
      <c r="AC335" s="361"/>
      <c r="AD335" s="362"/>
      <c r="AE335" s="363"/>
      <c r="AF335" s="432" t="str">
        <f t="shared" ca="1" si="154"/>
        <v/>
      </c>
      <c r="AG335" s="363"/>
      <c r="AH335" s="432" t="str">
        <f t="shared" ca="1" si="155"/>
        <v/>
      </c>
      <c r="AI335" s="358"/>
      <c r="AJ335" s="379" t="str">
        <f t="shared" ca="1" si="156"/>
        <v/>
      </c>
      <c r="AK335" s="363"/>
      <c r="AL335" s="432" t="str">
        <f t="shared" ca="1" si="157"/>
        <v/>
      </c>
      <c r="AM335" s="363"/>
      <c r="AN335" s="432" t="str">
        <f t="shared" ca="1" si="158"/>
        <v/>
      </c>
      <c r="AO335" s="433" t="str">
        <f t="shared" si="159"/>
        <v/>
      </c>
      <c r="AP335" s="433" t="str">
        <f t="shared" si="160"/>
        <v/>
      </c>
      <c r="AQ335" s="433" t="str">
        <f>IF(AO335=7,VLOOKUP(AP335,設定!$A$2:$B$6,2,1),"---")</f>
        <v>---</v>
      </c>
      <c r="AR335" s="370"/>
      <c r="AS335" s="371"/>
      <c r="AT335" s="371"/>
      <c r="AU335" s="372" t="s">
        <v>105</v>
      </c>
      <c r="AV335" s="373"/>
      <c r="AW335" s="372"/>
      <c r="AX335" s="374"/>
      <c r="AY335" s="434" t="str">
        <f t="shared" si="150"/>
        <v/>
      </c>
      <c r="AZ335" s="372" t="s">
        <v>105</v>
      </c>
      <c r="BA335" s="372" t="s">
        <v>105</v>
      </c>
      <c r="BB335" s="372" t="s">
        <v>105</v>
      </c>
      <c r="BC335" s="372"/>
      <c r="BD335" s="372"/>
      <c r="BE335" s="372"/>
      <c r="BF335" s="372"/>
      <c r="BG335" s="376"/>
      <c r="BH335" s="377"/>
      <c r="BI335" s="372"/>
      <c r="BJ335" s="372"/>
      <c r="BK335" s="372"/>
      <c r="BL335" s="372"/>
      <c r="BM335" s="372"/>
      <c r="BN335" s="372"/>
      <c r="BO335" s="372"/>
      <c r="BP335" s="372"/>
      <c r="BQ335" s="372"/>
      <c r="BR335" s="372"/>
      <c r="BS335" s="372"/>
      <c r="BT335" s="372"/>
      <c r="BU335" s="372"/>
      <c r="BV335" s="372"/>
      <c r="BW335" s="372"/>
      <c r="BX335" s="372"/>
      <c r="BY335" s="372"/>
      <c r="BZ335" s="378"/>
      <c r="CA335" s="401"/>
      <c r="CB335" s="402"/>
      <c r="CC335" s="402">
        <v>323</v>
      </c>
      <c r="CD335" s="337" t="str">
        <f t="shared" si="161"/>
        <v/>
      </c>
      <c r="CE335" s="337" t="str">
        <f t="shared" si="163"/>
        <v>立得点表!3:12</v>
      </c>
      <c r="CF335" s="338" t="str">
        <f t="shared" si="164"/>
        <v>立得点表!16:25</v>
      </c>
      <c r="CG335" s="337" t="str">
        <f t="shared" si="165"/>
        <v>立3段得点表!3:13</v>
      </c>
      <c r="CH335" s="338" t="str">
        <f t="shared" si="166"/>
        <v>立3段得点表!16:25</v>
      </c>
      <c r="CI335" s="337" t="str">
        <f t="shared" si="167"/>
        <v>ボール得点表!3:13</v>
      </c>
      <c r="CJ335" s="338" t="str">
        <f t="shared" si="168"/>
        <v>ボール得点表!16:25</v>
      </c>
      <c r="CK335" s="337" t="str">
        <f t="shared" si="169"/>
        <v>50m得点表!3:13</v>
      </c>
      <c r="CL335" s="338" t="str">
        <f t="shared" si="170"/>
        <v>50m得点表!16:25</v>
      </c>
      <c r="CM335" s="337" t="str">
        <f t="shared" si="171"/>
        <v>往得点表!3:13</v>
      </c>
      <c r="CN335" s="338" t="str">
        <f t="shared" si="172"/>
        <v>往得点表!16:25</v>
      </c>
      <c r="CO335" s="337" t="str">
        <f t="shared" si="173"/>
        <v>腕得点表!3:13</v>
      </c>
      <c r="CP335" s="338" t="str">
        <f t="shared" si="174"/>
        <v>腕得点表!16:25</v>
      </c>
      <c r="CQ335" s="337" t="str">
        <f t="shared" si="175"/>
        <v>腕膝得点表!3:4</v>
      </c>
      <c r="CR335" s="338" t="str">
        <f t="shared" si="176"/>
        <v>腕膝得点表!8:9</v>
      </c>
      <c r="CS335" s="337" t="str">
        <f t="shared" si="177"/>
        <v>20mシャトルラン得点表!3:13</v>
      </c>
      <c r="CT335" s="338" t="str">
        <f t="shared" si="178"/>
        <v>20mシャトルラン得点表!16:25</v>
      </c>
      <c r="CU335" s="402" t="b">
        <f t="shared" si="162"/>
        <v>0</v>
      </c>
    </row>
    <row r="336" spans="1:99">
      <c r="A336" s="352">
        <v>324</v>
      </c>
      <c r="B336" s="446"/>
      <c r="C336" s="353"/>
      <c r="D336" s="356"/>
      <c r="E336" s="355"/>
      <c r="F336" s="356"/>
      <c r="G336" s="435" t="str">
        <f>IF(E336="","",DATEDIF(E336,#REF!,"y"))</f>
        <v/>
      </c>
      <c r="H336" s="356"/>
      <c r="I336" s="356"/>
      <c r="J336" s="379"/>
      <c r="K336" s="436" t="str">
        <f t="shared" ca="1" si="151"/>
        <v/>
      </c>
      <c r="L336" s="316"/>
      <c r="M336" s="318"/>
      <c r="N336" s="318"/>
      <c r="O336" s="318"/>
      <c r="P336" s="363"/>
      <c r="Q336" s="432" t="str">
        <f t="shared" ca="1" si="152"/>
        <v/>
      </c>
      <c r="R336" s="360"/>
      <c r="S336" s="361"/>
      <c r="T336" s="361"/>
      <c r="U336" s="361"/>
      <c r="V336" s="365"/>
      <c r="W336" s="358"/>
      <c r="X336" s="379" t="str">
        <f t="shared" ca="1" si="153"/>
        <v/>
      </c>
      <c r="Y336" s="379"/>
      <c r="Z336" s="360"/>
      <c r="AA336" s="361"/>
      <c r="AB336" s="361"/>
      <c r="AC336" s="361"/>
      <c r="AD336" s="362"/>
      <c r="AE336" s="363"/>
      <c r="AF336" s="432" t="str">
        <f t="shared" ca="1" si="154"/>
        <v/>
      </c>
      <c r="AG336" s="363"/>
      <c r="AH336" s="432" t="str">
        <f t="shared" ca="1" si="155"/>
        <v/>
      </c>
      <c r="AI336" s="358"/>
      <c r="AJ336" s="379" t="str">
        <f t="shared" ca="1" si="156"/>
        <v/>
      </c>
      <c r="AK336" s="363"/>
      <c r="AL336" s="432" t="str">
        <f t="shared" ca="1" si="157"/>
        <v/>
      </c>
      <c r="AM336" s="363"/>
      <c r="AN336" s="432" t="str">
        <f t="shared" ca="1" si="158"/>
        <v/>
      </c>
      <c r="AO336" s="433" t="str">
        <f t="shared" si="159"/>
        <v/>
      </c>
      <c r="AP336" s="433" t="str">
        <f t="shared" si="160"/>
        <v/>
      </c>
      <c r="AQ336" s="433" t="str">
        <f>IF(AO336=7,VLOOKUP(AP336,設定!$A$2:$B$6,2,1),"---")</f>
        <v>---</v>
      </c>
      <c r="AR336" s="370"/>
      <c r="AS336" s="371"/>
      <c r="AT336" s="371"/>
      <c r="AU336" s="372" t="s">
        <v>105</v>
      </c>
      <c r="AV336" s="373"/>
      <c r="AW336" s="372"/>
      <c r="AX336" s="374"/>
      <c r="AY336" s="434" t="str">
        <f t="shared" si="150"/>
        <v/>
      </c>
      <c r="AZ336" s="372" t="s">
        <v>105</v>
      </c>
      <c r="BA336" s="372" t="s">
        <v>105</v>
      </c>
      <c r="BB336" s="372" t="s">
        <v>105</v>
      </c>
      <c r="BC336" s="372"/>
      <c r="BD336" s="372"/>
      <c r="BE336" s="372"/>
      <c r="BF336" s="372"/>
      <c r="BG336" s="376"/>
      <c r="BH336" s="377"/>
      <c r="BI336" s="372"/>
      <c r="BJ336" s="372"/>
      <c r="BK336" s="372"/>
      <c r="BL336" s="372"/>
      <c r="BM336" s="372"/>
      <c r="BN336" s="372"/>
      <c r="BO336" s="372"/>
      <c r="BP336" s="372"/>
      <c r="BQ336" s="372"/>
      <c r="BR336" s="372"/>
      <c r="BS336" s="372"/>
      <c r="BT336" s="372"/>
      <c r="BU336" s="372"/>
      <c r="BV336" s="372"/>
      <c r="BW336" s="372"/>
      <c r="BX336" s="372"/>
      <c r="BY336" s="372"/>
      <c r="BZ336" s="378"/>
      <c r="CA336" s="401"/>
      <c r="CB336" s="402"/>
      <c r="CC336" s="402">
        <v>324</v>
      </c>
      <c r="CD336" s="337" t="str">
        <f t="shared" si="161"/>
        <v/>
      </c>
      <c r="CE336" s="337" t="str">
        <f t="shared" si="163"/>
        <v>立得点表!3:12</v>
      </c>
      <c r="CF336" s="338" t="str">
        <f t="shared" si="164"/>
        <v>立得点表!16:25</v>
      </c>
      <c r="CG336" s="337" t="str">
        <f t="shared" si="165"/>
        <v>立3段得点表!3:13</v>
      </c>
      <c r="CH336" s="338" t="str">
        <f t="shared" si="166"/>
        <v>立3段得点表!16:25</v>
      </c>
      <c r="CI336" s="337" t="str">
        <f t="shared" si="167"/>
        <v>ボール得点表!3:13</v>
      </c>
      <c r="CJ336" s="338" t="str">
        <f t="shared" si="168"/>
        <v>ボール得点表!16:25</v>
      </c>
      <c r="CK336" s="337" t="str">
        <f t="shared" si="169"/>
        <v>50m得点表!3:13</v>
      </c>
      <c r="CL336" s="338" t="str">
        <f t="shared" si="170"/>
        <v>50m得点表!16:25</v>
      </c>
      <c r="CM336" s="337" t="str">
        <f t="shared" si="171"/>
        <v>往得点表!3:13</v>
      </c>
      <c r="CN336" s="338" t="str">
        <f t="shared" si="172"/>
        <v>往得点表!16:25</v>
      </c>
      <c r="CO336" s="337" t="str">
        <f t="shared" si="173"/>
        <v>腕得点表!3:13</v>
      </c>
      <c r="CP336" s="338" t="str">
        <f t="shared" si="174"/>
        <v>腕得点表!16:25</v>
      </c>
      <c r="CQ336" s="337" t="str">
        <f t="shared" si="175"/>
        <v>腕膝得点表!3:4</v>
      </c>
      <c r="CR336" s="338" t="str">
        <f t="shared" si="176"/>
        <v>腕膝得点表!8:9</v>
      </c>
      <c r="CS336" s="337" t="str">
        <f t="shared" si="177"/>
        <v>20mシャトルラン得点表!3:13</v>
      </c>
      <c r="CT336" s="338" t="str">
        <f t="shared" si="178"/>
        <v>20mシャトルラン得点表!16:25</v>
      </c>
      <c r="CU336" s="402" t="b">
        <f t="shared" si="162"/>
        <v>0</v>
      </c>
    </row>
    <row r="337" spans="1:99">
      <c r="A337" s="352">
        <v>325</v>
      </c>
      <c r="B337" s="446"/>
      <c r="C337" s="353"/>
      <c r="D337" s="356"/>
      <c r="E337" s="355"/>
      <c r="F337" s="356"/>
      <c r="G337" s="435" t="str">
        <f>IF(E337="","",DATEDIF(E337,#REF!,"y"))</f>
        <v/>
      </c>
      <c r="H337" s="356"/>
      <c r="I337" s="356"/>
      <c r="J337" s="379"/>
      <c r="K337" s="436" t="str">
        <f t="shared" ca="1" si="151"/>
        <v/>
      </c>
      <c r="L337" s="316"/>
      <c r="M337" s="318"/>
      <c r="N337" s="318"/>
      <c r="O337" s="318"/>
      <c r="P337" s="363"/>
      <c r="Q337" s="432" t="str">
        <f t="shared" ca="1" si="152"/>
        <v/>
      </c>
      <c r="R337" s="360"/>
      <c r="S337" s="361"/>
      <c r="T337" s="361"/>
      <c r="U337" s="361"/>
      <c r="V337" s="365"/>
      <c r="W337" s="358"/>
      <c r="X337" s="379" t="str">
        <f t="shared" ca="1" si="153"/>
        <v/>
      </c>
      <c r="Y337" s="379"/>
      <c r="Z337" s="360"/>
      <c r="AA337" s="361"/>
      <c r="AB337" s="361"/>
      <c r="AC337" s="361"/>
      <c r="AD337" s="362"/>
      <c r="AE337" s="363"/>
      <c r="AF337" s="432" t="str">
        <f t="shared" ca="1" si="154"/>
        <v/>
      </c>
      <c r="AG337" s="363"/>
      <c r="AH337" s="432" t="str">
        <f t="shared" ca="1" si="155"/>
        <v/>
      </c>
      <c r="AI337" s="358"/>
      <c r="AJ337" s="379" t="str">
        <f t="shared" ca="1" si="156"/>
        <v/>
      </c>
      <c r="AK337" s="363"/>
      <c r="AL337" s="432" t="str">
        <f t="shared" ca="1" si="157"/>
        <v/>
      </c>
      <c r="AM337" s="363"/>
      <c r="AN337" s="432" t="str">
        <f t="shared" ca="1" si="158"/>
        <v/>
      </c>
      <c r="AO337" s="433" t="str">
        <f t="shared" si="159"/>
        <v/>
      </c>
      <c r="AP337" s="433" t="str">
        <f t="shared" si="160"/>
        <v/>
      </c>
      <c r="AQ337" s="433" t="str">
        <f>IF(AO337=7,VLOOKUP(AP337,設定!$A$2:$B$6,2,1),"---")</f>
        <v>---</v>
      </c>
      <c r="AR337" s="370"/>
      <c r="AS337" s="371"/>
      <c r="AT337" s="371"/>
      <c r="AU337" s="372" t="s">
        <v>105</v>
      </c>
      <c r="AV337" s="373"/>
      <c r="AW337" s="372"/>
      <c r="AX337" s="374"/>
      <c r="AY337" s="434" t="str">
        <f t="shared" si="150"/>
        <v/>
      </c>
      <c r="AZ337" s="372" t="s">
        <v>105</v>
      </c>
      <c r="BA337" s="372" t="s">
        <v>105</v>
      </c>
      <c r="BB337" s="372" t="s">
        <v>105</v>
      </c>
      <c r="BC337" s="372"/>
      <c r="BD337" s="372"/>
      <c r="BE337" s="372"/>
      <c r="BF337" s="372"/>
      <c r="BG337" s="376"/>
      <c r="BH337" s="377"/>
      <c r="BI337" s="372"/>
      <c r="BJ337" s="372"/>
      <c r="BK337" s="372"/>
      <c r="BL337" s="372"/>
      <c r="BM337" s="372"/>
      <c r="BN337" s="372"/>
      <c r="BO337" s="372"/>
      <c r="BP337" s="372"/>
      <c r="BQ337" s="372"/>
      <c r="BR337" s="372"/>
      <c r="BS337" s="372"/>
      <c r="BT337" s="372"/>
      <c r="BU337" s="372"/>
      <c r="BV337" s="372"/>
      <c r="BW337" s="372"/>
      <c r="BX337" s="372"/>
      <c r="BY337" s="372"/>
      <c r="BZ337" s="378"/>
      <c r="CA337" s="401"/>
      <c r="CB337" s="402"/>
      <c r="CC337" s="402">
        <v>325</v>
      </c>
      <c r="CD337" s="337" t="str">
        <f t="shared" si="161"/>
        <v/>
      </c>
      <c r="CE337" s="337" t="str">
        <f t="shared" si="163"/>
        <v>立得点表!3:12</v>
      </c>
      <c r="CF337" s="338" t="str">
        <f t="shared" si="164"/>
        <v>立得点表!16:25</v>
      </c>
      <c r="CG337" s="337" t="str">
        <f t="shared" si="165"/>
        <v>立3段得点表!3:13</v>
      </c>
      <c r="CH337" s="338" t="str">
        <f t="shared" si="166"/>
        <v>立3段得点表!16:25</v>
      </c>
      <c r="CI337" s="337" t="str">
        <f t="shared" si="167"/>
        <v>ボール得点表!3:13</v>
      </c>
      <c r="CJ337" s="338" t="str">
        <f t="shared" si="168"/>
        <v>ボール得点表!16:25</v>
      </c>
      <c r="CK337" s="337" t="str">
        <f t="shared" si="169"/>
        <v>50m得点表!3:13</v>
      </c>
      <c r="CL337" s="338" t="str">
        <f t="shared" si="170"/>
        <v>50m得点表!16:25</v>
      </c>
      <c r="CM337" s="337" t="str">
        <f t="shared" si="171"/>
        <v>往得点表!3:13</v>
      </c>
      <c r="CN337" s="338" t="str">
        <f t="shared" si="172"/>
        <v>往得点表!16:25</v>
      </c>
      <c r="CO337" s="337" t="str">
        <f t="shared" si="173"/>
        <v>腕得点表!3:13</v>
      </c>
      <c r="CP337" s="338" t="str">
        <f t="shared" si="174"/>
        <v>腕得点表!16:25</v>
      </c>
      <c r="CQ337" s="337" t="str">
        <f t="shared" si="175"/>
        <v>腕膝得点表!3:4</v>
      </c>
      <c r="CR337" s="338" t="str">
        <f t="shared" si="176"/>
        <v>腕膝得点表!8:9</v>
      </c>
      <c r="CS337" s="337" t="str">
        <f t="shared" si="177"/>
        <v>20mシャトルラン得点表!3:13</v>
      </c>
      <c r="CT337" s="338" t="str">
        <f t="shared" si="178"/>
        <v>20mシャトルラン得点表!16:25</v>
      </c>
      <c r="CU337" s="402" t="b">
        <f t="shared" si="162"/>
        <v>0</v>
      </c>
    </row>
    <row r="338" spans="1:99">
      <c r="A338" s="352">
        <v>326</v>
      </c>
      <c r="B338" s="446"/>
      <c r="C338" s="353"/>
      <c r="D338" s="356"/>
      <c r="E338" s="355"/>
      <c r="F338" s="356"/>
      <c r="G338" s="435" t="str">
        <f>IF(E338="","",DATEDIF(E338,#REF!,"y"))</f>
        <v/>
      </c>
      <c r="H338" s="356"/>
      <c r="I338" s="356"/>
      <c r="J338" s="379"/>
      <c r="K338" s="436" t="str">
        <f t="shared" ca="1" si="151"/>
        <v/>
      </c>
      <c r="L338" s="316"/>
      <c r="M338" s="318"/>
      <c r="N338" s="318"/>
      <c r="O338" s="318"/>
      <c r="P338" s="363"/>
      <c r="Q338" s="432" t="str">
        <f t="shared" ca="1" si="152"/>
        <v/>
      </c>
      <c r="R338" s="360"/>
      <c r="S338" s="361"/>
      <c r="T338" s="361"/>
      <c r="U338" s="361"/>
      <c r="V338" s="365"/>
      <c r="W338" s="358"/>
      <c r="X338" s="379" t="str">
        <f t="shared" ca="1" si="153"/>
        <v/>
      </c>
      <c r="Y338" s="379"/>
      <c r="Z338" s="360"/>
      <c r="AA338" s="361"/>
      <c r="AB338" s="361"/>
      <c r="AC338" s="361"/>
      <c r="AD338" s="362"/>
      <c r="AE338" s="363"/>
      <c r="AF338" s="432" t="str">
        <f t="shared" ca="1" si="154"/>
        <v/>
      </c>
      <c r="AG338" s="363"/>
      <c r="AH338" s="432" t="str">
        <f t="shared" ca="1" si="155"/>
        <v/>
      </c>
      <c r="AI338" s="358"/>
      <c r="AJ338" s="379" t="str">
        <f t="shared" ca="1" si="156"/>
        <v/>
      </c>
      <c r="AK338" s="363"/>
      <c r="AL338" s="432" t="str">
        <f t="shared" ca="1" si="157"/>
        <v/>
      </c>
      <c r="AM338" s="363"/>
      <c r="AN338" s="432" t="str">
        <f t="shared" ca="1" si="158"/>
        <v/>
      </c>
      <c r="AO338" s="433" t="str">
        <f t="shared" si="159"/>
        <v/>
      </c>
      <c r="AP338" s="433" t="str">
        <f t="shared" si="160"/>
        <v/>
      </c>
      <c r="AQ338" s="433" t="str">
        <f>IF(AO338=7,VLOOKUP(AP338,設定!$A$2:$B$6,2,1),"---")</f>
        <v>---</v>
      </c>
      <c r="AR338" s="370"/>
      <c r="AS338" s="371"/>
      <c r="AT338" s="371"/>
      <c r="AU338" s="372" t="s">
        <v>105</v>
      </c>
      <c r="AV338" s="373"/>
      <c r="AW338" s="372"/>
      <c r="AX338" s="374"/>
      <c r="AY338" s="434" t="str">
        <f t="shared" si="150"/>
        <v/>
      </c>
      <c r="AZ338" s="372" t="s">
        <v>105</v>
      </c>
      <c r="BA338" s="372" t="s">
        <v>105</v>
      </c>
      <c r="BB338" s="372" t="s">
        <v>105</v>
      </c>
      <c r="BC338" s="372"/>
      <c r="BD338" s="372"/>
      <c r="BE338" s="372"/>
      <c r="BF338" s="372"/>
      <c r="BG338" s="376"/>
      <c r="BH338" s="377"/>
      <c r="BI338" s="372"/>
      <c r="BJ338" s="372"/>
      <c r="BK338" s="372"/>
      <c r="BL338" s="372"/>
      <c r="BM338" s="372"/>
      <c r="BN338" s="372"/>
      <c r="BO338" s="372"/>
      <c r="BP338" s="372"/>
      <c r="BQ338" s="372"/>
      <c r="BR338" s="372"/>
      <c r="BS338" s="372"/>
      <c r="BT338" s="372"/>
      <c r="BU338" s="372"/>
      <c r="BV338" s="372"/>
      <c r="BW338" s="372"/>
      <c r="BX338" s="372"/>
      <c r="BY338" s="372"/>
      <c r="BZ338" s="378"/>
      <c r="CA338" s="401"/>
      <c r="CB338" s="402"/>
      <c r="CC338" s="402">
        <v>326</v>
      </c>
      <c r="CD338" s="337" t="str">
        <f t="shared" si="161"/>
        <v/>
      </c>
      <c r="CE338" s="337" t="str">
        <f t="shared" si="163"/>
        <v>立得点表!3:12</v>
      </c>
      <c r="CF338" s="338" t="str">
        <f t="shared" si="164"/>
        <v>立得点表!16:25</v>
      </c>
      <c r="CG338" s="337" t="str">
        <f t="shared" si="165"/>
        <v>立3段得点表!3:13</v>
      </c>
      <c r="CH338" s="338" t="str">
        <f t="shared" si="166"/>
        <v>立3段得点表!16:25</v>
      </c>
      <c r="CI338" s="337" t="str">
        <f t="shared" si="167"/>
        <v>ボール得点表!3:13</v>
      </c>
      <c r="CJ338" s="338" t="str">
        <f t="shared" si="168"/>
        <v>ボール得点表!16:25</v>
      </c>
      <c r="CK338" s="337" t="str">
        <f t="shared" si="169"/>
        <v>50m得点表!3:13</v>
      </c>
      <c r="CL338" s="338" t="str">
        <f t="shared" si="170"/>
        <v>50m得点表!16:25</v>
      </c>
      <c r="CM338" s="337" t="str">
        <f t="shared" si="171"/>
        <v>往得点表!3:13</v>
      </c>
      <c r="CN338" s="338" t="str">
        <f t="shared" si="172"/>
        <v>往得点表!16:25</v>
      </c>
      <c r="CO338" s="337" t="str">
        <f t="shared" si="173"/>
        <v>腕得点表!3:13</v>
      </c>
      <c r="CP338" s="338" t="str">
        <f t="shared" si="174"/>
        <v>腕得点表!16:25</v>
      </c>
      <c r="CQ338" s="337" t="str">
        <f t="shared" si="175"/>
        <v>腕膝得点表!3:4</v>
      </c>
      <c r="CR338" s="338" t="str">
        <f t="shared" si="176"/>
        <v>腕膝得点表!8:9</v>
      </c>
      <c r="CS338" s="337" t="str">
        <f t="shared" si="177"/>
        <v>20mシャトルラン得点表!3:13</v>
      </c>
      <c r="CT338" s="338" t="str">
        <f t="shared" si="178"/>
        <v>20mシャトルラン得点表!16:25</v>
      </c>
      <c r="CU338" s="402" t="b">
        <f t="shared" si="162"/>
        <v>0</v>
      </c>
    </row>
    <row r="339" spans="1:99">
      <c r="A339" s="352">
        <v>327</v>
      </c>
      <c r="B339" s="446"/>
      <c r="C339" s="353"/>
      <c r="D339" s="356"/>
      <c r="E339" s="355"/>
      <c r="F339" s="356"/>
      <c r="G339" s="435" t="str">
        <f>IF(E339="","",DATEDIF(E339,#REF!,"y"))</f>
        <v/>
      </c>
      <c r="H339" s="356"/>
      <c r="I339" s="356"/>
      <c r="J339" s="379"/>
      <c r="K339" s="436" t="str">
        <f t="shared" ca="1" si="151"/>
        <v/>
      </c>
      <c r="L339" s="316"/>
      <c r="M339" s="318"/>
      <c r="N339" s="318"/>
      <c r="O339" s="318"/>
      <c r="P339" s="363"/>
      <c r="Q339" s="432" t="str">
        <f t="shared" ca="1" si="152"/>
        <v/>
      </c>
      <c r="R339" s="360"/>
      <c r="S339" s="361"/>
      <c r="T339" s="361"/>
      <c r="U339" s="361"/>
      <c r="V339" s="365"/>
      <c r="W339" s="358"/>
      <c r="X339" s="379" t="str">
        <f t="shared" ca="1" si="153"/>
        <v/>
      </c>
      <c r="Y339" s="379"/>
      <c r="Z339" s="360"/>
      <c r="AA339" s="361"/>
      <c r="AB339" s="361"/>
      <c r="AC339" s="361"/>
      <c r="AD339" s="362"/>
      <c r="AE339" s="363"/>
      <c r="AF339" s="432" t="str">
        <f t="shared" ca="1" si="154"/>
        <v/>
      </c>
      <c r="AG339" s="363"/>
      <c r="AH339" s="432" t="str">
        <f t="shared" ca="1" si="155"/>
        <v/>
      </c>
      <c r="AI339" s="358"/>
      <c r="AJ339" s="379" t="str">
        <f t="shared" ca="1" si="156"/>
        <v/>
      </c>
      <c r="AK339" s="363"/>
      <c r="AL339" s="432" t="str">
        <f t="shared" ca="1" si="157"/>
        <v/>
      </c>
      <c r="AM339" s="363"/>
      <c r="AN339" s="432" t="str">
        <f t="shared" ca="1" si="158"/>
        <v/>
      </c>
      <c r="AO339" s="433" t="str">
        <f t="shared" si="159"/>
        <v/>
      </c>
      <c r="AP339" s="433" t="str">
        <f t="shared" si="160"/>
        <v/>
      </c>
      <c r="AQ339" s="433" t="str">
        <f>IF(AO339=7,VLOOKUP(AP339,設定!$A$2:$B$6,2,1),"---")</f>
        <v>---</v>
      </c>
      <c r="AR339" s="370"/>
      <c r="AS339" s="371"/>
      <c r="AT339" s="371"/>
      <c r="AU339" s="372" t="s">
        <v>105</v>
      </c>
      <c r="AV339" s="373"/>
      <c r="AW339" s="372"/>
      <c r="AX339" s="374"/>
      <c r="AY339" s="434" t="str">
        <f t="shared" si="150"/>
        <v/>
      </c>
      <c r="AZ339" s="372" t="s">
        <v>105</v>
      </c>
      <c r="BA339" s="372" t="s">
        <v>105</v>
      </c>
      <c r="BB339" s="372" t="s">
        <v>105</v>
      </c>
      <c r="BC339" s="372"/>
      <c r="BD339" s="372"/>
      <c r="BE339" s="372"/>
      <c r="BF339" s="372"/>
      <c r="BG339" s="376"/>
      <c r="BH339" s="377"/>
      <c r="BI339" s="372"/>
      <c r="BJ339" s="372"/>
      <c r="BK339" s="372"/>
      <c r="BL339" s="372"/>
      <c r="BM339" s="372"/>
      <c r="BN339" s="372"/>
      <c r="BO339" s="372"/>
      <c r="BP339" s="372"/>
      <c r="BQ339" s="372"/>
      <c r="BR339" s="372"/>
      <c r="BS339" s="372"/>
      <c r="BT339" s="372"/>
      <c r="BU339" s="372"/>
      <c r="BV339" s="372"/>
      <c r="BW339" s="372"/>
      <c r="BX339" s="372"/>
      <c r="BY339" s="372"/>
      <c r="BZ339" s="378"/>
      <c r="CA339" s="401"/>
      <c r="CB339" s="402"/>
      <c r="CC339" s="402">
        <v>327</v>
      </c>
      <c r="CD339" s="337" t="str">
        <f t="shared" si="161"/>
        <v/>
      </c>
      <c r="CE339" s="337" t="str">
        <f t="shared" si="163"/>
        <v>立得点表!3:12</v>
      </c>
      <c r="CF339" s="338" t="str">
        <f t="shared" si="164"/>
        <v>立得点表!16:25</v>
      </c>
      <c r="CG339" s="337" t="str">
        <f t="shared" si="165"/>
        <v>立3段得点表!3:13</v>
      </c>
      <c r="CH339" s="338" t="str">
        <f t="shared" si="166"/>
        <v>立3段得点表!16:25</v>
      </c>
      <c r="CI339" s="337" t="str">
        <f t="shared" si="167"/>
        <v>ボール得点表!3:13</v>
      </c>
      <c r="CJ339" s="338" t="str">
        <f t="shared" si="168"/>
        <v>ボール得点表!16:25</v>
      </c>
      <c r="CK339" s="337" t="str">
        <f t="shared" si="169"/>
        <v>50m得点表!3:13</v>
      </c>
      <c r="CL339" s="338" t="str">
        <f t="shared" si="170"/>
        <v>50m得点表!16:25</v>
      </c>
      <c r="CM339" s="337" t="str">
        <f t="shared" si="171"/>
        <v>往得点表!3:13</v>
      </c>
      <c r="CN339" s="338" t="str">
        <f t="shared" si="172"/>
        <v>往得点表!16:25</v>
      </c>
      <c r="CO339" s="337" t="str">
        <f t="shared" si="173"/>
        <v>腕得点表!3:13</v>
      </c>
      <c r="CP339" s="338" t="str">
        <f t="shared" si="174"/>
        <v>腕得点表!16:25</v>
      </c>
      <c r="CQ339" s="337" t="str">
        <f t="shared" si="175"/>
        <v>腕膝得点表!3:4</v>
      </c>
      <c r="CR339" s="338" t="str">
        <f t="shared" si="176"/>
        <v>腕膝得点表!8:9</v>
      </c>
      <c r="CS339" s="337" t="str">
        <f t="shared" si="177"/>
        <v>20mシャトルラン得点表!3:13</v>
      </c>
      <c r="CT339" s="338" t="str">
        <f t="shared" si="178"/>
        <v>20mシャトルラン得点表!16:25</v>
      </c>
      <c r="CU339" s="402" t="b">
        <f t="shared" si="162"/>
        <v>0</v>
      </c>
    </row>
    <row r="340" spans="1:99">
      <c r="A340" s="352">
        <v>328</v>
      </c>
      <c r="B340" s="446"/>
      <c r="C340" s="353"/>
      <c r="D340" s="356"/>
      <c r="E340" s="355"/>
      <c r="F340" s="356"/>
      <c r="G340" s="435" t="str">
        <f>IF(E340="","",DATEDIF(E340,#REF!,"y"))</f>
        <v/>
      </c>
      <c r="H340" s="356"/>
      <c r="I340" s="356"/>
      <c r="J340" s="379"/>
      <c r="K340" s="436" t="str">
        <f t="shared" ca="1" si="151"/>
        <v/>
      </c>
      <c r="L340" s="316"/>
      <c r="M340" s="318"/>
      <c r="N340" s="318"/>
      <c r="O340" s="318"/>
      <c r="P340" s="363"/>
      <c r="Q340" s="432" t="str">
        <f t="shared" ca="1" si="152"/>
        <v/>
      </c>
      <c r="R340" s="360"/>
      <c r="S340" s="361"/>
      <c r="T340" s="361"/>
      <c r="U340" s="361"/>
      <c r="V340" s="365"/>
      <c r="W340" s="358"/>
      <c r="X340" s="379" t="str">
        <f t="shared" ca="1" si="153"/>
        <v/>
      </c>
      <c r="Y340" s="379"/>
      <c r="Z340" s="360"/>
      <c r="AA340" s="361"/>
      <c r="AB340" s="361"/>
      <c r="AC340" s="361"/>
      <c r="AD340" s="362"/>
      <c r="AE340" s="363"/>
      <c r="AF340" s="432" t="str">
        <f t="shared" ca="1" si="154"/>
        <v/>
      </c>
      <c r="AG340" s="363"/>
      <c r="AH340" s="432" t="str">
        <f t="shared" ca="1" si="155"/>
        <v/>
      </c>
      <c r="AI340" s="358"/>
      <c r="AJ340" s="379" t="str">
        <f t="shared" ca="1" si="156"/>
        <v/>
      </c>
      <c r="AK340" s="363"/>
      <c r="AL340" s="432" t="str">
        <f t="shared" ca="1" si="157"/>
        <v/>
      </c>
      <c r="AM340" s="363"/>
      <c r="AN340" s="432" t="str">
        <f t="shared" ca="1" si="158"/>
        <v/>
      </c>
      <c r="AO340" s="433" t="str">
        <f t="shared" si="159"/>
        <v/>
      </c>
      <c r="AP340" s="433" t="str">
        <f t="shared" si="160"/>
        <v/>
      </c>
      <c r="AQ340" s="433" t="str">
        <f>IF(AO340=7,VLOOKUP(AP340,設定!$A$2:$B$6,2,1),"---")</f>
        <v>---</v>
      </c>
      <c r="AR340" s="370"/>
      <c r="AS340" s="371"/>
      <c r="AT340" s="371"/>
      <c r="AU340" s="372" t="s">
        <v>105</v>
      </c>
      <c r="AV340" s="373"/>
      <c r="AW340" s="372"/>
      <c r="AX340" s="374"/>
      <c r="AY340" s="434" t="str">
        <f t="shared" si="150"/>
        <v/>
      </c>
      <c r="AZ340" s="372" t="s">
        <v>105</v>
      </c>
      <c r="BA340" s="372" t="s">
        <v>105</v>
      </c>
      <c r="BB340" s="372" t="s">
        <v>105</v>
      </c>
      <c r="BC340" s="372"/>
      <c r="BD340" s="372"/>
      <c r="BE340" s="372"/>
      <c r="BF340" s="372"/>
      <c r="BG340" s="376"/>
      <c r="BH340" s="377"/>
      <c r="BI340" s="372"/>
      <c r="BJ340" s="372"/>
      <c r="BK340" s="372"/>
      <c r="BL340" s="372"/>
      <c r="BM340" s="372"/>
      <c r="BN340" s="372"/>
      <c r="BO340" s="372"/>
      <c r="BP340" s="372"/>
      <c r="BQ340" s="372"/>
      <c r="BR340" s="372"/>
      <c r="BS340" s="372"/>
      <c r="BT340" s="372"/>
      <c r="BU340" s="372"/>
      <c r="BV340" s="372"/>
      <c r="BW340" s="372"/>
      <c r="BX340" s="372"/>
      <c r="BY340" s="372"/>
      <c r="BZ340" s="378"/>
      <c r="CA340" s="401"/>
      <c r="CB340" s="402"/>
      <c r="CC340" s="402">
        <v>328</v>
      </c>
      <c r="CD340" s="337" t="str">
        <f t="shared" si="161"/>
        <v/>
      </c>
      <c r="CE340" s="337" t="str">
        <f t="shared" si="163"/>
        <v>立得点表!3:12</v>
      </c>
      <c r="CF340" s="338" t="str">
        <f t="shared" si="164"/>
        <v>立得点表!16:25</v>
      </c>
      <c r="CG340" s="337" t="str">
        <f t="shared" si="165"/>
        <v>立3段得点表!3:13</v>
      </c>
      <c r="CH340" s="338" t="str">
        <f t="shared" si="166"/>
        <v>立3段得点表!16:25</v>
      </c>
      <c r="CI340" s="337" t="str">
        <f t="shared" si="167"/>
        <v>ボール得点表!3:13</v>
      </c>
      <c r="CJ340" s="338" t="str">
        <f t="shared" si="168"/>
        <v>ボール得点表!16:25</v>
      </c>
      <c r="CK340" s="337" t="str">
        <f t="shared" si="169"/>
        <v>50m得点表!3:13</v>
      </c>
      <c r="CL340" s="338" t="str">
        <f t="shared" si="170"/>
        <v>50m得点表!16:25</v>
      </c>
      <c r="CM340" s="337" t="str">
        <f t="shared" si="171"/>
        <v>往得点表!3:13</v>
      </c>
      <c r="CN340" s="338" t="str">
        <f t="shared" si="172"/>
        <v>往得点表!16:25</v>
      </c>
      <c r="CO340" s="337" t="str">
        <f t="shared" si="173"/>
        <v>腕得点表!3:13</v>
      </c>
      <c r="CP340" s="338" t="str">
        <f t="shared" si="174"/>
        <v>腕得点表!16:25</v>
      </c>
      <c r="CQ340" s="337" t="str">
        <f t="shared" si="175"/>
        <v>腕膝得点表!3:4</v>
      </c>
      <c r="CR340" s="338" t="str">
        <f t="shared" si="176"/>
        <v>腕膝得点表!8:9</v>
      </c>
      <c r="CS340" s="337" t="str">
        <f t="shared" si="177"/>
        <v>20mシャトルラン得点表!3:13</v>
      </c>
      <c r="CT340" s="338" t="str">
        <f t="shared" si="178"/>
        <v>20mシャトルラン得点表!16:25</v>
      </c>
      <c r="CU340" s="402" t="b">
        <f t="shared" si="162"/>
        <v>0</v>
      </c>
    </row>
    <row r="341" spans="1:99">
      <c r="A341" s="352">
        <v>329</v>
      </c>
      <c r="B341" s="446"/>
      <c r="C341" s="353"/>
      <c r="D341" s="356"/>
      <c r="E341" s="355"/>
      <c r="F341" s="356"/>
      <c r="G341" s="435" t="str">
        <f>IF(E341="","",DATEDIF(E341,#REF!,"y"))</f>
        <v/>
      </c>
      <c r="H341" s="356"/>
      <c r="I341" s="356"/>
      <c r="J341" s="379"/>
      <c r="K341" s="436" t="str">
        <f t="shared" ca="1" si="151"/>
        <v/>
      </c>
      <c r="L341" s="316"/>
      <c r="M341" s="318"/>
      <c r="N341" s="318"/>
      <c r="O341" s="318"/>
      <c r="P341" s="363"/>
      <c r="Q341" s="432" t="str">
        <f t="shared" ca="1" si="152"/>
        <v/>
      </c>
      <c r="R341" s="360"/>
      <c r="S341" s="361"/>
      <c r="T341" s="361"/>
      <c r="U341" s="361"/>
      <c r="V341" s="365"/>
      <c r="W341" s="358"/>
      <c r="X341" s="379" t="str">
        <f t="shared" ca="1" si="153"/>
        <v/>
      </c>
      <c r="Y341" s="379"/>
      <c r="Z341" s="360"/>
      <c r="AA341" s="361"/>
      <c r="AB341" s="361"/>
      <c r="AC341" s="361"/>
      <c r="AD341" s="362"/>
      <c r="AE341" s="363"/>
      <c r="AF341" s="432" t="str">
        <f t="shared" ca="1" si="154"/>
        <v/>
      </c>
      <c r="AG341" s="363"/>
      <c r="AH341" s="432" t="str">
        <f t="shared" ca="1" si="155"/>
        <v/>
      </c>
      <c r="AI341" s="358"/>
      <c r="AJ341" s="379" t="str">
        <f t="shared" ca="1" si="156"/>
        <v/>
      </c>
      <c r="AK341" s="363"/>
      <c r="AL341" s="432" t="str">
        <f t="shared" ca="1" si="157"/>
        <v/>
      </c>
      <c r="AM341" s="363"/>
      <c r="AN341" s="432" t="str">
        <f t="shared" ca="1" si="158"/>
        <v/>
      </c>
      <c r="AO341" s="433" t="str">
        <f t="shared" si="159"/>
        <v/>
      </c>
      <c r="AP341" s="433" t="str">
        <f t="shared" si="160"/>
        <v/>
      </c>
      <c r="AQ341" s="433" t="str">
        <f>IF(AO341=7,VLOOKUP(AP341,設定!$A$2:$B$6,2,1),"---")</f>
        <v>---</v>
      </c>
      <c r="AR341" s="370"/>
      <c r="AS341" s="371"/>
      <c r="AT341" s="371"/>
      <c r="AU341" s="372" t="s">
        <v>105</v>
      </c>
      <c r="AV341" s="373"/>
      <c r="AW341" s="372"/>
      <c r="AX341" s="374"/>
      <c r="AY341" s="434" t="str">
        <f t="shared" si="150"/>
        <v/>
      </c>
      <c r="AZ341" s="372" t="s">
        <v>105</v>
      </c>
      <c r="BA341" s="372" t="s">
        <v>105</v>
      </c>
      <c r="BB341" s="372" t="s">
        <v>105</v>
      </c>
      <c r="BC341" s="372"/>
      <c r="BD341" s="372"/>
      <c r="BE341" s="372"/>
      <c r="BF341" s="372"/>
      <c r="BG341" s="376"/>
      <c r="BH341" s="377"/>
      <c r="BI341" s="372"/>
      <c r="BJ341" s="372"/>
      <c r="BK341" s="372"/>
      <c r="BL341" s="372"/>
      <c r="BM341" s="372"/>
      <c r="BN341" s="372"/>
      <c r="BO341" s="372"/>
      <c r="BP341" s="372"/>
      <c r="BQ341" s="372"/>
      <c r="BR341" s="372"/>
      <c r="BS341" s="372"/>
      <c r="BT341" s="372"/>
      <c r="BU341" s="372"/>
      <c r="BV341" s="372"/>
      <c r="BW341" s="372"/>
      <c r="BX341" s="372"/>
      <c r="BY341" s="372"/>
      <c r="BZ341" s="378"/>
      <c r="CA341" s="401"/>
      <c r="CB341" s="402"/>
      <c r="CC341" s="402">
        <v>329</v>
      </c>
      <c r="CD341" s="337" t="str">
        <f t="shared" si="161"/>
        <v/>
      </c>
      <c r="CE341" s="337" t="str">
        <f t="shared" si="163"/>
        <v>立得点表!3:12</v>
      </c>
      <c r="CF341" s="338" t="str">
        <f t="shared" si="164"/>
        <v>立得点表!16:25</v>
      </c>
      <c r="CG341" s="337" t="str">
        <f t="shared" si="165"/>
        <v>立3段得点表!3:13</v>
      </c>
      <c r="CH341" s="338" t="str">
        <f t="shared" si="166"/>
        <v>立3段得点表!16:25</v>
      </c>
      <c r="CI341" s="337" t="str">
        <f t="shared" si="167"/>
        <v>ボール得点表!3:13</v>
      </c>
      <c r="CJ341" s="338" t="str">
        <f t="shared" si="168"/>
        <v>ボール得点表!16:25</v>
      </c>
      <c r="CK341" s="337" t="str">
        <f t="shared" si="169"/>
        <v>50m得点表!3:13</v>
      </c>
      <c r="CL341" s="338" t="str">
        <f t="shared" si="170"/>
        <v>50m得点表!16:25</v>
      </c>
      <c r="CM341" s="337" t="str">
        <f t="shared" si="171"/>
        <v>往得点表!3:13</v>
      </c>
      <c r="CN341" s="338" t="str">
        <f t="shared" si="172"/>
        <v>往得点表!16:25</v>
      </c>
      <c r="CO341" s="337" t="str">
        <f t="shared" si="173"/>
        <v>腕得点表!3:13</v>
      </c>
      <c r="CP341" s="338" t="str">
        <f t="shared" si="174"/>
        <v>腕得点表!16:25</v>
      </c>
      <c r="CQ341" s="337" t="str">
        <f t="shared" si="175"/>
        <v>腕膝得点表!3:4</v>
      </c>
      <c r="CR341" s="338" t="str">
        <f t="shared" si="176"/>
        <v>腕膝得点表!8:9</v>
      </c>
      <c r="CS341" s="337" t="str">
        <f t="shared" si="177"/>
        <v>20mシャトルラン得点表!3:13</v>
      </c>
      <c r="CT341" s="338" t="str">
        <f t="shared" si="178"/>
        <v>20mシャトルラン得点表!16:25</v>
      </c>
      <c r="CU341" s="402" t="b">
        <f t="shared" si="162"/>
        <v>0</v>
      </c>
    </row>
    <row r="342" spans="1:99">
      <c r="A342" s="352">
        <v>330</v>
      </c>
      <c r="B342" s="446"/>
      <c r="C342" s="353"/>
      <c r="D342" s="356"/>
      <c r="E342" s="355"/>
      <c r="F342" s="356"/>
      <c r="G342" s="435" t="str">
        <f>IF(E342="","",DATEDIF(E342,#REF!,"y"))</f>
        <v/>
      </c>
      <c r="H342" s="356"/>
      <c r="I342" s="356"/>
      <c r="J342" s="379"/>
      <c r="K342" s="436" t="str">
        <f t="shared" ca="1" si="151"/>
        <v/>
      </c>
      <c r="L342" s="316"/>
      <c r="M342" s="318"/>
      <c r="N342" s="318"/>
      <c r="O342" s="318"/>
      <c r="P342" s="363"/>
      <c r="Q342" s="432" t="str">
        <f t="shared" ca="1" si="152"/>
        <v/>
      </c>
      <c r="R342" s="360"/>
      <c r="S342" s="361"/>
      <c r="T342" s="361"/>
      <c r="U342" s="361"/>
      <c r="V342" s="365"/>
      <c r="W342" s="358"/>
      <c r="X342" s="379" t="str">
        <f t="shared" ca="1" si="153"/>
        <v/>
      </c>
      <c r="Y342" s="379"/>
      <c r="Z342" s="360"/>
      <c r="AA342" s="361"/>
      <c r="AB342" s="361"/>
      <c r="AC342" s="361"/>
      <c r="AD342" s="362"/>
      <c r="AE342" s="363"/>
      <c r="AF342" s="432" t="str">
        <f t="shared" ca="1" si="154"/>
        <v/>
      </c>
      <c r="AG342" s="363"/>
      <c r="AH342" s="432" t="str">
        <f t="shared" ca="1" si="155"/>
        <v/>
      </c>
      <c r="AI342" s="358"/>
      <c r="AJ342" s="379" t="str">
        <f t="shared" ca="1" si="156"/>
        <v/>
      </c>
      <c r="AK342" s="363"/>
      <c r="AL342" s="432" t="str">
        <f t="shared" ca="1" si="157"/>
        <v/>
      </c>
      <c r="AM342" s="363"/>
      <c r="AN342" s="432" t="str">
        <f t="shared" ca="1" si="158"/>
        <v/>
      </c>
      <c r="AO342" s="433" t="str">
        <f t="shared" si="159"/>
        <v/>
      </c>
      <c r="AP342" s="433" t="str">
        <f t="shared" si="160"/>
        <v/>
      </c>
      <c r="AQ342" s="433" t="str">
        <f>IF(AO342=7,VLOOKUP(AP342,設定!$A$2:$B$6,2,1),"---")</f>
        <v>---</v>
      </c>
      <c r="AR342" s="370"/>
      <c r="AS342" s="371"/>
      <c r="AT342" s="371"/>
      <c r="AU342" s="372" t="s">
        <v>105</v>
      </c>
      <c r="AV342" s="373"/>
      <c r="AW342" s="372"/>
      <c r="AX342" s="374"/>
      <c r="AY342" s="434" t="str">
        <f t="shared" si="150"/>
        <v/>
      </c>
      <c r="AZ342" s="372" t="s">
        <v>105</v>
      </c>
      <c r="BA342" s="372" t="s">
        <v>105</v>
      </c>
      <c r="BB342" s="372" t="s">
        <v>105</v>
      </c>
      <c r="BC342" s="372"/>
      <c r="BD342" s="372"/>
      <c r="BE342" s="372"/>
      <c r="BF342" s="372"/>
      <c r="BG342" s="376"/>
      <c r="BH342" s="377"/>
      <c r="BI342" s="372"/>
      <c r="BJ342" s="372"/>
      <c r="BK342" s="372"/>
      <c r="BL342" s="372"/>
      <c r="BM342" s="372"/>
      <c r="BN342" s="372"/>
      <c r="BO342" s="372"/>
      <c r="BP342" s="372"/>
      <c r="BQ342" s="372"/>
      <c r="BR342" s="372"/>
      <c r="BS342" s="372"/>
      <c r="BT342" s="372"/>
      <c r="BU342" s="372"/>
      <c r="BV342" s="372"/>
      <c r="BW342" s="372"/>
      <c r="BX342" s="372"/>
      <c r="BY342" s="372"/>
      <c r="BZ342" s="378"/>
      <c r="CA342" s="401"/>
      <c r="CB342" s="402"/>
      <c r="CC342" s="402">
        <v>330</v>
      </c>
      <c r="CD342" s="337" t="str">
        <f t="shared" si="161"/>
        <v/>
      </c>
      <c r="CE342" s="337" t="str">
        <f t="shared" si="163"/>
        <v>立得点表!3:12</v>
      </c>
      <c r="CF342" s="338" t="str">
        <f t="shared" si="164"/>
        <v>立得点表!16:25</v>
      </c>
      <c r="CG342" s="337" t="str">
        <f t="shared" si="165"/>
        <v>立3段得点表!3:13</v>
      </c>
      <c r="CH342" s="338" t="str">
        <f t="shared" si="166"/>
        <v>立3段得点表!16:25</v>
      </c>
      <c r="CI342" s="337" t="str">
        <f t="shared" si="167"/>
        <v>ボール得点表!3:13</v>
      </c>
      <c r="CJ342" s="338" t="str">
        <f t="shared" si="168"/>
        <v>ボール得点表!16:25</v>
      </c>
      <c r="CK342" s="337" t="str">
        <f t="shared" si="169"/>
        <v>50m得点表!3:13</v>
      </c>
      <c r="CL342" s="338" t="str">
        <f t="shared" si="170"/>
        <v>50m得点表!16:25</v>
      </c>
      <c r="CM342" s="337" t="str">
        <f t="shared" si="171"/>
        <v>往得点表!3:13</v>
      </c>
      <c r="CN342" s="338" t="str">
        <f t="shared" si="172"/>
        <v>往得点表!16:25</v>
      </c>
      <c r="CO342" s="337" t="str">
        <f t="shared" si="173"/>
        <v>腕得点表!3:13</v>
      </c>
      <c r="CP342" s="338" t="str">
        <f t="shared" si="174"/>
        <v>腕得点表!16:25</v>
      </c>
      <c r="CQ342" s="337" t="str">
        <f t="shared" si="175"/>
        <v>腕膝得点表!3:4</v>
      </c>
      <c r="CR342" s="338" t="str">
        <f t="shared" si="176"/>
        <v>腕膝得点表!8:9</v>
      </c>
      <c r="CS342" s="337" t="str">
        <f t="shared" si="177"/>
        <v>20mシャトルラン得点表!3:13</v>
      </c>
      <c r="CT342" s="338" t="str">
        <f t="shared" si="178"/>
        <v>20mシャトルラン得点表!16:25</v>
      </c>
      <c r="CU342" s="402" t="b">
        <f t="shared" si="162"/>
        <v>0</v>
      </c>
    </row>
    <row r="343" spans="1:99">
      <c r="A343" s="352">
        <v>331</v>
      </c>
      <c r="B343" s="446"/>
      <c r="C343" s="353"/>
      <c r="D343" s="356"/>
      <c r="E343" s="355"/>
      <c r="F343" s="356"/>
      <c r="G343" s="435" t="str">
        <f>IF(E343="","",DATEDIF(E343,#REF!,"y"))</f>
        <v/>
      </c>
      <c r="H343" s="356"/>
      <c r="I343" s="356"/>
      <c r="J343" s="379"/>
      <c r="K343" s="436" t="str">
        <f t="shared" ca="1" si="151"/>
        <v/>
      </c>
      <c r="L343" s="316"/>
      <c r="M343" s="318"/>
      <c r="N343" s="318"/>
      <c r="O343" s="318"/>
      <c r="P343" s="363"/>
      <c r="Q343" s="432" t="str">
        <f t="shared" ca="1" si="152"/>
        <v/>
      </c>
      <c r="R343" s="360"/>
      <c r="S343" s="361"/>
      <c r="T343" s="361"/>
      <c r="U343" s="361"/>
      <c r="V343" s="365"/>
      <c r="W343" s="358"/>
      <c r="X343" s="379" t="str">
        <f t="shared" ca="1" si="153"/>
        <v/>
      </c>
      <c r="Y343" s="379"/>
      <c r="Z343" s="360"/>
      <c r="AA343" s="361"/>
      <c r="AB343" s="361"/>
      <c r="AC343" s="361"/>
      <c r="AD343" s="362"/>
      <c r="AE343" s="363"/>
      <c r="AF343" s="432" t="str">
        <f t="shared" ca="1" si="154"/>
        <v/>
      </c>
      <c r="AG343" s="363"/>
      <c r="AH343" s="432" t="str">
        <f t="shared" ca="1" si="155"/>
        <v/>
      </c>
      <c r="AI343" s="358"/>
      <c r="AJ343" s="379" t="str">
        <f t="shared" ca="1" si="156"/>
        <v/>
      </c>
      <c r="AK343" s="363"/>
      <c r="AL343" s="432" t="str">
        <f t="shared" ca="1" si="157"/>
        <v/>
      </c>
      <c r="AM343" s="363"/>
      <c r="AN343" s="432" t="str">
        <f t="shared" ca="1" si="158"/>
        <v/>
      </c>
      <c r="AO343" s="433" t="str">
        <f t="shared" si="159"/>
        <v/>
      </c>
      <c r="AP343" s="433" t="str">
        <f t="shared" si="160"/>
        <v/>
      </c>
      <c r="AQ343" s="433" t="str">
        <f>IF(AO343=7,VLOOKUP(AP343,設定!$A$2:$B$6,2,1),"---")</f>
        <v>---</v>
      </c>
      <c r="AR343" s="370"/>
      <c r="AS343" s="371"/>
      <c r="AT343" s="371"/>
      <c r="AU343" s="372" t="s">
        <v>105</v>
      </c>
      <c r="AV343" s="373"/>
      <c r="AW343" s="372"/>
      <c r="AX343" s="374"/>
      <c r="AY343" s="434" t="str">
        <f t="shared" si="150"/>
        <v/>
      </c>
      <c r="AZ343" s="372" t="s">
        <v>105</v>
      </c>
      <c r="BA343" s="372" t="s">
        <v>105</v>
      </c>
      <c r="BB343" s="372" t="s">
        <v>105</v>
      </c>
      <c r="BC343" s="372"/>
      <c r="BD343" s="372"/>
      <c r="BE343" s="372"/>
      <c r="BF343" s="372"/>
      <c r="BG343" s="376"/>
      <c r="BH343" s="377"/>
      <c r="BI343" s="372"/>
      <c r="BJ343" s="372"/>
      <c r="BK343" s="372"/>
      <c r="BL343" s="372"/>
      <c r="BM343" s="372"/>
      <c r="BN343" s="372"/>
      <c r="BO343" s="372"/>
      <c r="BP343" s="372"/>
      <c r="BQ343" s="372"/>
      <c r="BR343" s="372"/>
      <c r="BS343" s="372"/>
      <c r="BT343" s="372"/>
      <c r="BU343" s="372"/>
      <c r="BV343" s="372"/>
      <c r="BW343" s="372"/>
      <c r="BX343" s="372"/>
      <c r="BY343" s="372"/>
      <c r="BZ343" s="378"/>
      <c r="CA343" s="401"/>
      <c r="CB343" s="402"/>
      <c r="CC343" s="402">
        <v>331</v>
      </c>
      <c r="CD343" s="337" t="str">
        <f t="shared" si="161"/>
        <v/>
      </c>
      <c r="CE343" s="337" t="str">
        <f t="shared" si="163"/>
        <v>立得点表!3:12</v>
      </c>
      <c r="CF343" s="338" t="str">
        <f t="shared" si="164"/>
        <v>立得点表!16:25</v>
      </c>
      <c r="CG343" s="337" t="str">
        <f t="shared" si="165"/>
        <v>立3段得点表!3:13</v>
      </c>
      <c r="CH343" s="338" t="str">
        <f t="shared" si="166"/>
        <v>立3段得点表!16:25</v>
      </c>
      <c r="CI343" s="337" t="str">
        <f t="shared" si="167"/>
        <v>ボール得点表!3:13</v>
      </c>
      <c r="CJ343" s="338" t="str">
        <f t="shared" si="168"/>
        <v>ボール得点表!16:25</v>
      </c>
      <c r="CK343" s="337" t="str">
        <f t="shared" si="169"/>
        <v>50m得点表!3:13</v>
      </c>
      <c r="CL343" s="338" t="str">
        <f t="shared" si="170"/>
        <v>50m得点表!16:25</v>
      </c>
      <c r="CM343" s="337" t="str">
        <f t="shared" si="171"/>
        <v>往得点表!3:13</v>
      </c>
      <c r="CN343" s="338" t="str">
        <f t="shared" si="172"/>
        <v>往得点表!16:25</v>
      </c>
      <c r="CO343" s="337" t="str">
        <f t="shared" si="173"/>
        <v>腕得点表!3:13</v>
      </c>
      <c r="CP343" s="338" t="str">
        <f t="shared" si="174"/>
        <v>腕得点表!16:25</v>
      </c>
      <c r="CQ343" s="337" t="str">
        <f t="shared" si="175"/>
        <v>腕膝得点表!3:4</v>
      </c>
      <c r="CR343" s="338" t="str">
        <f t="shared" si="176"/>
        <v>腕膝得点表!8:9</v>
      </c>
      <c r="CS343" s="337" t="str">
        <f t="shared" si="177"/>
        <v>20mシャトルラン得点表!3:13</v>
      </c>
      <c r="CT343" s="338" t="str">
        <f t="shared" si="178"/>
        <v>20mシャトルラン得点表!16:25</v>
      </c>
      <c r="CU343" s="402" t="b">
        <f t="shared" si="162"/>
        <v>0</v>
      </c>
    </row>
    <row r="344" spans="1:99">
      <c r="A344" s="352">
        <v>332</v>
      </c>
      <c r="B344" s="446"/>
      <c r="C344" s="353"/>
      <c r="D344" s="356"/>
      <c r="E344" s="355"/>
      <c r="F344" s="356"/>
      <c r="G344" s="435" t="str">
        <f>IF(E344="","",DATEDIF(E344,#REF!,"y"))</f>
        <v/>
      </c>
      <c r="H344" s="356"/>
      <c r="I344" s="356"/>
      <c r="J344" s="379"/>
      <c r="K344" s="436" t="str">
        <f t="shared" ca="1" si="151"/>
        <v/>
      </c>
      <c r="L344" s="316"/>
      <c r="M344" s="318"/>
      <c r="N344" s="318"/>
      <c r="O344" s="318"/>
      <c r="P344" s="363"/>
      <c r="Q344" s="432" t="str">
        <f t="shared" ca="1" si="152"/>
        <v/>
      </c>
      <c r="R344" s="360"/>
      <c r="S344" s="361"/>
      <c r="T344" s="361"/>
      <c r="U344" s="361"/>
      <c r="V344" s="365"/>
      <c r="W344" s="358"/>
      <c r="X344" s="379" t="str">
        <f t="shared" ca="1" si="153"/>
        <v/>
      </c>
      <c r="Y344" s="379"/>
      <c r="Z344" s="360"/>
      <c r="AA344" s="361"/>
      <c r="AB344" s="361"/>
      <c r="AC344" s="361"/>
      <c r="AD344" s="362"/>
      <c r="AE344" s="363"/>
      <c r="AF344" s="432" t="str">
        <f t="shared" ca="1" si="154"/>
        <v/>
      </c>
      <c r="AG344" s="363"/>
      <c r="AH344" s="432" t="str">
        <f t="shared" ca="1" si="155"/>
        <v/>
      </c>
      <c r="AI344" s="358"/>
      <c r="AJ344" s="379" t="str">
        <f t="shared" ca="1" si="156"/>
        <v/>
      </c>
      <c r="AK344" s="363"/>
      <c r="AL344" s="432" t="str">
        <f t="shared" ca="1" si="157"/>
        <v/>
      </c>
      <c r="AM344" s="363"/>
      <c r="AN344" s="432" t="str">
        <f t="shared" ca="1" si="158"/>
        <v/>
      </c>
      <c r="AO344" s="433" t="str">
        <f t="shared" si="159"/>
        <v/>
      </c>
      <c r="AP344" s="433" t="str">
        <f t="shared" si="160"/>
        <v/>
      </c>
      <c r="AQ344" s="433" t="str">
        <f>IF(AO344=7,VLOOKUP(AP344,設定!$A$2:$B$6,2,1),"---")</f>
        <v>---</v>
      </c>
      <c r="AR344" s="370"/>
      <c r="AS344" s="371"/>
      <c r="AT344" s="371"/>
      <c r="AU344" s="372" t="s">
        <v>105</v>
      </c>
      <c r="AV344" s="373"/>
      <c r="AW344" s="372"/>
      <c r="AX344" s="374"/>
      <c r="AY344" s="434" t="str">
        <f t="shared" si="150"/>
        <v/>
      </c>
      <c r="AZ344" s="372" t="s">
        <v>105</v>
      </c>
      <c r="BA344" s="372" t="s">
        <v>105</v>
      </c>
      <c r="BB344" s="372" t="s">
        <v>105</v>
      </c>
      <c r="BC344" s="372"/>
      <c r="BD344" s="372"/>
      <c r="BE344" s="372"/>
      <c r="BF344" s="372"/>
      <c r="BG344" s="376"/>
      <c r="BH344" s="377"/>
      <c r="BI344" s="372"/>
      <c r="BJ344" s="372"/>
      <c r="BK344" s="372"/>
      <c r="BL344" s="372"/>
      <c r="BM344" s="372"/>
      <c r="BN344" s="372"/>
      <c r="BO344" s="372"/>
      <c r="BP344" s="372"/>
      <c r="BQ344" s="372"/>
      <c r="BR344" s="372"/>
      <c r="BS344" s="372"/>
      <c r="BT344" s="372"/>
      <c r="BU344" s="372"/>
      <c r="BV344" s="372"/>
      <c r="BW344" s="372"/>
      <c r="BX344" s="372"/>
      <c r="BY344" s="372"/>
      <c r="BZ344" s="378"/>
      <c r="CA344" s="401"/>
      <c r="CB344" s="402"/>
      <c r="CC344" s="402">
        <v>332</v>
      </c>
      <c r="CD344" s="337" t="str">
        <f t="shared" si="161"/>
        <v/>
      </c>
      <c r="CE344" s="337" t="str">
        <f t="shared" si="163"/>
        <v>立得点表!3:12</v>
      </c>
      <c r="CF344" s="338" t="str">
        <f t="shared" si="164"/>
        <v>立得点表!16:25</v>
      </c>
      <c r="CG344" s="337" t="str">
        <f t="shared" si="165"/>
        <v>立3段得点表!3:13</v>
      </c>
      <c r="CH344" s="338" t="str">
        <f t="shared" si="166"/>
        <v>立3段得点表!16:25</v>
      </c>
      <c r="CI344" s="337" t="str">
        <f t="shared" si="167"/>
        <v>ボール得点表!3:13</v>
      </c>
      <c r="CJ344" s="338" t="str">
        <f t="shared" si="168"/>
        <v>ボール得点表!16:25</v>
      </c>
      <c r="CK344" s="337" t="str">
        <f t="shared" si="169"/>
        <v>50m得点表!3:13</v>
      </c>
      <c r="CL344" s="338" t="str">
        <f t="shared" si="170"/>
        <v>50m得点表!16:25</v>
      </c>
      <c r="CM344" s="337" t="str">
        <f t="shared" si="171"/>
        <v>往得点表!3:13</v>
      </c>
      <c r="CN344" s="338" t="str">
        <f t="shared" si="172"/>
        <v>往得点表!16:25</v>
      </c>
      <c r="CO344" s="337" t="str">
        <f t="shared" si="173"/>
        <v>腕得点表!3:13</v>
      </c>
      <c r="CP344" s="338" t="str">
        <f t="shared" si="174"/>
        <v>腕得点表!16:25</v>
      </c>
      <c r="CQ344" s="337" t="str">
        <f t="shared" si="175"/>
        <v>腕膝得点表!3:4</v>
      </c>
      <c r="CR344" s="338" t="str">
        <f t="shared" si="176"/>
        <v>腕膝得点表!8:9</v>
      </c>
      <c r="CS344" s="337" t="str">
        <f t="shared" si="177"/>
        <v>20mシャトルラン得点表!3:13</v>
      </c>
      <c r="CT344" s="338" t="str">
        <f t="shared" si="178"/>
        <v>20mシャトルラン得点表!16:25</v>
      </c>
      <c r="CU344" s="402" t="b">
        <f t="shared" si="162"/>
        <v>0</v>
      </c>
    </row>
    <row r="345" spans="1:99">
      <c r="A345" s="352">
        <v>333</v>
      </c>
      <c r="B345" s="446"/>
      <c r="C345" s="353"/>
      <c r="D345" s="356"/>
      <c r="E345" s="355"/>
      <c r="F345" s="356"/>
      <c r="G345" s="435" t="str">
        <f>IF(E345="","",DATEDIF(E345,#REF!,"y"))</f>
        <v/>
      </c>
      <c r="H345" s="356"/>
      <c r="I345" s="356"/>
      <c r="J345" s="379"/>
      <c r="K345" s="436" t="str">
        <f t="shared" ca="1" si="151"/>
        <v/>
      </c>
      <c r="L345" s="316"/>
      <c r="M345" s="318"/>
      <c r="N345" s="318"/>
      <c r="O345" s="318"/>
      <c r="P345" s="363"/>
      <c r="Q345" s="432" t="str">
        <f t="shared" ca="1" si="152"/>
        <v/>
      </c>
      <c r="R345" s="360"/>
      <c r="S345" s="361"/>
      <c r="T345" s="361"/>
      <c r="U345" s="361"/>
      <c r="V345" s="365"/>
      <c r="W345" s="358"/>
      <c r="X345" s="379" t="str">
        <f t="shared" ca="1" si="153"/>
        <v/>
      </c>
      <c r="Y345" s="379"/>
      <c r="Z345" s="360"/>
      <c r="AA345" s="361"/>
      <c r="AB345" s="361"/>
      <c r="AC345" s="361"/>
      <c r="AD345" s="362"/>
      <c r="AE345" s="363"/>
      <c r="AF345" s="432" t="str">
        <f t="shared" ca="1" si="154"/>
        <v/>
      </c>
      <c r="AG345" s="363"/>
      <c r="AH345" s="432" t="str">
        <f t="shared" ca="1" si="155"/>
        <v/>
      </c>
      <c r="AI345" s="358"/>
      <c r="AJ345" s="379" t="str">
        <f t="shared" ca="1" si="156"/>
        <v/>
      </c>
      <c r="AK345" s="363"/>
      <c r="AL345" s="432" t="str">
        <f t="shared" ca="1" si="157"/>
        <v/>
      </c>
      <c r="AM345" s="363"/>
      <c r="AN345" s="432" t="str">
        <f t="shared" ca="1" si="158"/>
        <v/>
      </c>
      <c r="AO345" s="433" t="str">
        <f t="shared" si="159"/>
        <v/>
      </c>
      <c r="AP345" s="433" t="str">
        <f t="shared" si="160"/>
        <v/>
      </c>
      <c r="AQ345" s="433" t="str">
        <f>IF(AO345=7,VLOOKUP(AP345,設定!$A$2:$B$6,2,1),"---")</f>
        <v>---</v>
      </c>
      <c r="AR345" s="370"/>
      <c r="AS345" s="371"/>
      <c r="AT345" s="371"/>
      <c r="AU345" s="372" t="s">
        <v>105</v>
      </c>
      <c r="AV345" s="373"/>
      <c r="AW345" s="372"/>
      <c r="AX345" s="374"/>
      <c r="AY345" s="434" t="str">
        <f t="shared" si="150"/>
        <v/>
      </c>
      <c r="AZ345" s="372" t="s">
        <v>105</v>
      </c>
      <c r="BA345" s="372" t="s">
        <v>105</v>
      </c>
      <c r="BB345" s="372" t="s">
        <v>105</v>
      </c>
      <c r="BC345" s="372"/>
      <c r="BD345" s="372"/>
      <c r="BE345" s="372"/>
      <c r="BF345" s="372"/>
      <c r="BG345" s="376"/>
      <c r="BH345" s="377"/>
      <c r="BI345" s="372"/>
      <c r="BJ345" s="372"/>
      <c r="BK345" s="372"/>
      <c r="BL345" s="372"/>
      <c r="BM345" s="372"/>
      <c r="BN345" s="372"/>
      <c r="BO345" s="372"/>
      <c r="BP345" s="372"/>
      <c r="BQ345" s="372"/>
      <c r="BR345" s="372"/>
      <c r="BS345" s="372"/>
      <c r="BT345" s="372"/>
      <c r="BU345" s="372"/>
      <c r="BV345" s="372"/>
      <c r="BW345" s="372"/>
      <c r="BX345" s="372"/>
      <c r="BY345" s="372"/>
      <c r="BZ345" s="378"/>
      <c r="CA345" s="401"/>
      <c r="CB345" s="402"/>
      <c r="CC345" s="402">
        <v>333</v>
      </c>
      <c r="CD345" s="337" t="str">
        <f t="shared" si="161"/>
        <v/>
      </c>
      <c r="CE345" s="337" t="str">
        <f t="shared" si="163"/>
        <v>立得点表!3:12</v>
      </c>
      <c r="CF345" s="338" t="str">
        <f t="shared" si="164"/>
        <v>立得点表!16:25</v>
      </c>
      <c r="CG345" s="337" t="str">
        <f t="shared" si="165"/>
        <v>立3段得点表!3:13</v>
      </c>
      <c r="CH345" s="338" t="str">
        <f t="shared" si="166"/>
        <v>立3段得点表!16:25</v>
      </c>
      <c r="CI345" s="337" t="str">
        <f t="shared" si="167"/>
        <v>ボール得点表!3:13</v>
      </c>
      <c r="CJ345" s="338" t="str">
        <f t="shared" si="168"/>
        <v>ボール得点表!16:25</v>
      </c>
      <c r="CK345" s="337" t="str">
        <f t="shared" si="169"/>
        <v>50m得点表!3:13</v>
      </c>
      <c r="CL345" s="338" t="str">
        <f t="shared" si="170"/>
        <v>50m得点表!16:25</v>
      </c>
      <c r="CM345" s="337" t="str">
        <f t="shared" si="171"/>
        <v>往得点表!3:13</v>
      </c>
      <c r="CN345" s="338" t="str">
        <f t="shared" si="172"/>
        <v>往得点表!16:25</v>
      </c>
      <c r="CO345" s="337" t="str">
        <f t="shared" si="173"/>
        <v>腕得点表!3:13</v>
      </c>
      <c r="CP345" s="338" t="str">
        <f t="shared" si="174"/>
        <v>腕得点表!16:25</v>
      </c>
      <c r="CQ345" s="337" t="str">
        <f t="shared" si="175"/>
        <v>腕膝得点表!3:4</v>
      </c>
      <c r="CR345" s="338" t="str">
        <f t="shared" si="176"/>
        <v>腕膝得点表!8:9</v>
      </c>
      <c r="CS345" s="337" t="str">
        <f t="shared" si="177"/>
        <v>20mシャトルラン得点表!3:13</v>
      </c>
      <c r="CT345" s="338" t="str">
        <f t="shared" si="178"/>
        <v>20mシャトルラン得点表!16:25</v>
      </c>
      <c r="CU345" s="402" t="b">
        <f t="shared" si="162"/>
        <v>0</v>
      </c>
    </row>
    <row r="346" spans="1:99">
      <c r="A346" s="352">
        <v>334</v>
      </c>
      <c r="B346" s="446"/>
      <c r="C346" s="353"/>
      <c r="D346" s="356"/>
      <c r="E346" s="355"/>
      <c r="F346" s="356"/>
      <c r="G346" s="435" t="str">
        <f>IF(E346="","",DATEDIF(E346,#REF!,"y"))</f>
        <v/>
      </c>
      <c r="H346" s="356"/>
      <c r="I346" s="356"/>
      <c r="J346" s="379"/>
      <c r="K346" s="436" t="str">
        <f t="shared" ca="1" si="151"/>
        <v/>
      </c>
      <c r="L346" s="316"/>
      <c r="M346" s="318"/>
      <c r="N346" s="318"/>
      <c r="O346" s="318"/>
      <c r="P346" s="363"/>
      <c r="Q346" s="432" t="str">
        <f t="shared" ca="1" si="152"/>
        <v/>
      </c>
      <c r="R346" s="360"/>
      <c r="S346" s="361"/>
      <c r="T346" s="361"/>
      <c r="U346" s="361"/>
      <c r="V346" s="365"/>
      <c r="W346" s="358"/>
      <c r="X346" s="379" t="str">
        <f t="shared" ca="1" si="153"/>
        <v/>
      </c>
      <c r="Y346" s="379"/>
      <c r="Z346" s="360"/>
      <c r="AA346" s="361"/>
      <c r="AB346" s="361"/>
      <c r="AC346" s="361"/>
      <c r="AD346" s="362"/>
      <c r="AE346" s="363"/>
      <c r="AF346" s="432" t="str">
        <f t="shared" ca="1" si="154"/>
        <v/>
      </c>
      <c r="AG346" s="363"/>
      <c r="AH346" s="432" t="str">
        <f t="shared" ca="1" si="155"/>
        <v/>
      </c>
      <c r="AI346" s="358"/>
      <c r="AJ346" s="379" t="str">
        <f t="shared" ca="1" si="156"/>
        <v/>
      </c>
      <c r="AK346" s="363"/>
      <c r="AL346" s="432" t="str">
        <f t="shared" ca="1" si="157"/>
        <v/>
      </c>
      <c r="AM346" s="363"/>
      <c r="AN346" s="432" t="str">
        <f t="shared" ca="1" si="158"/>
        <v/>
      </c>
      <c r="AO346" s="433" t="str">
        <f t="shared" si="159"/>
        <v/>
      </c>
      <c r="AP346" s="433" t="str">
        <f t="shared" si="160"/>
        <v/>
      </c>
      <c r="AQ346" s="433" t="str">
        <f>IF(AO346=7,VLOOKUP(AP346,設定!$A$2:$B$6,2,1),"---")</f>
        <v>---</v>
      </c>
      <c r="AR346" s="370"/>
      <c r="AS346" s="371"/>
      <c r="AT346" s="371"/>
      <c r="AU346" s="372" t="s">
        <v>105</v>
      </c>
      <c r="AV346" s="373"/>
      <c r="AW346" s="372"/>
      <c r="AX346" s="374"/>
      <c r="AY346" s="434" t="str">
        <f t="shared" si="150"/>
        <v/>
      </c>
      <c r="AZ346" s="372" t="s">
        <v>105</v>
      </c>
      <c r="BA346" s="372" t="s">
        <v>105</v>
      </c>
      <c r="BB346" s="372" t="s">
        <v>105</v>
      </c>
      <c r="BC346" s="372"/>
      <c r="BD346" s="372"/>
      <c r="BE346" s="372"/>
      <c r="BF346" s="372"/>
      <c r="BG346" s="376"/>
      <c r="BH346" s="377"/>
      <c r="BI346" s="372"/>
      <c r="BJ346" s="372"/>
      <c r="BK346" s="372"/>
      <c r="BL346" s="372"/>
      <c r="BM346" s="372"/>
      <c r="BN346" s="372"/>
      <c r="BO346" s="372"/>
      <c r="BP346" s="372"/>
      <c r="BQ346" s="372"/>
      <c r="BR346" s="372"/>
      <c r="BS346" s="372"/>
      <c r="BT346" s="372"/>
      <c r="BU346" s="372"/>
      <c r="BV346" s="372"/>
      <c r="BW346" s="372"/>
      <c r="BX346" s="372"/>
      <c r="BY346" s="372"/>
      <c r="BZ346" s="378"/>
      <c r="CA346" s="401"/>
      <c r="CB346" s="402"/>
      <c r="CC346" s="402">
        <v>334</v>
      </c>
      <c r="CD346" s="337" t="str">
        <f t="shared" si="161"/>
        <v/>
      </c>
      <c r="CE346" s="337" t="str">
        <f t="shared" si="163"/>
        <v>立得点表!3:12</v>
      </c>
      <c r="CF346" s="338" t="str">
        <f t="shared" si="164"/>
        <v>立得点表!16:25</v>
      </c>
      <c r="CG346" s="337" t="str">
        <f t="shared" si="165"/>
        <v>立3段得点表!3:13</v>
      </c>
      <c r="CH346" s="338" t="str">
        <f t="shared" si="166"/>
        <v>立3段得点表!16:25</v>
      </c>
      <c r="CI346" s="337" t="str">
        <f t="shared" si="167"/>
        <v>ボール得点表!3:13</v>
      </c>
      <c r="CJ346" s="338" t="str">
        <f t="shared" si="168"/>
        <v>ボール得点表!16:25</v>
      </c>
      <c r="CK346" s="337" t="str">
        <f t="shared" si="169"/>
        <v>50m得点表!3:13</v>
      </c>
      <c r="CL346" s="338" t="str">
        <f t="shared" si="170"/>
        <v>50m得点表!16:25</v>
      </c>
      <c r="CM346" s="337" t="str">
        <f t="shared" si="171"/>
        <v>往得点表!3:13</v>
      </c>
      <c r="CN346" s="338" t="str">
        <f t="shared" si="172"/>
        <v>往得点表!16:25</v>
      </c>
      <c r="CO346" s="337" t="str">
        <f t="shared" si="173"/>
        <v>腕得点表!3:13</v>
      </c>
      <c r="CP346" s="338" t="str">
        <f t="shared" si="174"/>
        <v>腕得点表!16:25</v>
      </c>
      <c r="CQ346" s="337" t="str">
        <f t="shared" si="175"/>
        <v>腕膝得点表!3:4</v>
      </c>
      <c r="CR346" s="338" t="str">
        <f t="shared" si="176"/>
        <v>腕膝得点表!8:9</v>
      </c>
      <c r="CS346" s="337" t="str">
        <f t="shared" si="177"/>
        <v>20mシャトルラン得点表!3:13</v>
      </c>
      <c r="CT346" s="338" t="str">
        <f t="shared" si="178"/>
        <v>20mシャトルラン得点表!16:25</v>
      </c>
      <c r="CU346" s="402" t="b">
        <f t="shared" si="162"/>
        <v>0</v>
      </c>
    </row>
    <row r="347" spans="1:99">
      <c r="A347" s="352">
        <v>335</v>
      </c>
      <c r="B347" s="446"/>
      <c r="C347" s="353"/>
      <c r="D347" s="356"/>
      <c r="E347" s="355"/>
      <c r="F347" s="356"/>
      <c r="G347" s="435" t="str">
        <f>IF(E347="","",DATEDIF(E347,#REF!,"y"))</f>
        <v/>
      </c>
      <c r="H347" s="356"/>
      <c r="I347" s="356"/>
      <c r="J347" s="379"/>
      <c r="K347" s="436" t="str">
        <f t="shared" ca="1" si="151"/>
        <v/>
      </c>
      <c r="L347" s="316"/>
      <c r="M347" s="318"/>
      <c r="N347" s="318"/>
      <c r="O347" s="318"/>
      <c r="P347" s="363"/>
      <c r="Q347" s="432" t="str">
        <f t="shared" ca="1" si="152"/>
        <v/>
      </c>
      <c r="R347" s="360"/>
      <c r="S347" s="361"/>
      <c r="T347" s="361"/>
      <c r="U347" s="361"/>
      <c r="V347" s="365"/>
      <c r="W347" s="358"/>
      <c r="X347" s="379" t="str">
        <f t="shared" ca="1" si="153"/>
        <v/>
      </c>
      <c r="Y347" s="379"/>
      <c r="Z347" s="360"/>
      <c r="AA347" s="361"/>
      <c r="AB347" s="361"/>
      <c r="AC347" s="361"/>
      <c r="AD347" s="362"/>
      <c r="AE347" s="363"/>
      <c r="AF347" s="432" t="str">
        <f t="shared" ca="1" si="154"/>
        <v/>
      </c>
      <c r="AG347" s="363"/>
      <c r="AH347" s="432" t="str">
        <f t="shared" ca="1" si="155"/>
        <v/>
      </c>
      <c r="AI347" s="358"/>
      <c r="AJ347" s="379" t="str">
        <f t="shared" ca="1" si="156"/>
        <v/>
      </c>
      <c r="AK347" s="363"/>
      <c r="AL347" s="432" t="str">
        <f t="shared" ca="1" si="157"/>
        <v/>
      </c>
      <c r="AM347" s="363"/>
      <c r="AN347" s="432" t="str">
        <f t="shared" ca="1" si="158"/>
        <v/>
      </c>
      <c r="AO347" s="433" t="str">
        <f t="shared" si="159"/>
        <v/>
      </c>
      <c r="AP347" s="433" t="str">
        <f t="shared" si="160"/>
        <v/>
      </c>
      <c r="AQ347" s="433" t="str">
        <f>IF(AO347=7,VLOOKUP(AP347,設定!$A$2:$B$6,2,1),"---")</f>
        <v>---</v>
      </c>
      <c r="AR347" s="370"/>
      <c r="AS347" s="371"/>
      <c r="AT347" s="371"/>
      <c r="AU347" s="372" t="s">
        <v>105</v>
      </c>
      <c r="AV347" s="373"/>
      <c r="AW347" s="372"/>
      <c r="AX347" s="374"/>
      <c r="AY347" s="434" t="str">
        <f t="shared" si="150"/>
        <v/>
      </c>
      <c r="AZ347" s="372" t="s">
        <v>105</v>
      </c>
      <c r="BA347" s="372" t="s">
        <v>105</v>
      </c>
      <c r="BB347" s="372" t="s">
        <v>105</v>
      </c>
      <c r="BC347" s="372"/>
      <c r="BD347" s="372"/>
      <c r="BE347" s="372"/>
      <c r="BF347" s="372"/>
      <c r="BG347" s="376"/>
      <c r="BH347" s="377"/>
      <c r="BI347" s="372"/>
      <c r="BJ347" s="372"/>
      <c r="BK347" s="372"/>
      <c r="BL347" s="372"/>
      <c r="BM347" s="372"/>
      <c r="BN347" s="372"/>
      <c r="BO347" s="372"/>
      <c r="BP347" s="372"/>
      <c r="BQ347" s="372"/>
      <c r="BR347" s="372"/>
      <c r="BS347" s="372"/>
      <c r="BT347" s="372"/>
      <c r="BU347" s="372"/>
      <c r="BV347" s="372"/>
      <c r="BW347" s="372"/>
      <c r="BX347" s="372"/>
      <c r="BY347" s="372"/>
      <c r="BZ347" s="378"/>
      <c r="CA347" s="401"/>
      <c r="CB347" s="402"/>
      <c r="CC347" s="402">
        <v>335</v>
      </c>
      <c r="CD347" s="337" t="str">
        <f t="shared" si="161"/>
        <v/>
      </c>
      <c r="CE347" s="337" t="str">
        <f t="shared" si="163"/>
        <v>立得点表!3:12</v>
      </c>
      <c r="CF347" s="338" t="str">
        <f t="shared" si="164"/>
        <v>立得点表!16:25</v>
      </c>
      <c r="CG347" s="337" t="str">
        <f t="shared" si="165"/>
        <v>立3段得点表!3:13</v>
      </c>
      <c r="CH347" s="338" t="str">
        <f t="shared" si="166"/>
        <v>立3段得点表!16:25</v>
      </c>
      <c r="CI347" s="337" t="str">
        <f t="shared" si="167"/>
        <v>ボール得点表!3:13</v>
      </c>
      <c r="CJ347" s="338" t="str">
        <f t="shared" si="168"/>
        <v>ボール得点表!16:25</v>
      </c>
      <c r="CK347" s="337" t="str">
        <f t="shared" si="169"/>
        <v>50m得点表!3:13</v>
      </c>
      <c r="CL347" s="338" t="str">
        <f t="shared" si="170"/>
        <v>50m得点表!16:25</v>
      </c>
      <c r="CM347" s="337" t="str">
        <f t="shared" si="171"/>
        <v>往得点表!3:13</v>
      </c>
      <c r="CN347" s="338" t="str">
        <f t="shared" si="172"/>
        <v>往得点表!16:25</v>
      </c>
      <c r="CO347" s="337" t="str">
        <f t="shared" si="173"/>
        <v>腕得点表!3:13</v>
      </c>
      <c r="CP347" s="338" t="str">
        <f t="shared" si="174"/>
        <v>腕得点表!16:25</v>
      </c>
      <c r="CQ347" s="337" t="str">
        <f t="shared" si="175"/>
        <v>腕膝得点表!3:4</v>
      </c>
      <c r="CR347" s="338" t="str">
        <f t="shared" si="176"/>
        <v>腕膝得点表!8:9</v>
      </c>
      <c r="CS347" s="337" t="str">
        <f t="shared" si="177"/>
        <v>20mシャトルラン得点表!3:13</v>
      </c>
      <c r="CT347" s="338" t="str">
        <f t="shared" si="178"/>
        <v>20mシャトルラン得点表!16:25</v>
      </c>
      <c r="CU347" s="402" t="b">
        <f t="shared" si="162"/>
        <v>0</v>
      </c>
    </row>
    <row r="348" spans="1:99">
      <c r="A348" s="352">
        <v>336</v>
      </c>
      <c r="B348" s="446"/>
      <c r="C348" s="353"/>
      <c r="D348" s="356"/>
      <c r="E348" s="355"/>
      <c r="F348" s="356"/>
      <c r="G348" s="435" t="str">
        <f>IF(E348="","",DATEDIF(E348,#REF!,"y"))</f>
        <v/>
      </c>
      <c r="H348" s="356"/>
      <c r="I348" s="356"/>
      <c r="J348" s="379"/>
      <c r="K348" s="436" t="str">
        <f t="shared" ca="1" si="151"/>
        <v/>
      </c>
      <c r="L348" s="316"/>
      <c r="M348" s="318"/>
      <c r="N348" s="318"/>
      <c r="O348" s="318"/>
      <c r="P348" s="363"/>
      <c r="Q348" s="432" t="str">
        <f t="shared" ca="1" si="152"/>
        <v/>
      </c>
      <c r="R348" s="360"/>
      <c r="S348" s="361"/>
      <c r="T348" s="361"/>
      <c r="U348" s="361"/>
      <c r="V348" s="365"/>
      <c r="W348" s="358"/>
      <c r="X348" s="379" t="str">
        <f t="shared" ca="1" si="153"/>
        <v/>
      </c>
      <c r="Y348" s="379"/>
      <c r="Z348" s="360"/>
      <c r="AA348" s="361"/>
      <c r="AB348" s="361"/>
      <c r="AC348" s="361"/>
      <c r="AD348" s="362"/>
      <c r="AE348" s="363"/>
      <c r="AF348" s="432" t="str">
        <f t="shared" ca="1" si="154"/>
        <v/>
      </c>
      <c r="AG348" s="363"/>
      <c r="AH348" s="432" t="str">
        <f t="shared" ca="1" si="155"/>
        <v/>
      </c>
      <c r="AI348" s="358"/>
      <c r="AJ348" s="379" t="str">
        <f t="shared" ca="1" si="156"/>
        <v/>
      </c>
      <c r="AK348" s="363"/>
      <c r="AL348" s="432" t="str">
        <f t="shared" ca="1" si="157"/>
        <v/>
      </c>
      <c r="AM348" s="363"/>
      <c r="AN348" s="432" t="str">
        <f t="shared" ca="1" si="158"/>
        <v/>
      </c>
      <c r="AO348" s="433" t="str">
        <f t="shared" si="159"/>
        <v/>
      </c>
      <c r="AP348" s="433" t="str">
        <f t="shared" si="160"/>
        <v/>
      </c>
      <c r="AQ348" s="433" t="str">
        <f>IF(AO348=7,VLOOKUP(AP348,設定!$A$2:$B$6,2,1),"---")</f>
        <v>---</v>
      </c>
      <c r="AR348" s="370"/>
      <c r="AS348" s="371"/>
      <c r="AT348" s="371"/>
      <c r="AU348" s="372" t="s">
        <v>105</v>
      </c>
      <c r="AV348" s="373"/>
      <c r="AW348" s="372"/>
      <c r="AX348" s="374"/>
      <c r="AY348" s="434" t="str">
        <f t="shared" si="150"/>
        <v/>
      </c>
      <c r="AZ348" s="372" t="s">
        <v>105</v>
      </c>
      <c r="BA348" s="372" t="s">
        <v>105</v>
      </c>
      <c r="BB348" s="372" t="s">
        <v>105</v>
      </c>
      <c r="BC348" s="372"/>
      <c r="BD348" s="372"/>
      <c r="BE348" s="372"/>
      <c r="BF348" s="372"/>
      <c r="BG348" s="376"/>
      <c r="BH348" s="377"/>
      <c r="BI348" s="372"/>
      <c r="BJ348" s="372"/>
      <c r="BK348" s="372"/>
      <c r="BL348" s="372"/>
      <c r="BM348" s="372"/>
      <c r="BN348" s="372"/>
      <c r="BO348" s="372"/>
      <c r="BP348" s="372"/>
      <c r="BQ348" s="372"/>
      <c r="BR348" s="372"/>
      <c r="BS348" s="372"/>
      <c r="BT348" s="372"/>
      <c r="BU348" s="372"/>
      <c r="BV348" s="372"/>
      <c r="BW348" s="372"/>
      <c r="BX348" s="372"/>
      <c r="BY348" s="372"/>
      <c r="BZ348" s="378"/>
      <c r="CA348" s="401"/>
      <c r="CB348" s="402"/>
      <c r="CC348" s="402">
        <v>336</v>
      </c>
      <c r="CD348" s="337" t="str">
        <f t="shared" si="161"/>
        <v/>
      </c>
      <c r="CE348" s="337" t="str">
        <f t="shared" si="163"/>
        <v>立得点表!3:12</v>
      </c>
      <c r="CF348" s="338" t="str">
        <f t="shared" si="164"/>
        <v>立得点表!16:25</v>
      </c>
      <c r="CG348" s="337" t="str">
        <f t="shared" si="165"/>
        <v>立3段得点表!3:13</v>
      </c>
      <c r="CH348" s="338" t="str">
        <f t="shared" si="166"/>
        <v>立3段得点表!16:25</v>
      </c>
      <c r="CI348" s="337" t="str">
        <f t="shared" si="167"/>
        <v>ボール得点表!3:13</v>
      </c>
      <c r="CJ348" s="338" t="str">
        <f t="shared" si="168"/>
        <v>ボール得点表!16:25</v>
      </c>
      <c r="CK348" s="337" t="str">
        <f t="shared" si="169"/>
        <v>50m得点表!3:13</v>
      </c>
      <c r="CL348" s="338" t="str">
        <f t="shared" si="170"/>
        <v>50m得点表!16:25</v>
      </c>
      <c r="CM348" s="337" t="str">
        <f t="shared" si="171"/>
        <v>往得点表!3:13</v>
      </c>
      <c r="CN348" s="338" t="str">
        <f t="shared" si="172"/>
        <v>往得点表!16:25</v>
      </c>
      <c r="CO348" s="337" t="str">
        <f t="shared" si="173"/>
        <v>腕得点表!3:13</v>
      </c>
      <c r="CP348" s="338" t="str">
        <f t="shared" si="174"/>
        <v>腕得点表!16:25</v>
      </c>
      <c r="CQ348" s="337" t="str">
        <f t="shared" si="175"/>
        <v>腕膝得点表!3:4</v>
      </c>
      <c r="CR348" s="338" t="str">
        <f t="shared" si="176"/>
        <v>腕膝得点表!8:9</v>
      </c>
      <c r="CS348" s="337" t="str">
        <f t="shared" si="177"/>
        <v>20mシャトルラン得点表!3:13</v>
      </c>
      <c r="CT348" s="338" t="str">
        <f t="shared" si="178"/>
        <v>20mシャトルラン得点表!16:25</v>
      </c>
      <c r="CU348" s="402" t="b">
        <f t="shared" si="162"/>
        <v>0</v>
      </c>
    </row>
    <row r="349" spans="1:99">
      <c r="A349" s="352">
        <v>337</v>
      </c>
      <c r="B349" s="446"/>
      <c r="C349" s="353"/>
      <c r="D349" s="356"/>
      <c r="E349" s="355"/>
      <c r="F349" s="356"/>
      <c r="G349" s="435" t="str">
        <f>IF(E349="","",DATEDIF(E349,#REF!,"y"))</f>
        <v/>
      </c>
      <c r="H349" s="356"/>
      <c r="I349" s="356"/>
      <c r="J349" s="379"/>
      <c r="K349" s="436" t="str">
        <f t="shared" ca="1" si="151"/>
        <v/>
      </c>
      <c r="L349" s="316"/>
      <c r="M349" s="318"/>
      <c r="N349" s="318"/>
      <c r="O349" s="318"/>
      <c r="P349" s="363"/>
      <c r="Q349" s="432" t="str">
        <f t="shared" ca="1" si="152"/>
        <v/>
      </c>
      <c r="R349" s="360"/>
      <c r="S349" s="361"/>
      <c r="T349" s="361"/>
      <c r="U349" s="361"/>
      <c r="V349" s="365"/>
      <c r="W349" s="358"/>
      <c r="X349" s="379" t="str">
        <f t="shared" ca="1" si="153"/>
        <v/>
      </c>
      <c r="Y349" s="379"/>
      <c r="Z349" s="360"/>
      <c r="AA349" s="361"/>
      <c r="AB349" s="361"/>
      <c r="AC349" s="361"/>
      <c r="AD349" s="362"/>
      <c r="AE349" s="363"/>
      <c r="AF349" s="432" t="str">
        <f t="shared" ca="1" si="154"/>
        <v/>
      </c>
      <c r="AG349" s="363"/>
      <c r="AH349" s="432" t="str">
        <f t="shared" ca="1" si="155"/>
        <v/>
      </c>
      <c r="AI349" s="358"/>
      <c r="AJ349" s="379" t="str">
        <f t="shared" ca="1" si="156"/>
        <v/>
      </c>
      <c r="AK349" s="363"/>
      <c r="AL349" s="432" t="str">
        <f t="shared" ca="1" si="157"/>
        <v/>
      </c>
      <c r="AM349" s="363"/>
      <c r="AN349" s="432" t="str">
        <f t="shared" ca="1" si="158"/>
        <v/>
      </c>
      <c r="AO349" s="433" t="str">
        <f t="shared" si="159"/>
        <v/>
      </c>
      <c r="AP349" s="433" t="str">
        <f t="shared" si="160"/>
        <v/>
      </c>
      <c r="AQ349" s="433" t="str">
        <f>IF(AO349=7,VLOOKUP(AP349,設定!$A$2:$B$6,2,1),"---")</f>
        <v>---</v>
      </c>
      <c r="AR349" s="370"/>
      <c r="AS349" s="371"/>
      <c r="AT349" s="371"/>
      <c r="AU349" s="372" t="s">
        <v>105</v>
      </c>
      <c r="AV349" s="373"/>
      <c r="AW349" s="372"/>
      <c r="AX349" s="374"/>
      <c r="AY349" s="434" t="str">
        <f t="shared" si="150"/>
        <v/>
      </c>
      <c r="AZ349" s="372" t="s">
        <v>105</v>
      </c>
      <c r="BA349" s="372" t="s">
        <v>105</v>
      </c>
      <c r="BB349" s="372" t="s">
        <v>105</v>
      </c>
      <c r="BC349" s="372"/>
      <c r="BD349" s="372"/>
      <c r="BE349" s="372"/>
      <c r="BF349" s="372"/>
      <c r="BG349" s="376"/>
      <c r="BH349" s="377"/>
      <c r="BI349" s="372"/>
      <c r="BJ349" s="372"/>
      <c r="BK349" s="372"/>
      <c r="BL349" s="372"/>
      <c r="BM349" s="372"/>
      <c r="BN349" s="372"/>
      <c r="BO349" s="372"/>
      <c r="BP349" s="372"/>
      <c r="BQ349" s="372"/>
      <c r="BR349" s="372"/>
      <c r="BS349" s="372"/>
      <c r="BT349" s="372"/>
      <c r="BU349" s="372"/>
      <c r="BV349" s="372"/>
      <c r="BW349" s="372"/>
      <c r="BX349" s="372"/>
      <c r="BY349" s="372"/>
      <c r="BZ349" s="378"/>
      <c r="CA349" s="401"/>
      <c r="CB349" s="402"/>
      <c r="CC349" s="402">
        <v>337</v>
      </c>
      <c r="CD349" s="337" t="str">
        <f t="shared" si="161"/>
        <v/>
      </c>
      <c r="CE349" s="337" t="str">
        <f t="shared" si="163"/>
        <v>立得点表!3:12</v>
      </c>
      <c r="CF349" s="338" t="str">
        <f t="shared" si="164"/>
        <v>立得点表!16:25</v>
      </c>
      <c r="CG349" s="337" t="str">
        <f t="shared" si="165"/>
        <v>立3段得点表!3:13</v>
      </c>
      <c r="CH349" s="338" t="str">
        <f t="shared" si="166"/>
        <v>立3段得点表!16:25</v>
      </c>
      <c r="CI349" s="337" t="str">
        <f t="shared" si="167"/>
        <v>ボール得点表!3:13</v>
      </c>
      <c r="CJ349" s="338" t="str">
        <f t="shared" si="168"/>
        <v>ボール得点表!16:25</v>
      </c>
      <c r="CK349" s="337" t="str">
        <f t="shared" si="169"/>
        <v>50m得点表!3:13</v>
      </c>
      <c r="CL349" s="338" t="str">
        <f t="shared" si="170"/>
        <v>50m得点表!16:25</v>
      </c>
      <c r="CM349" s="337" t="str">
        <f t="shared" si="171"/>
        <v>往得点表!3:13</v>
      </c>
      <c r="CN349" s="338" t="str">
        <f t="shared" si="172"/>
        <v>往得点表!16:25</v>
      </c>
      <c r="CO349" s="337" t="str">
        <f t="shared" si="173"/>
        <v>腕得点表!3:13</v>
      </c>
      <c r="CP349" s="338" t="str">
        <f t="shared" si="174"/>
        <v>腕得点表!16:25</v>
      </c>
      <c r="CQ349" s="337" t="str">
        <f t="shared" si="175"/>
        <v>腕膝得点表!3:4</v>
      </c>
      <c r="CR349" s="338" t="str">
        <f t="shared" si="176"/>
        <v>腕膝得点表!8:9</v>
      </c>
      <c r="CS349" s="337" t="str">
        <f t="shared" si="177"/>
        <v>20mシャトルラン得点表!3:13</v>
      </c>
      <c r="CT349" s="338" t="str">
        <f t="shared" si="178"/>
        <v>20mシャトルラン得点表!16:25</v>
      </c>
      <c r="CU349" s="402" t="b">
        <f t="shared" si="162"/>
        <v>0</v>
      </c>
    </row>
    <row r="350" spans="1:99">
      <c r="A350" s="352">
        <v>338</v>
      </c>
      <c r="B350" s="446"/>
      <c r="C350" s="353"/>
      <c r="D350" s="356"/>
      <c r="E350" s="355"/>
      <c r="F350" s="356"/>
      <c r="G350" s="435" t="str">
        <f>IF(E350="","",DATEDIF(E350,#REF!,"y"))</f>
        <v/>
      </c>
      <c r="H350" s="356"/>
      <c r="I350" s="356"/>
      <c r="J350" s="379"/>
      <c r="K350" s="436" t="str">
        <f t="shared" ca="1" si="151"/>
        <v/>
      </c>
      <c r="L350" s="316"/>
      <c r="M350" s="318"/>
      <c r="N350" s="318"/>
      <c r="O350" s="318"/>
      <c r="P350" s="363"/>
      <c r="Q350" s="432" t="str">
        <f t="shared" ca="1" si="152"/>
        <v/>
      </c>
      <c r="R350" s="360"/>
      <c r="S350" s="361"/>
      <c r="T350" s="361"/>
      <c r="U350" s="361"/>
      <c r="V350" s="365"/>
      <c r="W350" s="358"/>
      <c r="X350" s="379" t="str">
        <f t="shared" ca="1" si="153"/>
        <v/>
      </c>
      <c r="Y350" s="379"/>
      <c r="Z350" s="360"/>
      <c r="AA350" s="361"/>
      <c r="AB350" s="361"/>
      <c r="AC350" s="361"/>
      <c r="AD350" s="362"/>
      <c r="AE350" s="363"/>
      <c r="AF350" s="432" t="str">
        <f t="shared" ca="1" si="154"/>
        <v/>
      </c>
      <c r="AG350" s="363"/>
      <c r="AH350" s="432" t="str">
        <f t="shared" ca="1" si="155"/>
        <v/>
      </c>
      <c r="AI350" s="358"/>
      <c r="AJ350" s="379" t="str">
        <f t="shared" ca="1" si="156"/>
        <v/>
      </c>
      <c r="AK350" s="363"/>
      <c r="AL350" s="432" t="str">
        <f t="shared" ca="1" si="157"/>
        <v/>
      </c>
      <c r="AM350" s="363"/>
      <c r="AN350" s="432" t="str">
        <f t="shared" ca="1" si="158"/>
        <v/>
      </c>
      <c r="AO350" s="433" t="str">
        <f t="shared" si="159"/>
        <v/>
      </c>
      <c r="AP350" s="433" t="str">
        <f t="shared" si="160"/>
        <v/>
      </c>
      <c r="AQ350" s="433" t="str">
        <f>IF(AO350=7,VLOOKUP(AP350,設定!$A$2:$B$6,2,1),"---")</f>
        <v>---</v>
      </c>
      <c r="AR350" s="370"/>
      <c r="AS350" s="371"/>
      <c r="AT350" s="371"/>
      <c r="AU350" s="372" t="s">
        <v>105</v>
      </c>
      <c r="AV350" s="373"/>
      <c r="AW350" s="372"/>
      <c r="AX350" s="374"/>
      <c r="AY350" s="434" t="str">
        <f t="shared" si="150"/>
        <v/>
      </c>
      <c r="AZ350" s="372" t="s">
        <v>105</v>
      </c>
      <c r="BA350" s="372" t="s">
        <v>105</v>
      </c>
      <c r="BB350" s="372" t="s">
        <v>105</v>
      </c>
      <c r="BC350" s="372"/>
      <c r="BD350" s="372"/>
      <c r="BE350" s="372"/>
      <c r="BF350" s="372"/>
      <c r="BG350" s="376"/>
      <c r="BH350" s="377"/>
      <c r="BI350" s="372"/>
      <c r="BJ350" s="372"/>
      <c r="BK350" s="372"/>
      <c r="BL350" s="372"/>
      <c r="BM350" s="372"/>
      <c r="BN350" s="372"/>
      <c r="BO350" s="372"/>
      <c r="BP350" s="372"/>
      <c r="BQ350" s="372"/>
      <c r="BR350" s="372"/>
      <c r="BS350" s="372"/>
      <c r="BT350" s="372"/>
      <c r="BU350" s="372"/>
      <c r="BV350" s="372"/>
      <c r="BW350" s="372"/>
      <c r="BX350" s="372"/>
      <c r="BY350" s="372"/>
      <c r="BZ350" s="378"/>
      <c r="CA350" s="401"/>
      <c r="CB350" s="402"/>
      <c r="CC350" s="402">
        <v>338</v>
      </c>
      <c r="CD350" s="337" t="str">
        <f t="shared" si="161"/>
        <v/>
      </c>
      <c r="CE350" s="337" t="str">
        <f t="shared" si="163"/>
        <v>立得点表!3:12</v>
      </c>
      <c r="CF350" s="338" t="str">
        <f t="shared" si="164"/>
        <v>立得点表!16:25</v>
      </c>
      <c r="CG350" s="337" t="str">
        <f t="shared" si="165"/>
        <v>立3段得点表!3:13</v>
      </c>
      <c r="CH350" s="338" t="str">
        <f t="shared" si="166"/>
        <v>立3段得点表!16:25</v>
      </c>
      <c r="CI350" s="337" t="str">
        <f t="shared" si="167"/>
        <v>ボール得点表!3:13</v>
      </c>
      <c r="CJ350" s="338" t="str">
        <f t="shared" si="168"/>
        <v>ボール得点表!16:25</v>
      </c>
      <c r="CK350" s="337" t="str">
        <f t="shared" si="169"/>
        <v>50m得点表!3:13</v>
      </c>
      <c r="CL350" s="338" t="str">
        <f t="shared" si="170"/>
        <v>50m得点表!16:25</v>
      </c>
      <c r="CM350" s="337" t="str">
        <f t="shared" si="171"/>
        <v>往得点表!3:13</v>
      </c>
      <c r="CN350" s="338" t="str">
        <f t="shared" si="172"/>
        <v>往得点表!16:25</v>
      </c>
      <c r="CO350" s="337" t="str">
        <f t="shared" si="173"/>
        <v>腕得点表!3:13</v>
      </c>
      <c r="CP350" s="338" t="str">
        <f t="shared" si="174"/>
        <v>腕得点表!16:25</v>
      </c>
      <c r="CQ350" s="337" t="str">
        <f t="shared" si="175"/>
        <v>腕膝得点表!3:4</v>
      </c>
      <c r="CR350" s="338" t="str">
        <f t="shared" si="176"/>
        <v>腕膝得点表!8:9</v>
      </c>
      <c r="CS350" s="337" t="str">
        <f t="shared" si="177"/>
        <v>20mシャトルラン得点表!3:13</v>
      </c>
      <c r="CT350" s="338" t="str">
        <f t="shared" si="178"/>
        <v>20mシャトルラン得点表!16:25</v>
      </c>
      <c r="CU350" s="402" t="b">
        <f t="shared" si="162"/>
        <v>0</v>
      </c>
    </row>
    <row r="351" spans="1:99">
      <c r="A351" s="352">
        <v>339</v>
      </c>
      <c r="B351" s="446"/>
      <c r="C351" s="353"/>
      <c r="D351" s="356"/>
      <c r="E351" s="355"/>
      <c r="F351" s="356"/>
      <c r="G351" s="435" t="str">
        <f>IF(E351="","",DATEDIF(E351,#REF!,"y"))</f>
        <v/>
      </c>
      <c r="H351" s="356"/>
      <c r="I351" s="356"/>
      <c r="J351" s="379"/>
      <c r="K351" s="436" t="str">
        <f t="shared" ca="1" si="151"/>
        <v/>
      </c>
      <c r="L351" s="316"/>
      <c r="M351" s="318"/>
      <c r="N351" s="318"/>
      <c r="O351" s="318"/>
      <c r="P351" s="363"/>
      <c r="Q351" s="432" t="str">
        <f t="shared" ca="1" si="152"/>
        <v/>
      </c>
      <c r="R351" s="360"/>
      <c r="S351" s="361"/>
      <c r="T351" s="361"/>
      <c r="U351" s="361"/>
      <c r="V351" s="365"/>
      <c r="W351" s="358"/>
      <c r="X351" s="379" t="str">
        <f t="shared" ca="1" si="153"/>
        <v/>
      </c>
      <c r="Y351" s="379"/>
      <c r="Z351" s="360"/>
      <c r="AA351" s="361"/>
      <c r="AB351" s="361"/>
      <c r="AC351" s="361"/>
      <c r="AD351" s="362"/>
      <c r="AE351" s="363"/>
      <c r="AF351" s="432" t="str">
        <f t="shared" ca="1" si="154"/>
        <v/>
      </c>
      <c r="AG351" s="363"/>
      <c r="AH351" s="432" t="str">
        <f t="shared" ca="1" si="155"/>
        <v/>
      </c>
      <c r="AI351" s="358"/>
      <c r="AJ351" s="379" t="str">
        <f t="shared" ca="1" si="156"/>
        <v/>
      </c>
      <c r="AK351" s="363"/>
      <c r="AL351" s="432" t="str">
        <f t="shared" ca="1" si="157"/>
        <v/>
      </c>
      <c r="AM351" s="363"/>
      <c r="AN351" s="432" t="str">
        <f t="shared" ca="1" si="158"/>
        <v/>
      </c>
      <c r="AO351" s="433" t="str">
        <f t="shared" si="159"/>
        <v/>
      </c>
      <c r="AP351" s="433" t="str">
        <f t="shared" si="160"/>
        <v/>
      </c>
      <c r="AQ351" s="433" t="str">
        <f>IF(AO351=7,VLOOKUP(AP351,設定!$A$2:$B$6,2,1),"---")</f>
        <v>---</v>
      </c>
      <c r="AR351" s="370"/>
      <c r="AS351" s="371"/>
      <c r="AT351" s="371"/>
      <c r="AU351" s="372" t="s">
        <v>105</v>
      </c>
      <c r="AV351" s="373"/>
      <c r="AW351" s="372"/>
      <c r="AX351" s="374"/>
      <c r="AY351" s="434" t="str">
        <f t="shared" si="150"/>
        <v/>
      </c>
      <c r="AZ351" s="372" t="s">
        <v>105</v>
      </c>
      <c r="BA351" s="372" t="s">
        <v>105</v>
      </c>
      <c r="BB351" s="372" t="s">
        <v>105</v>
      </c>
      <c r="BC351" s="372"/>
      <c r="BD351" s="372"/>
      <c r="BE351" s="372"/>
      <c r="BF351" s="372"/>
      <c r="BG351" s="376"/>
      <c r="BH351" s="377"/>
      <c r="BI351" s="372"/>
      <c r="BJ351" s="372"/>
      <c r="BK351" s="372"/>
      <c r="BL351" s="372"/>
      <c r="BM351" s="372"/>
      <c r="BN351" s="372"/>
      <c r="BO351" s="372"/>
      <c r="BP351" s="372"/>
      <c r="BQ351" s="372"/>
      <c r="BR351" s="372"/>
      <c r="BS351" s="372"/>
      <c r="BT351" s="372"/>
      <c r="BU351" s="372"/>
      <c r="BV351" s="372"/>
      <c r="BW351" s="372"/>
      <c r="BX351" s="372"/>
      <c r="BY351" s="372"/>
      <c r="BZ351" s="378"/>
      <c r="CA351" s="401"/>
      <c r="CB351" s="402"/>
      <c r="CC351" s="402">
        <v>339</v>
      </c>
      <c r="CD351" s="337" t="str">
        <f t="shared" si="161"/>
        <v/>
      </c>
      <c r="CE351" s="337" t="str">
        <f t="shared" si="163"/>
        <v>立得点表!3:12</v>
      </c>
      <c r="CF351" s="338" t="str">
        <f t="shared" si="164"/>
        <v>立得点表!16:25</v>
      </c>
      <c r="CG351" s="337" t="str">
        <f t="shared" si="165"/>
        <v>立3段得点表!3:13</v>
      </c>
      <c r="CH351" s="338" t="str">
        <f t="shared" si="166"/>
        <v>立3段得点表!16:25</v>
      </c>
      <c r="CI351" s="337" t="str">
        <f t="shared" si="167"/>
        <v>ボール得点表!3:13</v>
      </c>
      <c r="CJ351" s="338" t="str">
        <f t="shared" si="168"/>
        <v>ボール得点表!16:25</v>
      </c>
      <c r="CK351" s="337" t="str">
        <f t="shared" si="169"/>
        <v>50m得点表!3:13</v>
      </c>
      <c r="CL351" s="338" t="str">
        <f t="shared" si="170"/>
        <v>50m得点表!16:25</v>
      </c>
      <c r="CM351" s="337" t="str">
        <f t="shared" si="171"/>
        <v>往得点表!3:13</v>
      </c>
      <c r="CN351" s="338" t="str">
        <f t="shared" si="172"/>
        <v>往得点表!16:25</v>
      </c>
      <c r="CO351" s="337" t="str">
        <f t="shared" si="173"/>
        <v>腕得点表!3:13</v>
      </c>
      <c r="CP351" s="338" t="str">
        <f t="shared" si="174"/>
        <v>腕得点表!16:25</v>
      </c>
      <c r="CQ351" s="337" t="str">
        <f t="shared" si="175"/>
        <v>腕膝得点表!3:4</v>
      </c>
      <c r="CR351" s="338" t="str">
        <f t="shared" si="176"/>
        <v>腕膝得点表!8:9</v>
      </c>
      <c r="CS351" s="337" t="str">
        <f t="shared" si="177"/>
        <v>20mシャトルラン得点表!3:13</v>
      </c>
      <c r="CT351" s="338" t="str">
        <f t="shared" si="178"/>
        <v>20mシャトルラン得点表!16:25</v>
      </c>
      <c r="CU351" s="402" t="b">
        <f t="shared" si="162"/>
        <v>0</v>
      </c>
    </row>
    <row r="352" spans="1:99">
      <c r="A352" s="352">
        <v>340</v>
      </c>
      <c r="B352" s="446"/>
      <c r="C352" s="353"/>
      <c r="D352" s="356"/>
      <c r="E352" s="355"/>
      <c r="F352" s="356"/>
      <c r="G352" s="435" t="str">
        <f>IF(E352="","",DATEDIF(E352,#REF!,"y"))</f>
        <v/>
      </c>
      <c r="H352" s="356"/>
      <c r="I352" s="356"/>
      <c r="J352" s="379"/>
      <c r="K352" s="436" t="str">
        <f t="shared" ca="1" si="151"/>
        <v/>
      </c>
      <c r="L352" s="316"/>
      <c r="M352" s="318"/>
      <c r="N352" s="318"/>
      <c r="O352" s="318"/>
      <c r="P352" s="363"/>
      <c r="Q352" s="432" t="str">
        <f t="shared" ca="1" si="152"/>
        <v/>
      </c>
      <c r="R352" s="360"/>
      <c r="S352" s="361"/>
      <c r="T352" s="361"/>
      <c r="U352" s="361"/>
      <c r="V352" s="365"/>
      <c r="W352" s="358"/>
      <c r="X352" s="379" t="str">
        <f t="shared" ca="1" si="153"/>
        <v/>
      </c>
      <c r="Y352" s="379"/>
      <c r="Z352" s="360"/>
      <c r="AA352" s="361"/>
      <c r="AB352" s="361"/>
      <c r="AC352" s="361"/>
      <c r="AD352" s="362"/>
      <c r="AE352" s="363"/>
      <c r="AF352" s="432" t="str">
        <f t="shared" ca="1" si="154"/>
        <v/>
      </c>
      <c r="AG352" s="363"/>
      <c r="AH352" s="432" t="str">
        <f t="shared" ca="1" si="155"/>
        <v/>
      </c>
      <c r="AI352" s="358"/>
      <c r="AJ352" s="379" t="str">
        <f t="shared" ca="1" si="156"/>
        <v/>
      </c>
      <c r="AK352" s="363"/>
      <c r="AL352" s="432" t="str">
        <f t="shared" ca="1" si="157"/>
        <v/>
      </c>
      <c r="AM352" s="363"/>
      <c r="AN352" s="432" t="str">
        <f t="shared" ca="1" si="158"/>
        <v/>
      </c>
      <c r="AO352" s="433" t="str">
        <f t="shared" si="159"/>
        <v/>
      </c>
      <c r="AP352" s="433" t="str">
        <f t="shared" si="160"/>
        <v/>
      </c>
      <c r="AQ352" s="433" t="str">
        <f>IF(AO352=7,VLOOKUP(AP352,設定!$A$2:$B$6,2,1),"---")</f>
        <v>---</v>
      </c>
      <c r="AR352" s="370"/>
      <c r="AS352" s="371"/>
      <c r="AT352" s="371"/>
      <c r="AU352" s="372" t="s">
        <v>105</v>
      </c>
      <c r="AV352" s="373"/>
      <c r="AW352" s="372"/>
      <c r="AX352" s="374"/>
      <c r="AY352" s="434" t="str">
        <f t="shared" si="150"/>
        <v/>
      </c>
      <c r="AZ352" s="372" t="s">
        <v>105</v>
      </c>
      <c r="BA352" s="372" t="s">
        <v>105</v>
      </c>
      <c r="BB352" s="372" t="s">
        <v>105</v>
      </c>
      <c r="BC352" s="372"/>
      <c r="BD352" s="372"/>
      <c r="BE352" s="372"/>
      <c r="BF352" s="372"/>
      <c r="BG352" s="376"/>
      <c r="BH352" s="377"/>
      <c r="BI352" s="372"/>
      <c r="BJ352" s="372"/>
      <c r="BK352" s="372"/>
      <c r="BL352" s="372"/>
      <c r="BM352" s="372"/>
      <c r="BN352" s="372"/>
      <c r="BO352" s="372"/>
      <c r="BP352" s="372"/>
      <c r="BQ352" s="372"/>
      <c r="BR352" s="372"/>
      <c r="BS352" s="372"/>
      <c r="BT352" s="372"/>
      <c r="BU352" s="372"/>
      <c r="BV352" s="372"/>
      <c r="BW352" s="372"/>
      <c r="BX352" s="372"/>
      <c r="BY352" s="372"/>
      <c r="BZ352" s="378"/>
      <c r="CA352" s="401"/>
      <c r="CB352" s="402"/>
      <c r="CC352" s="402">
        <v>340</v>
      </c>
      <c r="CD352" s="337" t="str">
        <f t="shared" si="161"/>
        <v/>
      </c>
      <c r="CE352" s="337" t="str">
        <f t="shared" si="163"/>
        <v>立得点表!3:12</v>
      </c>
      <c r="CF352" s="338" t="str">
        <f t="shared" si="164"/>
        <v>立得点表!16:25</v>
      </c>
      <c r="CG352" s="337" t="str">
        <f t="shared" si="165"/>
        <v>立3段得点表!3:13</v>
      </c>
      <c r="CH352" s="338" t="str">
        <f t="shared" si="166"/>
        <v>立3段得点表!16:25</v>
      </c>
      <c r="CI352" s="337" t="str">
        <f t="shared" si="167"/>
        <v>ボール得点表!3:13</v>
      </c>
      <c r="CJ352" s="338" t="str">
        <f t="shared" si="168"/>
        <v>ボール得点表!16:25</v>
      </c>
      <c r="CK352" s="337" t="str">
        <f t="shared" si="169"/>
        <v>50m得点表!3:13</v>
      </c>
      <c r="CL352" s="338" t="str">
        <f t="shared" si="170"/>
        <v>50m得点表!16:25</v>
      </c>
      <c r="CM352" s="337" t="str">
        <f t="shared" si="171"/>
        <v>往得点表!3:13</v>
      </c>
      <c r="CN352" s="338" t="str">
        <f t="shared" si="172"/>
        <v>往得点表!16:25</v>
      </c>
      <c r="CO352" s="337" t="str">
        <f t="shared" si="173"/>
        <v>腕得点表!3:13</v>
      </c>
      <c r="CP352" s="338" t="str">
        <f t="shared" si="174"/>
        <v>腕得点表!16:25</v>
      </c>
      <c r="CQ352" s="337" t="str">
        <f t="shared" si="175"/>
        <v>腕膝得点表!3:4</v>
      </c>
      <c r="CR352" s="338" t="str">
        <f t="shared" si="176"/>
        <v>腕膝得点表!8:9</v>
      </c>
      <c r="CS352" s="337" t="str">
        <f t="shared" si="177"/>
        <v>20mシャトルラン得点表!3:13</v>
      </c>
      <c r="CT352" s="338" t="str">
        <f t="shared" si="178"/>
        <v>20mシャトルラン得点表!16:25</v>
      </c>
      <c r="CU352" s="402" t="b">
        <f t="shared" si="162"/>
        <v>0</v>
      </c>
    </row>
    <row r="353" spans="1:99">
      <c r="A353" s="352">
        <v>341</v>
      </c>
      <c r="B353" s="446"/>
      <c r="C353" s="353"/>
      <c r="D353" s="356"/>
      <c r="E353" s="355"/>
      <c r="F353" s="356"/>
      <c r="G353" s="435" t="str">
        <f>IF(E353="","",DATEDIF(E353,#REF!,"y"))</f>
        <v/>
      </c>
      <c r="H353" s="356"/>
      <c r="I353" s="356"/>
      <c r="J353" s="379"/>
      <c r="K353" s="436" t="str">
        <f t="shared" ca="1" si="151"/>
        <v/>
      </c>
      <c r="L353" s="316"/>
      <c r="M353" s="318"/>
      <c r="N353" s="318"/>
      <c r="O353" s="318"/>
      <c r="P353" s="363"/>
      <c r="Q353" s="432" t="str">
        <f t="shared" ca="1" si="152"/>
        <v/>
      </c>
      <c r="R353" s="360"/>
      <c r="S353" s="361"/>
      <c r="T353" s="361"/>
      <c r="U353" s="361"/>
      <c r="V353" s="365"/>
      <c r="W353" s="358"/>
      <c r="X353" s="379" t="str">
        <f t="shared" ca="1" si="153"/>
        <v/>
      </c>
      <c r="Y353" s="379"/>
      <c r="Z353" s="360"/>
      <c r="AA353" s="361"/>
      <c r="AB353" s="361"/>
      <c r="AC353" s="361"/>
      <c r="AD353" s="362"/>
      <c r="AE353" s="363"/>
      <c r="AF353" s="432" t="str">
        <f t="shared" ca="1" si="154"/>
        <v/>
      </c>
      <c r="AG353" s="363"/>
      <c r="AH353" s="432" t="str">
        <f t="shared" ca="1" si="155"/>
        <v/>
      </c>
      <c r="AI353" s="358"/>
      <c r="AJ353" s="379" t="str">
        <f t="shared" ca="1" si="156"/>
        <v/>
      </c>
      <c r="AK353" s="363"/>
      <c r="AL353" s="432" t="str">
        <f t="shared" ca="1" si="157"/>
        <v/>
      </c>
      <c r="AM353" s="363"/>
      <c r="AN353" s="432" t="str">
        <f t="shared" ca="1" si="158"/>
        <v/>
      </c>
      <c r="AO353" s="433" t="str">
        <f t="shared" si="159"/>
        <v/>
      </c>
      <c r="AP353" s="433" t="str">
        <f t="shared" si="160"/>
        <v/>
      </c>
      <c r="AQ353" s="433" t="str">
        <f>IF(AO353=7,VLOOKUP(AP353,設定!$A$2:$B$6,2,1),"---")</f>
        <v>---</v>
      </c>
      <c r="AR353" s="370"/>
      <c r="AS353" s="371"/>
      <c r="AT353" s="371"/>
      <c r="AU353" s="372" t="s">
        <v>105</v>
      </c>
      <c r="AV353" s="373"/>
      <c r="AW353" s="372"/>
      <c r="AX353" s="374"/>
      <c r="AY353" s="434" t="str">
        <f t="shared" si="150"/>
        <v/>
      </c>
      <c r="AZ353" s="372" t="s">
        <v>105</v>
      </c>
      <c r="BA353" s="372" t="s">
        <v>105</v>
      </c>
      <c r="BB353" s="372" t="s">
        <v>105</v>
      </c>
      <c r="BC353" s="372"/>
      <c r="BD353" s="372"/>
      <c r="BE353" s="372"/>
      <c r="BF353" s="372"/>
      <c r="BG353" s="376"/>
      <c r="BH353" s="377"/>
      <c r="BI353" s="372"/>
      <c r="BJ353" s="372"/>
      <c r="BK353" s="372"/>
      <c r="BL353" s="372"/>
      <c r="BM353" s="372"/>
      <c r="BN353" s="372"/>
      <c r="BO353" s="372"/>
      <c r="BP353" s="372"/>
      <c r="BQ353" s="372"/>
      <c r="BR353" s="372"/>
      <c r="BS353" s="372"/>
      <c r="BT353" s="372"/>
      <c r="BU353" s="372"/>
      <c r="BV353" s="372"/>
      <c r="BW353" s="372"/>
      <c r="BX353" s="372"/>
      <c r="BY353" s="372"/>
      <c r="BZ353" s="378"/>
      <c r="CA353" s="401"/>
      <c r="CB353" s="402"/>
      <c r="CC353" s="402">
        <v>341</v>
      </c>
      <c r="CD353" s="337" t="str">
        <f t="shared" si="161"/>
        <v/>
      </c>
      <c r="CE353" s="337" t="str">
        <f t="shared" si="163"/>
        <v>立得点表!3:12</v>
      </c>
      <c r="CF353" s="338" t="str">
        <f t="shared" si="164"/>
        <v>立得点表!16:25</v>
      </c>
      <c r="CG353" s="337" t="str">
        <f t="shared" si="165"/>
        <v>立3段得点表!3:13</v>
      </c>
      <c r="CH353" s="338" t="str">
        <f t="shared" si="166"/>
        <v>立3段得点表!16:25</v>
      </c>
      <c r="CI353" s="337" t="str">
        <f t="shared" si="167"/>
        <v>ボール得点表!3:13</v>
      </c>
      <c r="CJ353" s="338" t="str">
        <f t="shared" si="168"/>
        <v>ボール得点表!16:25</v>
      </c>
      <c r="CK353" s="337" t="str">
        <f t="shared" si="169"/>
        <v>50m得点表!3:13</v>
      </c>
      <c r="CL353" s="338" t="str">
        <f t="shared" si="170"/>
        <v>50m得点表!16:25</v>
      </c>
      <c r="CM353" s="337" t="str">
        <f t="shared" si="171"/>
        <v>往得点表!3:13</v>
      </c>
      <c r="CN353" s="338" t="str">
        <f t="shared" si="172"/>
        <v>往得点表!16:25</v>
      </c>
      <c r="CO353" s="337" t="str">
        <f t="shared" si="173"/>
        <v>腕得点表!3:13</v>
      </c>
      <c r="CP353" s="338" t="str">
        <f t="shared" si="174"/>
        <v>腕得点表!16:25</v>
      </c>
      <c r="CQ353" s="337" t="str">
        <f t="shared" si="175"/>
        <v>腕膝得点表!3:4</v>
      </c>
      <c r="CR353" s="338" t="str">
        <f t="shared" si="176"/>
        <v>腕膝得点表!8:9</v>
      </c>
      <c r="CS353" s="337" t="str">
        <f t="shared" si="177"/>
        <v>20mシャトルラン得点表!3:13</v>
      </c>
      <c r="CT353" s="338" t="str">
        <f t="shared" si="178"/>
        <v>20mシャトルラン得点表!16:25</v>
      </c>
      <c r="CU353" s="402" t="b">
        <f t="shared" si="162"/>
        <v>0</v>
      </c>
    </row>
    <row r="354" spans="1:99">
      <c r="A354" s="352">
        <v>342</v>
      </c>
      <c r="B354" s="446"/>
      <c r="C354" s="353"/>
      <c r="D354" s="356"/>
      <c r="E354" s="355"/>
      <c r="F354" s="356"/>
      <c r="G354" s="435" t="str">
        <f>IF(E354="","",DATEDIF(E354,#REF!,"y"))</f>
        <v/>
      </c>
      <c r="H354" s="356"/>
      <c r="I354" s="356"/>
      <c r="J354" s="379"/>
      <c r="K354" s="436" t="str">
        <f t="shared" ca="1" si="151"/>
        <v/>
      </c>
      <c r="L354" s="316"/>
      <c r="M354" s="318"/>
      <c r="N354" s="318"/>
      <c r="O354" s="318"/>
      <c r="P354" s="363"/>
      <c r="Q354" s="432" t="str">
        <f t="shared" ca="1" si="152"/>
        <v/>
      </c>
      <c r="R354" s="360"/>
      <c r="S354" s="361"/>
      <c r="T354" s="361"/>
      <c r="U354" s="361"/>
      <c r="V354" s="365"/>
      <c r="W354" s="358"/>
      <c r="X354" s="379" t="str">
        <f t="shared" ca="1" si="153"/>
        <v/>
      </c>
      <c r="Y354" s="379"/>
      <c r="Z354" s="360"/>
      <c r="AA354" s="361"/>
      <c r="AB354" s="361"/>
      <c r="AC354" s="361"/>
      <c r="AD354" s="362"/>
      <c r="AE354" s="363"/>
      <c r="AF354" s="432" t="str">
        <f t="shared" ca="1" si="154"/>
        <v/>
      </c>
      <c r="AG354" s="363"/>
      <c r="AH354" s="432" t="str">
        <f t="shared" ca="1" si="155"/>
        <v/>
      </c>
      <c r="AI354" s="358"/>
      <c r="AJ354" s="379" t="str">
        <f t="shared" ca="1" si="156"/>
        <v/>
      </c>
      <c r="AK354" s="363"/>
      <c r="AL354" s="432" t="str">
        <f t="shared" ca="1" si="157"/>
        <v/>
      </c>
      <c r="AM354" s="363"/>
      <c r="AN354" s="432" t="str">
        <f t="shared" ca="1" si="158"/>
        <v/>
      </c>
      <c r="AO354" s="433" t="str">
        <f t="shared" si="159"/>
        <v/>
      </c>
      <c r="AP354" s="433" t="str">
        <f t="shared" si="160"/>
        <v/>
      </c>
      <c r="AQ354" s="433" t="str">
        <f>IF(AO354=7,VLOOKUP(AP354,設定!$A$2:$B$6,2,1),"---")</f>
        <v>---</v>
      </c>
      <c r="AR354" s="370"/>
      <c r="AS354" s="371"/>
      <c r="AT354" s="371"/>
      <c r="AU354" s="372" t="s">
        <v>105</v>
      </c>
      <c r="AV354" s="373"/>
      <c r="AW354" s="372"/>
      <c r="AX354" s="374"/>
      <c r="AY354" s="434" t="str">
        <f t="shared" si="150"/>
        <v/>
      </c>
      <c r="AZ354" s="372" t="s">
        <v>105</v>
      </c>
      <c r="BA354" s="372" t="s">
        <v>105</v>
      </c>
      <c r="BB354" s="372" t="s">
        <v>105</v>
      </c>
      <c r="BC354" s="372"/>
      <c r="BD354" s="372"/>
      <c r="BE354" s="372"/>
      <c r="BF354" s="372"/>
      <c r="BG354" s="376"/>
      <c r="BH354" s="377"/>
      <c r="BI354" s="372"/>
      <c r="BJ354" s="372"/>
      <c r="BK354" s="372"/>
      <c r="BL354" s="372"/>
      <c r="BM354" s="372"/>
      <c r="BN354" s="372"/>
      <c r="BO354" s="372"/>
      <c r="BP354" s="372"/>
      <c r="BQ354" s="372"/>
      <c r="BR354" s="372"/>
      <c r="BS354" s="372"/>
      <c r="BT354" s="372"/>
      <c r="BU354" s="372"/>
      <c r="BV354" s="372"/>
      <c r="BW354" s="372"/>
      <c r="BX354" s="372"/>
      <c r="BY354" s="372"/>
      <c r="BZ354" s="378"/>
      <c r="CA354" s="401"/>
      <c r="CB354" s="402"/>
      <c r="CC354" s="402">
        <v>342</v>
      </c>
      <c r="CD354" s="337" t="str">
        <f t="shared" si="161"/>
        <v/>
      </c>
      <c r="CE354" s="337" t="str">
        <f t="shared" si="163"/>
        <v>立得点表!3:12</v>
      </c>
      <c r="CF354" s="338" t="str">
        <f t="shared" si="164"/>
        <v>立得点表!16:25</v>
      </c>
      <c r="CG354" s="337" t="str">
        <f t="shared" si="165"/>
        <v>立3段得点表!3:13</v>
      </c>
      <c r="CH354" s="338" t="str">
        <f t="shared" si="166"/>
        <v>立3段得点表!16:25</v>
      </c>
      <c r="CI354" s="337" t="str">
        <f t="shared" si="167"/>
        <v>ボール得点表!3:13</v>
      </c>
      <c r="CJ354" s="338" t="str">
        <f t="shared" si="168"/>
        <v>ボール得点表!16:25</v>
      </c>
      <c r="CK354" s="337" t="str">
        <f t="shared" si="169"/>
        <v>50m得点表!3:13</v>
      </c>
      <c r="CL354" s="338" t="str">
        <f t="shared" si="170"/>
        <v>50m得点表!16:25</v>
      </c>
      <c r="CM354" s="337" t="str">
        <f t="shared" si="171"/>
        <v>往得点表!3:13</v>
      </c>
      <c r="CN354" s="338" t="str">
        <f t="shared" si="172"/>
        <v>往得点表!16:25</v>
      </c>
      <c r="CO354" s="337" t="str">
        <f t="shared" si="173"/>
        <v>腕得点表!3:13</v>
      </c>
      <c r="CP354" s="338" t="str">
        <f t="shared" si="174"/>
        <v>腕得点表!16:25</v>
      </c>
      <c r="CQ354" s="337" t="str">
        <f t="shared" si="175"/>
        <v>腕膝得点表!3:4</v>
      </c>
      <c r="CR354" s="338" t="str">
        <f t="shared" si="176"/>
        <v>腕膝得点表!8:9</v>
      </c>
      <c r="CS354" s="337" t="str">
        <f t="shared" si="177"/>
        <v>20mシャトルラン得点表!3:13</v>
      </c>
      <c r="CT354" s="338" t="str">
        <f t="shared" si="178"/>
        <v>20mシャトルラン得点表!16:25</v>
      </c>
      <c r="CU354" s="402" t="b">
        <f t="shared" si="162"/>
        <v>0</v>
      </c>
    </row>
    <row r="355" spans="1:99">
      <c r="A355" s="352">
        <v>343</v>
      </c>
      <c r="B355" s="446"/>
      <c r="C355" s="353"/>
      <c r="D355" s="356"/>
      <c r="E355" s="355"/>
      <c r="F355" s="356"/>
      <c r="G355" s="435" t="str">
        <f>IF(E355="","",DATEDIF(E355,#REF!,"y"))</f>
        <v/>
      </c>
      <c r="H355" s="356"/>
      <c r="I355" s="356"/>
      <c r="J355" s="379"/>
      <c r="K355" s="436" t="str">
        <f t="shared" ca="1" si="151"/>
        <v/>
      </c>
      <c r="L355" s="316"/>
      <c r="M355" s="318"/>
      <c r="N355" s="318"/>
      <c r="O355" s="318"/>
      <c r="P355" s="363"/>
      <c r="Q355" s="432" t="str">
        <f t="shared" ca="1" si="152"/>
        <v/>
      </c>
      <c r="R355" s="360"/>
      <c r="S355" s="361"/>
      <c r="T355" s="361"/>
      <c r="U355" s="361"/>
      <c r="V355" s="365"/>
      <c r="W355" s="358"/>
      <c r="X355" s="379" t="str">
        <f t="shared" ca="1" si="153"/>
        <v/>
      </c>
      <c r="Y355" s="379"/>
      <c r="Z355" s="360"/>
      <c r="AA355" s="361"/>
      <c r="AB355" s="361"/>
      <c r="AC355" s="361"/>
      <c r="AD355" s="362"/>
      <c r="AE355" s="363"/>
      <c r="AF355" s="432" t="str">
        <f t="shared" ca="1" si="154"/>
        <v/>
      </c>
      <c r="AG355" s="363"/>
      <c r="AH355" s="432" t="str">
        <f t="shared" ca="1" si="155"/>
        <v/>
      </c>
      <c r="AI355" s="358"/>
      <c r="AJ355" s="379" t="str">
        <f t="shared" ca="1" si="156"/>
        <v/>
      </c>
      <c r="AK355" s="363"/>
      <c r="AL355" s="432" t="str">
        <f t="shared" ca="1" si="157"/>
        <v/>
      </c>
      <c r="AM355" s="363"/>
      <c r="AN355" s="432" t="str">
        <f t="shared" ca="1" si="158"/>
        <v/>
      </c>
      <c r="AO355" s="433" t="str">
        <f t="shared" si="159"/>
        <v/>
      </c>
      <c r="AP355" s="433" t="str">
        <f t="shared" si="160"/>
        <v/>
      </c>
      <c r="AQ355" s="433" t="str">
        <f>IF(AO355=7,VLOOKUP(AP355,設定!$A$2:$B$6,2,1),"---")</f>
        <v>---</v>
      </c>
      <c r="AR355" s="370"/>
      <c r="AS355" s="371"/>
      <c r="AT355" s="371"/>
      <c r="AU355" s="372" t="s">
        <v>105</v>
      </c>
      <c r="AV355" s="373"/>
      <c r="AW355" s="372"/>
      <c r="AX355" s="374"/>
      <c r="AY355" s="434" t="str">
        <f t="shared" si="150"/>
        <v/>
      </c>
      <c r="AZ355" s="372" t="s">
        <v>105</v>
      </c>
      <c r="BA355" s="372" t="s">
        <v>105</v>
      </c>
      <c r="BB355" s="372" t="s">
        <v>105</v>
      </c>
      <c r="BC355" s="372"/>
      <c r="BD355" s="372"/>
      <c r="BE355" s="372"/>
      <c r="BF355" s="372"/>
      <c r="BG355" s="376"/>
      <c r="BH355" s="377"/>
      <c r="BI355" s="372"/>
      <c r="BJ355" s="372"/>
      <c r="BK355" s="372"/>
      <c r="BL355" s="372"/>
      <c r="BM355" s="372"/>
      <c r="BN355" s="372"/>
      <c r="BO355" s="372"/>
      <c r="BP355" s="372"/>
      <c r="BQ355" s="372"/>
      <c r="BR355" s="372"/>
      <c r="BS355" s="372"/>
      <c r="BT355" s="372"/>
      <c r="BU355" s="372"/>
      <c r="BV355" s="372"/>
      <c r="BW355" s="372"/>
      <c r="BX355" s="372"/>
      <c r="BY355" s="372"/>
      <c r="BZ355" s="378"/>
      <c r="CA355" s="401"/>
      <c r="CB355" s="402"/>
      <c r="CC355" s="402">
        <v>343</v>
      </c>
      <c r="CD355" s="337" t="str">
        <f t="shared" si="161"/>
        <v/>
      </c>
      <c r="CE355" s="337" t="str">
        <f t="shared" si="163"/>
        <v>立得点表!3:12</v>
      </c>
      <c r="CF355" s="338" t="str">
        <f t="shared" si="164"/>
        <v>立得点表!16:25</v>
      </c>
      <c r="CG355" s="337" t="str">
        <f t="shared" si="165"/>
        <v>立3段得点表!3:13</v>
      </c>
      <c r="CH355" s="338" t="str">
        <f t="shared" si="166"/>
        <v>立3段得点表!16:25</v>
      </c>
      <c r="CI355" s="337" t="str">
        <f t="shared" si="167"/>
        <v>ボール得点表!3:13</v>
      </c>
      <c r="CJ355" s="338" t="str">
        <f t="shared" si="168"/>
        <v>ボール得点表!16:25</v>
      </c>
      <c r="CK355" s="337" t="str">
        <f t="shared" si="169"/>
        <v>50m得点表!3:13</v>
      </c>
      <c r="CL355" s="338" t="str">
        <f t="shared" si="170"/>
        <v>50m得点表!16:25</v>
      </c>
      <c r="CM355" s="337" t="str">
        <f t="shared" si="171"/>
        <v>往得点表!3:13</v>
      </c>
      <c r="CN355" s="338" t="str">
        <f t="shared" si="172"/>
        <v>往得点表!16:25</v>
      </c>
      <c r="CO355" s="337" t="str">
        <f t="shared" si="173"/>
        <v>腕得点表!3:13</v>
      </c>
      <c r="CP355" s="338" t="str">
        <f t="shared" si="174"/>
        <v>腕得点表!16:25</v>
      </c>
      <c r="CQ355" s="337" t="str">
        <f t="shared" si="175"/>
        <v>腕膝得点表!3:4</v>
      </c>
      <c r="CR355" s="338" t="str">
        <f t="shared" si="176"/>
        <v>腕膝得点表!8:9</v>
      </c>
      <c r="CS355" s="337" t="str">
        <f t="shared" si="177"/>
        <v>20mシャトルラン得点表!3:13</v>
      </c>
      <c r="CT355" s="338" t="str">
        <f t="shared" si="178"/>
        <v>20mシャトルラン得点表!16:25</v>
      </c>
      <c r="CU355" s="402" t="b">
        <f t="shared" si="162"/>
        <v>0</v>
      </c>
    </row>
    <row r="356" spans="1:99">
      <c r="A356" s="352">
        <v>344</v>
      </c>
      <c r="B356" s="446"/>
      <c r="C356" s="353"/>
      <c r="D356" s="356"/>
      <c r="E356" s="355"/>
      <c r="F356" s="356"/>
      <c r="G356" s="435" t="str">
        <f>IF(E356="","",DATEDIF(E356,#REF!,"y"))</f>
        <v/>
      </c>
      <c r="H356" s="356"/>
      <c r="I356" s="356"/>
      <c r="J356" s="379"/>
      <c r="K356" s="436" t="str">
        <f t="shared" ca="1" si="151"/>
        <v/>
      </c>
      <c r="L356" s="316"/>
      <c r="M356" s="318"/>
      <c r="N356" s="318"/>
      <c r="O356" s="318"/>
      <c r="P356" s="363"/>
      <c r="Q356" s="432" t="str">
        <f t="shared" ca="1" si="152"/>
        <v/>
      </c>
      <c r="R356" s="360"/>
      <c r="S356" s="361"/>
      <c r="T356" s="361"/>
      <c r="U356" s="361"/>
      <c r="V356" s="365"/>
      <c r="W356" s="358"/>
      <c r="X356" s="379" t="str">
        <f t="shared" ca="1" si="153"/>
        <v/>
      </c>
      <c r="Y356" s="379"/>
      <c r="Z356" s="360"/>
      <c r="AA356" s="361"/>
      <c r="AB356" s="361"/>
      <c r="AC356" s="361"/>
      <c r="AD356" s="362"/>
      <c r="AE356" s="363"/>
      <c r="AF356" s="432" t="str">
        <f t="shared" ca="1" si="154"/>
        <v/>
      </c>
      <c r="AG356" s="363"/>
      <c r="AH356" s="432" t="str">
        <f t="shared" ca="1" si="155"/>
        <v/>
      </c>
      <c r="AI356" s="358"/>
      <c r="AJ356" s="379" t="str">
        <f t="shared" ca="1" si="156"/>
        <v/>
      </c>
      <c r="AK356" s="363"/>
      <c r="AL356" s="432" t="str">
        <f t="shared" ca="1" si="157"/>
        <v/>
      </c>
      <c r="AM356" s="363"/>
      <c r="AN356" s="432" t="str">
        <f t="shared" ca="1" si="158"/>
        <v/>
      </c>
      <c r="AO356" s="433" t="str">
        <f t="shared" si="159"/>
        <v/>
      </c>
      <c r="AP356" s="433" t="str">
        <f t="shared" si="160"/>
        <v/>
      </c>
      <c r="AQ356" s="433" t="str">
        <f>IF(AO356=7,VLOOKUP(AP356,設定!$A$2:$B$6,2,1),"---")</f>
        <v>---</v>
      </c>
      <c r="AR356" s="370"/>
      <c r="AS356" s="371"/>
      <c r="AT356" s="371"/>
      <c r="AU356" s="372" t="s">
        <v>105</v>
      </c>
      <c r="AV356" s="373"/>
      <c r="AW356" s="372"/>
      <c r="AX356" s="374"/>
      <c r="AY356" s="434" t="str">
        <f t="shared" si="150"/>
        <v/>
      </c>
      <c r="AZ356" s="372" t="s">
        <v>105</v>
      </c>
      <c r="BA356" s="372" t="s">
        <v>105</v>
      </c>
      <c r="BB356" s="372" t="s">
        <v>105</v>
      </c>
      <c r="BC356" s="372"/>
      <c r="BD356" s="372"/>
      <c r="BE356" s="372"/>
      <c r="BF356" s="372"/>
      <c r="BG356" s="376"/>
      <c r="BH356" s="377"/>
      <c r="BI356" s="372"/>
      <c r="BJ356" s="372"/>
      <c r="BK356" s="372"/>
      <c r="BL356" s="372"/>
      <c r="BM356" s="372"/>
      <c r="BN356" s="372"/>
      <c r="BO356" s="372"/>
      <c r="BP356" s="372"/>
      <c r="BQ356" s="372"/>
      <c r="BR356" s="372"/>
      <c r="BS356" s="372"/>
      <c r="BT356" s="372"/>
      <c r="BU356" s="372"/>
      <c r="BV356" s="372"/>
      <c r="BW356" s="372"/>
      <c r="BX356" s="372"/>
      <c r="BY356" s="372"/>
      <c r="BZ356" s="378"/>
      <c r="CA356" s="401"/>
      <c r="CB356" s="402"/>
      <c r="CC356" s="402">
        <v>344</v>
      </c>
      <c r="CD356" s="337" t="str">
        <f t="shared" si="161"/>
        <v/>
      </c>
      <c r="CE356" s="337" t="str">
        <f t="shared" si="163"/>
        <v>立得点表!3:12</v>
      </c>
      <c r="CF356" s="338" t="str">
        <f t="shared" si="164"/>
        <v>立得点表!16:25</v>
      </c>
      <c r="CG356" s="337" t="str">
        <f t="shared" si="165"/>
        <v>立3段得点表!3:13</v>
      </c>
      <c r="CH356" s="338" t="str">
        <f t="shared" si="166"/>
        <v>立3段得点表!16:25</v>
      </c>
      <c r="CI356" s="337" t="str">
        <f t="shared" si="167"/>
        <v>ボール得点表!3:13</v>
      </c>
      <c r="CJ356" s="338" t="str">
        <f t="shared" si="168"/>
        <v>ボール得点表!16:25</v>
      </c>
      <c r="CK356" s="337" t="str">
        <f t="shared" si="169"/>
        <v>50m得点表!3:13</v>
      </c>
      <c r="CL356" s="338" t="str">
        <f t="shared" si="170"/>
        <v>50m得点表!16:25</v>
      </c>
      <c r="CM356" s="337" t="str">
        <f t="shared" si="171"/>
        <v>往得点表!3:13</v>
      </c>
      <c r="CN356" s="338" t="str">
        <f t="shared" si="172"/>
        <v>往得点表!16:25</v>
      </c>
      <c r="CO356" s="337" t="str">
        <f t="shared" si="173"/>
        <v>腕得点表!3:13</v>
      </c>
      <c r="CP356" s="338" t="str">
        <f t="shared" si="174"/>
        <v>腕得点表!16:25</v>
      </c>
      <c r="CQ356" s="337" t="str">
        <f t="shared" si="175"/>
        <v>腕膝得点表!3:4</v>
      </c>
      <c r="CR356" s="338" t="str">
        <f t="shared" si="176"/>
        <v>腕膝得点表!8:9</v>
      </c>
      <c r="CS356" s="337" t="str">
        <f t="shared" si="177"/>
        <v>20mシャトルラン得点表!3:13</v>
      </c>
      <c r="CT356" s="338" t="str">
        <f t="shared" si="178"/>
        <v>20mシャトルラン得点表!16:25</v>
      </c>
      <c r="CU356" s="402" t="b">
        <f t="shared" si="162"/>
        <v>0</v>
      </c>
    </row>
    <row r="357" spans="1:99">
      <c r="A357" s="352">
        <v>345</v>
      </c>
      <c r="B357" s="446"/>
      <c r="C357" s="353"/>
      <c r="D357" s="356"/>
      <c r="E357" s="355"/>
      <c r="F357" s="356"/>
      <c r="G357" s="435" t="str">
        <f>IF(E357="","",DATEDIF(E357,#REF!,"y"))</f>
        <v/>
      </c>
      <c r="H357" s="356"/>
      <c r="I357" s="356"/>
      <c r="J357" s="379"/>
      <c r="K357" s="436" t="str">
        <f t="shared" ca="1" si="151"/>
        <v/>
      </c>
      <c r="L357" s="316"/>
      <c r="M357" s="318"/>
      <c r="N357" s="318"/>
      <c r="O357" s="318"/>
      <c r="P357" s="363"/>
      <c r="Q357" s="432" t="str">
        <f t="shared" ca="1" si="152"/>
        <v/>
      </c>
      <c r="R357" s="360"/>
      <c r="S357" s="361"/>
      <c r="T357" s="361"/>
      <c r="U357" s="361"/>
      <c r="V357" s="365"/>
      <c r="W357" s="358"/>
      <c r="X357" s="379" t="str">
        <f t="shared" ca="1" si="153"/>
        <v/>
      </c>
      <c r="Y357" s="379"/>
      <c r="Z357" s="360"/>
      <c r="AA357" s="361"/>
      <c r="AB357" s="361"/>
      <c r="AC357" s="361"/>
      <c r="AD357" s="362"/>
      <c r="AE357" s="363"/>
      <c r="AF357" s="432" t="str">
        <f t="shared" ca="1" si="154"/>
        <v/>
      </c>
      <c r="AG357" s="363"/>
      <c r="AH357" s="432" t="str">
        <f t="shared" ca="1" si="155"/>
        <v/>
      </c>
      <c r="AI357" s="358"/>
      <c r="AJ357" s="379" t="str">
        <f t="shared" ca="1" si="156"/>
        <v/>
      </c>
      <c r="AK357" s="363"/>
      <c r="AL357" s="432" t="str">
        <f t="shared" ca="1" si="157"/>
        <v/>
      </c>
      <c r="AM357" s="363"/>
      <c r="AN357" s="432" t="str">
        <f t="shared" ca="1" si="158"/>
        <v/>
      </c>
      <c r="AO357" s="433" t="str">
        <f t="shared" si="159"/>
        <v/>
      </c>
      <c r="AP357" s="433" t="str">
        <f t="shared" si="160"/>
        <v/>
      </c>
      <c r="AQ357" s="433" t="str">
        <f>IF(AO357=7,VLOOKUP(AP357,設定!$A$2:$B$6,2,1),"---")</f>
        <v>---</v>
      </c>
      <c r="AR357" s="370"/>
      <c r="AS357" s="371"/>
      <c r="AT357" s="371"/>
      <c r="AU357" s="372" t="s">
        <v>105</v>
      </c>
      <c r="AV357" s="373"/>
      <c r="AW357" s="372"/>
      <c r="AX357" s="374"/>
      <c r="AY357" s="434" t="str">
        <f t="shared" si="150"/>
        <v/>
      </c>
      <c r="AZ357" s="372" t="s">
        <v>105</v>
      </c>
      <c r="BA357" s="372" t="s">
        <v>105</v>
      </c>
      <c r="BB357" s="372" t="s">
        <v>105</v>
      </c>
      <c r="BC357" s="372"/>
      <c r="BD357" s="372"/>
      <c r="BE357" s="372"/>
      <c r="BF357" s="372"/>
      <c r="BG357" s="376"/>
      <c r="BH357" s="377"/>
      <c r="BI357" s="372"/>
      <c r="BJ357" s="372"/>
      <c r="BK357" s="372"/>
      <c r="BL357" s="372"/>
      <c r="BM357" s="372"/>
      <c r="BN357" s="372"/>
      <c r="BO357" s="372"/>
      <c r="BP357" s="372"/>
      <c r="BQ357" s="372"/>
      <c r="BR357" s="372"/>
      <c r="BS357" s="372"/>
      <c r="BT357" s="372"/>
      <c r="BU357" s="372"/>
      <c r="BV357" s="372"/>
      <c r="BW357" s="372"/>
      <c r="BX357" s="372"/>
      <c r="BY357" s="372"/>
      <c r="BZ357" s="378"/>
      <c r="CA357" s="401"/>
      <c r="CB357" s="402"/>
      <c r="CC357" s="402">
        <v>345</v>
      </c>
      <c r="CD357" s="337" t="str">
        <f t="shared" si="161"/>
        <v/>
      </c>
      <c r="CE357" s="337" t="str">
        <f t="shared" si="163"/>
        <v>立得点表!3:12</v>
      </c>
      <c r="CF357" s="338" t="str">
        <f t="shared" si="164"/>
        <v>立得点表!16:25</v>
      </c>
      <c r="CG357" s="337" t="str">
        <f t="shared" si="165"/>
        <v>立3段得点表!3:13</v>
      </c>
      <c r="CH357" s="338" t="str">
        <f t="shared" si="166"/>
        <v>立3段得点表!16:25</v>
      </c>
      <c r="CI357" s="337" t="str">
        <f t="shared" si="167"/>
        <v>ボール得点表!3:13</v>
      </c>
      <c r="CJ357" s="338" t="str">
        <f t="shared" si="168"/>
        <v>ボール得点表!16:25</v>
      </c>
      <c r="CK357" s="337" t="str">
        <f t="shared" si="169"/>
        <v>50m得点表!3:13</v>
      </c>
      <c r="CL357" s="338" t="str">
        <f t="shared" si="170"/>
        <v>50m得点表!16:25</v>
      </c>
      <c r="CM357" s="337" t="str">
        <f t="shared" si="171"/>
        <v>往得点表!3:13</v>
      </c>
      <c r="CN357" s="338" t="str">
        <f t="shared" si="172"/>
        <v>往得点表!16:25</v>
      </c>
      <c r="CO357" s="337" t="str">
        <f t="shared" si="173"/>
        <v>腕得点表!3:13</v>
      </c>
      <c r="CP357" s="338" t="str">
        <f t="shared" si="174"/>
        <v>腕得点表!16:25</v>
      </c>
      <c r="CQ357" s="337" t="str">
        <f t="shared" si="175"/>
        <v>腕膝得点表!3:4</v>
      </c>
      <c r="CR357" s="338" t="str">
        <f t="shared" si="176"/>
        <v>腕膝得点表!8:9</v>
      </c>
      <c r="CS357" s="337" t="str">
        <f t="shared" si="177"/>
        <v>20mシャトルラン得点表!3:13</v>
      </c>
      <c r="CT357" s="338" t="str">
        <f t="shared" si="178"/>
        <v>20mシャトルラン得点表!16:25</v>
      </c>
      <c r="CU357" s="402" t="b">
        <f t="shared" si="162"/>
        <v>0</v>
      </c>
    </row>
    <row r="358" spans="1:99">
      <c r="A358" s="352">
        <v>346</v>
      </c>
      <c r="B358" s="446"/>
      <c r="C358" s="353"/>
      <c r="D358" s="356"/>
      <c r="E358" s="355"/>
      <c r="F358" s="356"/>
      <c r="G358" s="435" t="str">
        <f>IF(E358="","",DATEDIF(E358,#REF!,"y"))</f>
        <v/>
      </c>
      <c r="H358" s="356"/>
      <c r="I358" s="356"/>
      <c r="J358" s="379"/>
      <c r="K358" s="436" t="str">
        <f t="shared" ca="1" si="151"/>
        <v/>
      </c>
      <c r="L358" s="316"/>
      <c r="M358" s="318"/>
      <c r="N358" s="318"/>
      <c r="O358" s="318"/>
      <c r="P358" s="363"/>
      <c r="Q358" s="432" t="str">
        <f t="shared" ca="1" si="152"/>
        <v/>
      </c>
      <c r="R358" s="360"/>
      <c r="S358" s="361"/>
      <c r="T358" s="361"/>
      <c r="U358" s="361"/>
      <c r="V358" s="365"/>
      <c r="W358" s="358"/>
      <c r="X358" s="379" t="str">
        <f t="shared" ca="1" si="153"/>
        <v/>
      </c>
      <c r="Y358" s="379"/>
      <c r="Z358" s="360"/>
      <c r="AA358" s="361"/>
      <c r="AB358" s="361"/>
      <c r="AC358" s="361"/>
      <c r="AD358" s="362"/>
      <c r="AE358" s="363"/>
      <c r="AF358" s="432" t="str">
        <f t="shared" ca="1" si="154"/>
        <v/>
      </c>
      <c r="AG358" s="363"/>
      <c r="AH358" s="432" t="str">
        <f t="shared" ca="1" si="155"/>
        <v/>
      </c>
      <c r="AI358" s="358"/>
      <c r="AJ358" s="379" t="str">
        <f t="shared" ca="1" si="156"/>
        <v/>
      </c>
      <c r="AK358" s="363"/>
      <c r="AL358" s="432" t="str">
        <f t="shared" ca="1" si="157"/>
        <v/>
      </c>
      <c r="AM358" s="363"/>
      <c r="AN358" s="432" t="str">
        <f t="shared" ca="1" si="158"/>
        <v/>
      </c>
      <c r="AO358" s="433" t="str">
        <f t="shared" si="159"/>
        <v/>
      </c>
      <c r="AP358" s="433" t="str">
        <f t="shared" si="160"/>
        <v/>
      </c>
      <c r="AQ358" s="433" t="str">
        <f>IF(AO358=7,VLOOKUP(AP358,設定!$A$2:$B$6,2,1),"---")</f>
        <v>---</v>
      </c>
      <c r="AR358" s="370"/>
      <c r="AS358" s="371"/>
      <c r="AT358" s="371"/>
      <c r="AU358" s="372" t="s">
        <v>105</v>
      </c>
      <c r="AV358" s="373"/>
      <c r="AW358" s="372"/>
      <c r="AX358" s="374"/>
      <c r="AY358" s="434" t="str">
        <f t="shared" si="150"/>
        <v/>
      </c>
      <c r="AZ358" s="372" t="s">
        <v>105</v>
      </c>
      <c r="BA358" s="372" t="s">
        <v>105</v>
      </c>
      <c r="BB358" s="372" t="s">
        <v>105</v>
      </c>
      <c r="BC358" s="372"/>
      <c r="BD358" s="372"/>
      <c r="BE358" s="372"/>
      <c r="BF358" s="372"/>
      <c r="BG358" s="376"/>
      <c r="BH358" s="377"/>
      <c r="BI358" s="372"/>
      <c r="BJ358" s="372"/>
      <c r="BK358" s="372"/>
      <c r="BL358" s="372"/>
      <c r="BM358" s="372"/>
      <c r="BN358" s="372"/>
      <c r="BO358" s="372"/>
      <c r="BP358" s="372"/>
      <c r="BQ358" s="372"/>
      <c r="BR358" s="372"/>
      <c r="BS358" s="372"/>
      <c r="BT358" s="372"/>
      <c r="BU358" s="372"/>
      <c r="BV358" s="372"/>
      <c r="BW358" s="372"/>
      <c r="BX358" s="372"/>
      <c r="BY358" s="372"/>
      <c r="BZ358" s="378"/>
      <c r="CA358" s="401"/>
      <c r="CB358" s="402"/>
      <c r="CC358" s="402">
        <v>346</v>
      </c>
      <c r="CD358" s="337" t="str">
        <f t="shared" si="161"/>
        <v/>
      </c>
      <c r="CE358" s="337" t="str">
        <f t="shared" si="163"/>
        <v>立得点表!3:12</v>
      </c>
      <c r="CF358" s="338" t="str">
        <f t="shared" si="164"/>
        <v>立得点表!16:25</v>
      </c>
      <c r="CG358" s="337" t="str">
        <f t="shared" si="165"/>
        <v>立3段得点表!3:13</v>
      </c>
      <c r="CH358" s="338" t="str">
        <f t="shared" si="166"/>
        <v>立3段得点表!16:25</v>
      </c>
      <c r="CI358" s="337" t="str">
        <f t="shared" si="167"/>
        <v>ボール得点表!3:13</v>
      </c>
      <c r="CJ358" s="338" t="str">
        <f t="shared" si="168"/>
        <v>ボール得点表!16:25</v>
      </c>
      <c r="CK358" s="337" t="str">
        <f t="shared" si="169"/>
        <v>50m得点表!3:13</v>
      </c>
      <c r="CL358" s="338" t="str">
        <f t="shared" si="170"/>
        <v>50m得点表!16:25</v>
      </c>
      <c r="CM358" s="337" t="str">
        <f t="shared" si="171"/>
        <v>往得点表!3:13</v>
      </c>
      <c r="CN358" s="338" t="str">
        <f t="shared" si="172"/>
        <v>往得点表!16:25</v>
      </c>
      <c r="CO358" s="337" t="str">
        <f t="shared" si="173"/>
        <v>腕得点表!3:13</v>
      </c>
      <c r="CP358" s="338" t="str">
        <f t="shared" si="174"/>
        <v>腕得点表!16:25</v>
      </c>
      <c r="CQ358" s="337" t="str">
        <f t="shared" si="175"/>
        <v>腕膝得点表!3:4</v>
      </c>
      <c r="CR358" s="338" t="str">
        <f t="shared" si="176"/>
        <v>腕膝得点表!8:9</v>
      </c>
      <c r="CS358" s="337" t="str">
        <f t="shared" si="177"/>
        <v>20mシャトルラン得点表!3:13</v>
      </c>
      <c r="CT358" s="338" t="str">
        <f t="shared" si="178"/>
        <v>20mシャトルラン得点表!16:25</v>
      </c>
      <c r="CU358" s="402" t="b">
        <f t="shared" si="162"/>
        <v>0</v>
      </c>
    </row>
    <row r="359" spans="1:99">
      <c r="A359" s="352">
        <v>347</v>
      </c>
      <c r="B359" s="446"/>
      <c r="C359" s="353"/>
      <c r="D359" s="356"/>
      <c r="E359" s="355"/>
      <c r="F359" s="356"/>
      <c r="G359" s="435" t="str">
        <f>IF(E359="","",DATEDIF(E359,#REF!,"y"))</f>
        <v/>
      </c>
      <c r="H359" s="356"/>
      <c r="I359" s="356"/>
      <c r="J359" s="379"/>
      <c r="K359" s="436" t="str">
        <f t="shared" ca="1" si="151"/>
        <v/>
      </c>
      <c r="L359" s="316"/>
      <c r="M359" s="318"/>
      <c r="N359" s="318"/>
      <c r="O359" s="318"/>
      <c r="P359" s="363"/>
      <c r="Q359" s="432" t="str">
        <f t="shared" ca="1" si="152"/>
        <v/>
      </c>
      <c r="R359" s="360"/>
      <c r="S359" s="361"/>
      <c r="T359" s="361"/>
      <c r="U359" s="361"/>
      <c r="V359" s="365"/>
      <c r="W359" s="358"/>
      <c r="X359" s="379" t="str">
        <f t="shared" ca="1" si="153"/>
        <v/>
      </c>
      <c r="Y359" s="379"/>
      <c r="Z359" s="360"/>
      <c r="AA359" s="361"/>
      <c r="AB359" s="361"/>
      <c r="AC359" s="361"/>
      <c r="AD359" s="362"/>
      <c r="AE359" s="363"/>
      <c r="AF359" s="432" t="str">
        <f t="shared" ca="1" si="154"/>
        <v/>
      </c>
      <c r="AG359" s="363"/>
      <c r="AH359" s="432" t="str">
        <f t="shared" ca="1" si="155"/>
        <v/>
      </c>
      <c r="AI359" s="358"/>
      <c r="AJ359" s="379" t="str">
        <f t="shared" ca="1" si="156"/>
        <v/>
      </c>
      <c r="AK359" s="363"/>
      <c r="AL359" s="432" t="str">
        <f t="shared" ca="1" si="157"/>
        <v/>
      </c>
      <c r="AM359" s="363"/>
      <c r="AN359" s="432" t="str">
        <f t="shared" ca="1" si="158"/>
        <v/>
      </c>
      <c r="AO359" s="433" t="str">
        <f t="shared" si="159"/>
        <v/>
      </c>
      <c r="AP359" s="433" t="str">
        <f t="shared" si="160"/>
        <v/>
      </c>
      <c r="AQ359" s="433" t="str">
        <f>IF(AO359=7,VLOOKUP(AP359,設定!$A$2:$B$6,2,1),"---")</f>
        <v>---</v>
      </c>
      <c r="AR359" s="370"/>
      <c r="AS359" s="371"/>
      <c r="AT359" s="371"/>
      <c r="AU359" s="372" t="s">
        <v>105</v>
      </c>
      <c r="AV359" s="373"/>
      <c r="AW359" s="372"/>
      <c r="AX359" s="374"/>
      <c r="AY359" s="434" t="str">
        <f t="shared" si="150"/>
        <v/>
      </c>
      <c r="AZ359" s="372" t="s">
        <v>105</v>
      </c>
      <c r="BA359" s="372" t="s">
        <v>105</v>
      </c>
      <c r="BB359" s="372" t="s">
        <v>105</v>
      </c>
      <c r="BC359" s="372"/>
      <c r="BD359" s="372"/>
      <c r="BE359" s="372"/>
      <c r="BF359" s="372"/>
      <c r="BG359" s="376"/>
      <c r="BH359" s="377"/>
      <c r="BI359" s="372"/>
      <c r="BJ359" s="372"/>
      <c r="BK359" s="372"/>
      <c r="BL359" s="372"/>
      <c r="BM359" s="372"/>
      <c r="BN359" s="372"/>
      <c r="BO359" s="372"/>
      <c r="BP359" s="372"/>
      <c r="BQ359" s="372"/>
      <c r="BR359" s="372"/>
      <c r="BS359" s="372"/>
      <c r="BT359" s="372"/>
      <c r="BU359" s="372"/>
      <c r="BV359" s="372"/>
      <c r="BW359" s="372"/>
      <c r="BX359" s="372"/>
      <c r="BY359" s="372"/>
      <c r="BZ359" s="378"/>
      <c r="CA359" s="401"/>
      <c r="CB359" s="402"/>
      <c r="CC359" s="402">
        <v>347</v>
      </c>
      <c r="CD359" s="337" t="str">
        <f t="shared" si="161"/>
        <v/>
      </c>
      <c r="CE359" s="337" t="str">
        <f t="shared" si="163"/>
        <v>立得点表!3:12</v>
      </c>
      <c r="CF359" s="338" t="str">
        <f t="shared" si="164"/>
        <v>立得点表!16:25</v>
      </c>
      <c r="CG359" s="337" t="str">
        <f t="shared" si="165"/>
        <v>立3段得点表!3:13</v>
      </c>
      <c r="CH359" s="338" t="str">
        <f t="shared" si="166"/>
        <v>立3段得点表!16:25</v>
      </c>
      <c r="CI359" s="337" t="str">
        <f t="shared" si="167"/>
        <v>ボール得点表!3:13</v>
      </c>
      <c r="CJ359" s="338" t="str">
        <f t="shared" si="168"/>
        <v>ボール得点表!16:25</v>
      </c>
      <c r="CK359" s="337" t="str">
        <f t="shared" si="169"/>
        <v>50m得点表!3:13</v>
      </c>
      <c r="CL359" s="338" t="str">
        <f t="shared" si="170"/>
        <v>50m得点表!16:25</v>
      </c>
      <c r="CM359" s="337" t="str">
        <f t="shared" si="171"/>
        <v>往得点表!3:13</v>
      </c>
      <c r="CN359" s="338" t="str">
        <f t="shared" si="172"/>
        <v>往得点表!16:25</v>
      </c>
      <c r="CO359" s="337" t="str">
        <f t="shared" si="173"/>
        <v>腕得点表!3:13</v>
      </c>
      <c r="CP359" s="338" t="str">
        <f t="shared" si="174"/>
        <v>腕得点表!16:25</v>
      </c>
      <c r="CQ359" s="337" t="str">
        <f t="shared" si="175"/>
        <v>腕膝得点表!3:4</v>
      </c>
      <c r="CR359" s="338" t="str">
        <f t="shared" si="176"/>
        <v>腕膝得点表!8:9</v>
      </c>
      <c r="CS359" s="337" t="str">
        <f t="shared" si="177"/>
        <v>20mシャトルラン得点表!3:13</v>
      </c>
      <c r="CT359" s="338" t="str">
        <f t="shared" si="178"/>
        <v>20mシャトルラン得点表!16:25</v>
      </c>
      <c r="CU359" s="402" t="b">
        <f t="shared" si="162"/>
        <v>0</v>
      </c>
    </row>
    <row r="360" spans="1:99">
      <c r="A360" s="352">
        <v>348</v>
      </c>
      <c r="B360" s="446"/>
      <c r="C360" s="353"/>
      <c r="D360" s="356"/>
      <c r="E360" s="355"/>
      <c r="F360" s="356"/>
      <c r="G360" s="435" t="str">
        <f>IF(E360="","",DATEDIF(E360,#REF!,"y"))</f>
        <v/>
      </c>
      <c r="H360" s="356"/>
      <c r="I360" s="356"/>
      <c r="J360" s="379"/>
      <c r="K360" s="436" t="str">
        <f t="shared" ca="1" si="151"/>
        <v/>
      </c>
      <c r="L360" s="316"/>
      <c r="M360" s="318"/>
      <c r="N360" s="318"/>
      <c r="O360" s="318"/>
      <c r="P360" s="363"/>
      <c r="Q360" s="432" t="str">
        <f t="shared" ca="1" si="152"/>
        <v/>
      </c>
      <c r="R360" s="360"/>
      <c r="S360" s="361"/>
      <c r="T360" s="361"/>
      <c r="U360" s="361"/>
      <c r="V360" s="365"/>
      <c r="W360" s="358"/>
      <c r="X360" s="379" t="str">
        <f t="shared" ca="1" si="153"/>
        <v/>
      </c>
      <c r="Y360" s="379"/>
      <c r="Z360" s="360"/>
      <c r="AA360" s="361"/>
      <c r="AB360" s="361"/>
      <c r="AC360" s="361"/>
      <c r="AD360" s="362"/>
      <c r="AE360" s="363"/>
      <c r="AF360" s="432" t="str">
        <f t="shared" ca="1" si="154"/>
        <v/>
      </c>
      <c r="AG360" s="363"/>
      <c r="AH360" s="432" t="str">
        <f t="shared" ca="1" si="155"/>
        <v/>
      </c>
      <c r="AI360" s="358"/>
      <c r="AJ360" s="379" t="str">
        <f t="shared" ca="1" si="156"/>
        <v/>
      </c>
      <c r="AK360" s="363"/>
      <c r="AL360" s="432" t="str">
        <f t="shared" ca="1" si="157"/>
        <v/>
      </c>
      <c r="AM360" s="363"/>
      <c r="AN360" s="432" t="str">
        <f t="shared" ca="1" si="158"/>
        <v/>
      </c>
      <c r="AO360" s="433" t="str">
        <f t="shared" si="159"/>
        <v/>
      </c>
      <c r="AP360" s="433" t="str">
        <f t="shared" si="160"/>
        <v/>
      </c>
      <c r="AQ360" s="433" t="str">
        <f>IF(AO360=7,VLOOKUP(AP360,設定!$A$2:$B$6,2,1),"---")</f>
        <v>---</v>
      </c>
      <c r="AR360" s="370"/>
      <c r="AS360" s="371"/>
      <c r="AT360" s="371"/>
      <c r="AU360" s="372" t="s">
        <v>105</v>
      </c>
      <c r="AV360" s="373"/>
      <c r="AW360" s="372"/>
      <c r="AX360" s="374"/>
      <c r="AY360" s="434" t="str">
        <f t="shared" si="150"/>
        <v/>
      </c>
      <c r="AZ360" s="372" t="s">
        <v>105</v>
      </c>
      <c r="BA360" s="372" t="s">
        <v>105</v>
      </c>
      <c r="BB360" s="372" t="s">
        <v>105</v>
      </c>
      <c r="BC360" s="372"/>
      <c r="BD360" s="372"/>
      <c r="BE360" s="372"/>
      <c r="BF360" s="372"/>
      <c r="BG360" s="376"/>
      <c r="BH360" s="377"/>
      <c r="BI360" s="372"/>
      <c r="BJ360" s="372"/>
      <c r="BK360" s="372"/>
      <c r="BL360" s="372"/>
      <c r="BM360" s="372"/>
      <c r="BN360" s="372"/>
      <c r="BO360" s="372"/>
      <c r="BP360" s="372"/>
      <c r="BQ360" s="372"/>
      <c r="BR360" s="372"/>
      <c r="BS360" s="372"/>
      <c r="BT360" s="372"/>
      <c r="BU360" s="372"/>
      <c r="BV360" s="372"/>
      <c r="BW360" s="372"/>
      <c r="BX360" s="372"/>
      <c r="BY360" s="372"/>
      <c r="BZ360" s="378"/>
      <c r="CA360" s="401"/>
      <c r="CB360" s="402"/>
      <c r="CC360" s="402">
        <v>348</v>
      </c>
      <c r="CD360" s="337" t="str">
        <f t="shared" si="161"/>
        <v/>
      </c>
      <c r="CE360" s="337" t="str">
        <f t="shared" si="163"/>
        <v>立得点表!3:12</v>
      </c>
      <c r="CF360" s="338" t="str">
        <f t="shared" si="164"/>
        <v>立得点表!16:25</v>
      </c>
      <c r="CG360" s="337" t="str">
        <f t="shared" si="165"/>
        <v>立3段得点表!3:13</v>
      </c>
      <c r="CH360" s="338" t="str">
        <f t="shared" si="166"/>
        <v>立3段得点表!16:25</v>
      </c>
      <c r="CI360" s="337" t="str">
        <f t="shared" si="167"/>
        <v>ボール得点表!3:13</v>
      </c>
      <c r="CJ360" s="338" t="str">
        <f t="shared" si="168"/>
        <v>ボール得点表!16:25</v>
      </c>
      <c r="CK360" s="337" t="str">
        <f t="shared" si="169"/>
        <v>50m得点表!3:13</v>
      </c>
      <c r="CL360" s="338" t="str">
        <f t="shared" si="170"/>
        <v>50m得点表!16:25</v>
      </c>
      <c r="CM360" s="337" t="str">
        <f t="shared" si="171"/>
        <v>往得点表!3:13</v>
      </c>
      <c r="CN360" s="338" t="str">
        <f t="shared" si="172"/>
        <v>往得点表!16:25</v>
      </c>
      <c r="CO360" s="337" t="str">
        <f t="shared" si="173"/>
        <v>腕得点表!3:13</v>
      </c>
      <c r="CP360" s="338" t="str">
        <f t="shared" si="174"/>
        <v>腕得点表!16:25</v>
      </c>
      <c r="CQ360" s="337" t="str">
        <f t="shared" si="175"/>
        <v>腕膝得点表!3:4</v>
      </c>
      <c r="CR360" s="338" t="str">
        <f t="shared" si="176"/>
        <v>腕膝得点表!8:9</v>
      </c>
      <c r="CS360" s="337" t="str">
        <f t="shared" si="177"/>
        <v>20mシャトルラン得点表!3:13</v>
      </c>
      <c r="CT360" s="338" t="str">
        <f t="shared" si="178"/>
        <v>20mシャトルラン得点表!16:25</v>
      </c>
      <c r="CU360" s="402" t="b">
        <f t="shared" si="162"/>
        <v>0</v>
      </c>
    </row>
    <row r="361" spans="1:99">
      <c r="A361" s="352">
        <v>349</v>
      </c>
      <c r="B361" s="446"/>
      <c r="C361" s="353"/>
      <c r="D361" s="356"/>
      <c r="E361" s="355"/>
      <c r="F361" s="356"/>
      <c r="G361" s="435" t="str">
        <f>IF(E361="","",DATEDIF(E361,#REF!,"y"))</f>
        <v/>
      </c>
      <c r="H361" s="356"/>
      <c r="I361" s="356"/>
      <c r="J361" s="379"/>
      <c r="K361" s="436" t="str">
        <f t="shared" ca="1" si="151"/>
        <v/>
      </c>
      <c r="L361" s="316"/>
      <c r="M361" s="318"/>
      <c r="N361" s="318"/>
      <c r="O361" s="318"/>
      <c r="P361" s="363"/>
      <c r="Q361" s="432" t="str">
        <f t="shared" ca="1" si="152"/>
        <v/>
      </c>
      <c r="R361" s="360"/>
      <c r="S361" s="361"/>
      <c r="T361" s="361"/>
      <c r="U361" s="361"/>
      <c r="V361" s="365"/>
      <c r="W361" s="358"/>
      <c r="X361" s="379" t="str">
        <f t="shared" ca="1" si="153"/>
        <v/>
      </c>
      <c r="Y361" s="379"/>
      <c r="Z361" s="360"/>
      <c r="AA361" s="361"/>
      <c r="AB361" s="361"/>
      <c r="AC361" s="361"/>
      <c r="AD361" s="362"/>
      <c r="AE361" s="363"/>
      <c r="AF361" s="432" t="str">
        <f t="shared" ca="1" si="154"/>
        <v/>
      </c>
      <c r="AG361" s="363"/>
      <c r="AH361" s="432" t="str">
        <f t="shared" ca="1" si="155"/>
        <v/>
      </c>
      <c r="AI361" s="358"/>
      <c r="AJ361" s="379" t="str">
        <f t="shared" ca="1" si="156"/>
        <v/>
      </c>
      <c r="AK361" s="363"/>
      <c r="AL361" s="432" t="str">
        <f t="shared" ca="1" si="157"/>
        <v/>
      </c>
      <c r="AM361" s="363"/>
      <c r="AN361" s="432" t="str">
        <f t="shared" ca="1" si="158"/>
        <v/>
      </c>
      <c r="AO361" s="433" t="str">
        <f t="shared" si="159"/>
        <v/>
      </c>
      <c r="AP361" s="433" t="str">
        <f t="shared" si="160"/>
        <v/>
      </c>
      <c r="AQ361" s="433" t="str">
        <f>IF(AO361=7,VLOOKUP(AP361,設定!$A$2:$B$6,2,1),"---")</f>
        <v>---</v>
      </c>
      <c r="AR361" s="370"/>
      <c r="AS361" s="371"/>
      <c r="AT361" s="371"/>
      <c r="AU361" s="372" t="s">
        <v>105</v>
      </c>
      <c r="AV361" s="373"/>
      <c r="AW361" s="372"/>
      <c r="AX361" s="374"/>
      <c r="AY361" s="434" t="str">
        <f t="shared" si="150"/>
        <v/>
      </c>
      <c r="AZ361" s="372" t="s">
        <v>105</v>
      </c>
      <c r="BA361" s="372" t="s">
        <v>105</v>
      </c>
      <c r="BB361" s="372" t="s">
        <v>105</v>
      </c>
      <c r="BC361" s="372"/>
      <c r="BD361" s="372"/>
      <c r="BE361" s="372"/>
      <c r="BF361" s="372"/>
      <c r="BG361" s="376"/>
      <c r="BH361" s="377"/>
      <c r="BI361" s="372"/>
      <c r="BJ361" s="372"/>
      <c r="BK361" s="372"/>
      <c r="BL361" s="372"/>
      <c r="BM361" s="372"/>
      <c r="BN361" s="372"/>
      <c r="BO361" s="372"/>
      <c r="BP361" s="372"/>
      <c r="BQ361" s="372"/>
      <c r="BR361" s="372"/>
      <c r="BS361" s="372"/>
      <c r="BT361" s="372"/>
      <c r="BU361" s="372"/>
      <c r="BV361" s="372"/>
      <c r="BW361" s="372"/>
      <c r="BX361" s="372"/>
      <c r="BY361" s="372"/>
      <c r="BZ361" s="378"/>
      <c r="CA361" s="401"/>
      <c r="CB361" s="402"/>
      <c r="CC361" s="402">
        <v>349</v>
      </c>
      <c r="CD361" s="337" t="str">
        <f t="shared" si="161"/>
        <v/>
      </c>
      <c r="CE361" s="337" t="str">
        <f t="shared" si="163"/>
        <v>立得点表!3:12</v>
      </c>
      <c r="CF361" s="338" t="str">
        <f t="shared" si="164"/>
        <v>立得点表!16:25</v>
      </c>
      <c r="CG361" s="337" t="str">
        <f t="shared" si="165"/>
        <v>立3段得点表!3:13</v>
      </c>
      <c r="CH361" s="338" t="str">
        <f t="shared" si="166"/>
        <v>立3段得点表!16:25</v>
      </c>
      <c r="CI361" s="337" t="str">
        <f t="shared" si="167"/>
        <v>ボール得点表!3:13</v>
      </c>
      <c r="CJ361" s="338" t="str">
        <f t="shared" si="168"/>
        <v>ボール得点表!16:25</v>
      </c>
      <c r="CK361" s="337" t="str">
        <f t="shared" si="169"/>
        <v>50m得点表!3:13</v>
      </c>
      <c r="CL361" s="338" t="str">
        <f t="shared" si="170"/>
        <v>50m得点表!16:25</v>
      </c>
      <c r="CM361" s="337" t="str">
        <f t="shared" si="171"/>
        <v>往得点表!3:13</v>
      </c>
      <c r="CN361" s="338" t="str">
        <f t="shared" si="172"/>
        <v>往得点表!16:25</v>
      </c>
      <c r="CO361" s="337" t="str">
        <f t="shared" si="173"/>
        <v>腕得点表!3:13</v>
      </c>
      <c r="CP361" s="338" t="str">
        <f t="shared" si="174"/>
        <v>腕得点表!16:25</v>
      </c>
      <c r="CQ361" s="337" t="str">
        <f t="shared" si="175"/>
        <v>腕膝得点表!3:4</v>
      </c>
      <c r="CR361" s="338" t="str">
        <f t="shared" si="176"/>
        <v>腕膝得点表!8:9</v>
      </c>
      <c r="CS361" s="337" t="str">
        <f t="shared" si="177"/>
        <v>20mシャトルラン得点表!3:13</v>
      </c>
      <c r="CT361" s="338" t="str">
        <f t="shared" si="178"/>
        <v>20mシャトルラン得点表!16:25</v>
      </c>
      <c r="CU361" s="402" t="b">
        <f t="shared" si="162"/>
        <v>0</v>
      </c>
    </row>
    <row r="362" spans="1:99">
      <c r="A362" s="352">
        <v>350</v>
      </c>
      <c r="B362" s="446"/>
      <c r="C362" s="353"/>
      <c r="D362" s="356"/>
      <c r="E362" s="355"/>
      <c r="F362" s="356"/>
      <c r="G362" s="435" t="str">
        <f>IF(E362="","",DATEDIF(E362,#REF!,"y"))</f>
        <v/>
      </c>
      <c r="H362" s="356"/>
      <c r="I362" s="356"/>
      <c r="J362" s="379"/>
      <c r="K362" s="436" t="str">
        <f t="shared" ca="1" si="151"/>
        <v/>
      </c>
      <c r="L362" s="316"/>
      <c r="M362" s="318"/>
      <c r="N362" s="318"/>
      <c r="O362" s="318"/>
      <c r="P362" s="363"/>
      <c r="Q362" s="432" t="str">
        <f t="shared" ca="1" si="152"/>
        <v/>
      </c>
      <c r="R362" s="360"/>
      <c r="S362" s="361"/>
      <c r="T362" s="361"/>
      <c r="U362" s="361"/>
      <c r="V362" s="365"/>
      <c r="W362" s="358"/>
      <c r="X362" s="379" t="str">
        <f t="shared" ca="1" si="153"/>
        <v/>
      </c>
      <c r="Y362" s="379"/>
      <c r="Z362" s="360"/>
      <c r="AA362" s="361"/>
      <c r="AB362" s="361"/>
      <c r="AC362" s="361"/>
      <c r="AD362" s="362"/>
      <c r="AE362" s="363"/>
      <c r="AF362" s="432" t="str">
        <f t="shared" ca="1" si="154"/>
        <v/>
      </c>
      <c r="AG362" s="363"/>
      <c r="AH362" s="432" t="str">
        <f t="shared" ca="1" si="155"/>
        <v/>
      </c>
      <c r="AI362" s="358"/>
      <c r="AJ362" s="379" t="str">
        <f t="shared" ca="1" si="156"/>
        <v/>
      </c>
      <c r="AK362" s="363"/>
      <c r="AL362" s="432" t="str">
        <f t="shared" ca="1" si="157"/>
        <v/>
      </c>
      <c r="AM362" s="363"/>
      <c r="AN362" s="432" t="str">
        <f t="shared" ca="1" si="158"/>
        <v/>
      </c>
      <c r="AO362" s="433" t="str">
        <f t="shared" si="159"/>
        <v/>
      </c>
      <c r="AP362" s="433" t="str">
        <f t="shared" si="160"/>
        <v/>
      </c>
      <c r="AQ362" s="433" t="str">
        <f>IF(AO362=7,VLOOKUP(AP362,設定!$A$2:$B$6,2,1),"---")</f>
        <v>---</v>
      </c>
      <c r="AR362" s="370"/>
      <c r="AS362" s="371"/>
      <c r="AT362" s="371"/>
      <c r="AU362" s="372" t="s">
        <v>105</v>
      </c>
      <c r="AV362" s="373"/>
      <c r="AW362" s="372"/>
      <c r="AX362" s="374"/>
      <c r="AY362" s="434" t="str">
        <f t="shared" si="150"/>
        <v/>
      </c>
      <c r="AZ362" s="372" t="s">
        <v>105</v>
      </c>
      <c r="BA362" s="372" t="s">
        <v>105</v>
      </c>
      <c r="BB362" s="372" t="s">
        <v>105</v>
      </c>
      <c r="BC362" s="372"/>
      <c r="BD362" s="372"/>
      <c r="BE362" s="372"/>
      <c r="BF362" s="372"/>
      <c r="BG362" s="376"/>
      <c r="BH362" s="377"/>
      <c r="BI362" s="372"/>
      <c r="BJ362" s="372"/>
      <c r="BK362" s="372"/>
      <c r="BL362" s="372"/>
      <c r="BM362" s="372"/>
      <c r="BN362" s="372"/>
      <c r="BO362" s="372"/>
      <c r="BP362" s="372"/>
      <c r="BQ362" s="372"/>
      <c r="BR362" s="372"/>
      <c r="BS362" s="372"/>
      <c r="BT362" s="372"/>
      <c r="BU362" s="372"/>
      <c r="BV362" s="372"/>
      <c r="BW362" s="372"/>
      <c r="BX362" s="372"/>
      <c r="BY362" s="372"/>
      <c r="BZ362" s="378"/>
      <c r="CA362" s="401"/>
      <c r="CB362" s="402"/>
      <c r="CC362" s="402">
        <v>350</v>
      </c>
      <c r="CD362" s="337" t="str">
        <f t="shared" si="161"/>
        <v/>
      </c>
      <c r="CE362" s="337" t="str">
        <f t="shared" si="163"/>
        <v>立得点表!3:12</v>
      </c>
      <c r="CF362" s="338" t="str">
        <f t="shared" si="164"/>
        <v>立得点表!16:25</v>
      </c>
      <c r="CG362" s="337" t="str">
        <f t="shared" si="165"/>
        <v>立3段得点表!3:13</v>
      </c>
      <c r="CH362" s="338" t="str">
        <f t="shared" si="166"/>
        <v>立3段得点表!16:25</v>
      </c>
      <c r="CI362" s="337" t="str">
        <f t="shared" si="167"/>
        <v>ボール得点表!3:13</v>
      </c>
      <c r="CJ362" s="338" t="str">
        <f t="shared" si="168"/>
        <v>ボール得点表!16:25</v>
      </c>
      <c r="CK362" s="337" t="str">
        <f t="shared" si="169"/>
        <v>50m得点表!3:13</v>
      </c>
      <c r="CL362" s="338" t="str">
        <f t="shared" si="170"/>
        <v>50m得点表!16:25</v>
      </c>
      <c r="CM362" s="337" t="str">
        <f t="shared" si="171"/>
        <v>往得点表!3:13</v>
      </c>
      <c r="CN362" s="338" t="str">
        <f t="shared" si="172"/>
        <v>往得点表!16:25</v>
      </c>
      <c r="CO362" s="337" t="str">
        <f t="shared" si="173"/>
        <v>腕得点表!3:13</v>
      </c>
      <c r="CP362" s="338" t="str">
        <f t="shared" si="174"/>
        <v>腕得点表!16:25</v>
      </c>
      <c r="CQ362" s="337" t="str">
        <f t="shared" si="175"/>
        <v>腕膝得点表!3:4</v>
      </c>
      <c r="CR362" s="338" t="str">
        <f t="shared" si="176"/>
        <v>腕膝得点表!8:9</v>
      </c>
      <c r="CS362" s="337" t="str">
        <f t="shared" si="177"/>
        <v>20mシャトルラン得点表!3:13</v>
      </c>
      <c r="CT362" s="338" t="str">
        <f t="shared" si="178"/>
        <v>20mシャトルラン得点表!16:25</v>
      </c>
      <c r="CU362" s="402" t="b">
        <f t="shared" si="162"/>
        <v>0</v>
      </c>
    </row>
    <row r="363" spans="1:99">
      <c r="A363" s="352">
        <v>351</v>
      </c>
      <c r="B363" s="446"/>
      <c r="C363" s="353"/>
      <c r="D363" s="356"/>
      <c r="E363" s="355"/>
      <c r="F363" s="356"/>
      <c r="G363" s="435" t="str">
        <f>IF(E363="","",DATEDIF(E363,#REF!,"y"))</f>
        <v/>
      </c>
      <c r="H363" s="356"/>
      <c r="I363" s="356"/>
      <c r="J363" s="379"/>
      <c r="K363" s="436" t="str">
        <f t="shared" ca="1" si="151"/>
        <v/>
      </c>
      <c r="L363" s="316"/>
      <c r="M363" s="318"/>
      <c r="N363" s="318"/>
      <c r="O363" s="318"/>
      <c r="P363" s="363"/>
      <c r="Q363" s="432" t="str">
        <f t="shared" ca="1" si="152"/>
        <v/>
      </c>
      <c r="R363" s="360"/>
      <c r="S363" s="361"/>
      <c r="T363" s="361"/>
      <c r="U363" s="361"/>
      <c r="V363" s="365"/>
      <c r="W363" s="358"/>
      <c r="X363" s="379" t="str">
        <f t="shared" ca="1" si="153"/>
        <v/>
      </c>
      <c r="Y363" s="379"/>
      <c r="Z363" s="360"/>
      <c r="AA363" s="361"/>
      <c r="AB363" s="361"/>
      <c r="AC363" s="361"/>
      <c r="AD363" s="362"/>
      <c r="AE363" s="363"/>
      <c r="AF363" s="432" t="str">
        <f t="shared" ca="1" si="154"/>
        <v/>
      </c>
      <c r="AG363" s="363"/>
      <c r="AH363" s="432" t="str">
        <f t="shared" ca="1" si="155"/>
        <v/>
      </c>
      <c r="AI363" s="358"/>
      <c r="AJ363" s="379" t="str">
        <f t="shared" ca="1" si="156"/>
        <v/>
      </c>
      <c r="AK363" s="363"/>
      <c r="AL363" s="432" t="str">
        <f t="shared" ca="1" si="157"/>
        <v/>
      </c>
      <c r="AM363" s="363"/>
      <c r="AN363" s="432" t="str">
        <f t="shared" ca="1" si="158"/>
        <v/>
      </c>
      <c r="AO363" s="433" t="str">
        <f t="shared" si="159"/>
        <v/>
      </c>
      <c r="AP363" s="433" t="str">
        <f t="shared" si="160"/>
        <v/>
      </c>
      <c r="AQ363" s="433" t="str">
        <f>IF(AO363=7,VLOOKUP(AP363,設定!$A$2:$B$6,2,1),"---")</f>
        <v>---</v>
      </c>
      <c r="AR363" s="370"/>
      <c r="AS363" s="371"/>
      <c r="AT363" s="371"/>
      <c r="AU363" s="372" t="s">
        <v>105</v>
      </c>
      <c r="AV363" s="373"/>
      <c r="AW363" s="372"/>
      <c r="AX363" s="374"/>
      <c r="AY363" s="434" t="str">
        <f t="shared" si="150"/>
        <v/>
      </c>
      <c r="AZ363" s="372" t="s">
        <v>105</v>
      </c>
      <c r="BA363" s="372" t="s">
        <v>105</v>
      </c>
      <c r="BB363" s="372" t="s">
        <v>105</v>
      </c>
      <c r="BC363" s="372"/>
      <c r="BD363" s="372"/>
      <c r="BE363" s="372"/>
      <c r="BF363" s="372"/>
      <c r="BG363" s="376"/>
      <c r="BH363" s="377"/>
      <c r="BI363" s="372"/>
      <c r="BJ363" s="372"/>
      <c r="BK363" s="372"/>
      <c r="BL363" s="372"/>
      <c r="BM363" s="372"/>
      <c r="BN363" s="372"/>
      <c r="BO363" s="372"/>
      <c r="BP363" s="372"/>
      <c r="BQ363" s="372"/>
      <c r="BR363" s="372"/>
      <c r="BS363" s="372"/>
      <c r="BT363" s="372"/>
      <c r="BU363" s="372"/>
      <c r="BV363" s="372"/>
      <c r="BW363" s="372"/>
      <c r="BX363" s="372"/>
      <c r="BY363" s="372"/>
      <c r="BZ363" s="378"/>
      <c r="CA363" s="401"/>
      <c r="CB363" s="402"/>
      <c r="CC363" s="402">
        <v>351</v>
      </c>
      <c r="CD363" s="337" t="str">
        <f t="shared" si="161"/>
        <v/>
      </c>
      <c r="CE363" s="337" t="str">
        <f t="shared" si="163"/>
        <v>立得点表!3:12</v>
      </c>
      <c r="CF363" s="338" t="str">
        <f t="shared" si="164"/>
        <v>立得点表!16:25</v>
      </c>
      <c r="CG363" s="337" t="str">
        <f t="shared" si="165"/>
        <v>立3段得点表!3:13</v>
      </c>
      <c r="CH363" s="338" t="str">
        <f t="shared" si="166"/>
        <v>立3段得点表!16:25</v>
      </c>
      <c r="CI363" s="337" t="str">
        <f t="shared" si="167"/>
        <v>ボール得点表!3:13</v>
      </c>
      <c r="CJ363" s="338" t="str">
        <f t="shared" si="168"/>
        <v>ボール得点表!16:25</v>
      </c>
      <c r="CK363" s="337" t="str">
        <f t="shared" si="169"/>
        <v>50m得点表!3:13</v>
      </c>
      <c r="CL363" s="338" t="str">
        <f t="shared" si="170"/>
        <v>50m得点表!16:25</v>
      </c>
      <c r="CM363" s="337" t="str">
        <f t="shared" si="171"/>
        <v>往得点表!3:13</v>
      </c>
      <c r="CN363" s="338" t="str">
        <f t="shared" si="172"/>
        <v>往得点表!16:25</v>
      </c>
      <c r="CO363" s="337" t="str">
        <f t="shared" si="173"/>
        <v>腕得点表!3:13</v>
      </c>
      <c r="CP363" s="338" t="str">
        <f t="shared" si="174"/>
        <v>腕得点表!16:25</v>
      </c>
      <c r="CQ363" s="337" t="str">
        <f t="shared" si="175"/>
        <v>腕膝得点表!3:4</v>
      </c>
      <c r="CR363" s="338" t="str">
        <f t="shared" si="176"/>
        <v>腕膝得点表!8:9</v>
      </c>
      <c r="CS363" s="337" t="str">
        <f t="shared" si="177"/>
        <v>20mシャトルラン得点表!3:13</v>
      </c>
      <c r="CT363" s="338" t="str">
        <f t="shared" si="178"/>
        <v>20mシャトルラン得点表!16:25</v>
      </c>
      <c r="CU363" s="402" t="b">
        <f t="shared" si="162"/>
        <v>0</v>
      </c>
    </row>
    <row r="364" spans="1:99">
      <c r="A364" s="352">
        <v>352</v>
      </c>
      <c r="B364" s="446"/>
      <c r="C364" s="353"/>
      <c r="D364" s="356"/>
      <c r="E364" s="355"/>
      <c r="F364" s="356"/>
      <c r="G364" s="435" t="str">
        <f>IF(E364="","",DATEDIF(E364,#REF!,"y"))</f>
        <v/>
      </c>
      <c r="H364" s="356"/>
      <c r="I364" s="356"/>
      <c r="J364" s="379"/>
      <c r="K364" s="436" t="str">
        <f t="shared" ca="1" si="151"/>
        <v/>
      </c>
      <c r="L364" s="316"/>
      <c r="M364" s="318"/>
      <c r="N364" s="318"/>
      <c r="O364" s="318"/>
      <c r="P364" s="363"/>
      <c r="Q364" s="432" t="str">
        <f t="shared" ca="1" si="152"/>
        <v/>
      </c>
      <c r="R364" s="360"/>
      <c r="S364" s="361"/>
      <c r="T364" s="361"/>
      <c r="U364" s="361"/>
      <c r="V364" s="365"/>
      <c r="W364" s="358"/>
      <c r="X364" s="379" t="str">
        <f t="shared" ca="1" si="153"/>
        <v/>
      </c>
      <c r="Y364" s="379"/>
      <c r="Z364" s="360"/>
      <c r="AA364" s="361"/>
      <c r="AB364" s="361"/>
      <c r="AC364" s="361"/>
      <c r="AD364" s="362"/>
      <c r="AE364" s="363"/>
      <c r="AF364" s="432" t="str">
        <f t="shared" ca="1" si="154"/>
        <v/>
      </c>
      <c r="AG364" s="363"/>
      <c r="AH364" s="432" t="str">
        <f t="shared" ca="1" si="155"/>
        <v/>
      </c>
      <c r="AI364" s="358"/>
      <c r="AJ364" s="379" t="str">
        <f t="shared" ca="1" si="156"/>
        <v/>
      </c>
      <c r="AK364" s="363"/>
      <c r="AL364" s="432" t="str">
        <f t="shared" ca="1" si="157"/>
        <v/>
      </c>
      <c r="AM364" s="363"/>
      <c r="AN364" s="432" t="str">
        <f t="shared" ca="1" si="158"/>
        <v/>
      </c>
      <c r="AO364" s="433" t="str">
        <f t="shared" si="159"/>
        <v/>
      </c>
      <c r="AP364" s="433" t="str">
        <f t="shared" si="160"/>
        <v/>
      </c>
      <c r="AQ364" s="433" t="str">
        <f>IF(AO364=7,VLOOKUP(AP364,設定!$A$2:$B$6,2,1),"---")</f>
        <v>---</v>
      </c>
      <c r="AR364" s="370"/>
      <c r="AS364" s="371"/>
      <c r="AT364" s="371"/>
      <c r="AU364" s="372" t="s">
        <v>105</v>
      </c>
      <c r="AV364" s="373"/>
      <c r="AW364" s="372"/>
      <c r="AX364" s="374"/>
      <c r="AY364" s="434" t="str">
        <f t="shared" si="150"/>
        <v/>
      </c>
      <c r="AZ364" s="372" t="s">
        <v>105</v>
      </c>
      <c r="BA364" s="372" t="s">
        <v>105</v>
      </c>
      <c r="BB364" s="372" t="s">
        <v>105</v>
      </c>
      <c r="BC364" s="372"/>
      <c r="BD364" s="372"/>
      <c r="BE364" s="372"/>
      <c r="BF364" s="372"/>
      <c r="BG364" s="376"/>
      <c r="BH364" s="377"/>
      <c r="BI364" s="372"/>
      <c r="BJ364" s="372"/>
      <c r="BK364" s="372"/>
      <c r="BL364" s="372"/>
      <c r="BM364" s="372"/>
      <c r="BN364" s="372"/>
      <c r="BO364" s="372"/>
      <c r="BP364" s="372"/>
      <c r="BQ364" s="372"/>
      <c r="BR364" s="372"/>
      <c r="BS364" s="372"/>
      <c r="BT364" s="372"/>
      <c r="BU364" s="372"/>
      <c r="BV364" s="372"/>
      <c r="BW364" s="372"/>
      <c r="BX364" s="372"/>
      <c r="BY364" s="372"/>
      <c r="BZ364" s="378"/>
      <c r="CA364" s="401"/>
      <c r="CB364" s="402"/>
      <c r="CC364" s="402">
        <v>352</v>
      </c>
      <c r="CD364" s="337" t="str">
        <f t="shared" si="161"/>
        <v/>
      </c>
      <c r="CE364" s="337" t="str">
        <f t="shared" si="163"/>
        <v>立得点表!3:12</v>
      </c>
      <c r="CF364" s="338" t="str">
        <f t="shared" si="164"/>
        <v>立得点表!16:25</v>
      </c>
      <c r="CG364" s="337" t="str">
        <f t="shared" si="165"/>
        <v>立3段得点表!3:13</v>
      </c>
      <c r="CH364" s="338" t="str">
        <f t="shared" si="166"/>
        <v>立3段得点表!16:25</v>
      </c>
      <c r="CI364" s="337" t="str">
        <f t="shared" si="167"/>
        <v>ボール得点表!3:13</v>
      </c>
      <c r="CJ364" s="338" t="str">
        <f t="shared" si="168"/>
        <v>ボール得点表!16:25</v>
      </c>
      <c r="CK364" s="337" t="str">
        <f t="shared" si="169"/>
        <v>50m得点表!3:13</v>
      </c>
      <c r="CL364" s="338" t="str">
        <f t="shared" si="170"/>
        <v>50m得点表!16:25</v>
      </c>
      <c r="CM364" s="337" t="str">
        <f t="shared" si="171"/>
        <v>往得点表!3:13</v>
      </c>
      <c r="CN364" s="338" t="str">
        <f t="shared" si="172"/>
        <v>往得点表!16:25</v>
      </c>
      <c r="CO364" s="337" t="str">
        <f t="shared" si="173"/>
        <v>腕得点表!3:13</v>
      </c>
      <c r="CP364" s="338" t="str">
        <f t="shared" si="174"/>
        <v>腕得点表!16:25</v>
      </c>
      <c r="CQ364" s="337" t="str">
        <f t="shared" si="175"/>
        <v>腕膝得点表!3:4</v>
      </c>
      <c r="CR364" s="338" t="str">
        <f t="shared" si="176"/>
        <v>腕膝得点表!8:9</v>
      </c>
      <c r="CS364" s="337" t="str">
        <f t="shared" si="177"/>
        <v>20mシャトルラン得点表!3:13</v>
      </c>
      <c r="CT364" s="338" t="str">
        <f t="shared" si="178"/>
        <v>20mシャトルラン得点表!16:25</v>
      </c>
      <c r="CU364" s="402" t="b">
        <f t="shared" si="162"/>
        <v>0</v>
      </c>
    </row>
    <row r="365" spans="1:99">
      <c r="A365" s="352">
        <v>353</v>
      </c>
      <c r="B365" s="446"/>
      <c r="C365" s="353"/>
      <c r="D365" s="356"/>
      <c r="E365" s="355"/>
      <c r="F365" s="356"/>
      <c r="G365" s="435" t="str">
        <f>IF(E365="","",DATEDIF(E365,#REF!,"y"))</f>
        <v/>
      </c>
      <c r="H365" s="356"/>
      <c r="I365" s="356"/>
      <c r="J365" s="379"/>
      <c r="K365" s="436" t="str">
        <f t="shared" ca="1" si="151"/>
        <v/>
      </c>
      <c r="L365" s="316"/>
      <c r="M365" s="318"/>
      <c r="N365" s="318"/>
      <c r="O365" s="318"/>
      <c r="P365" s="363"/>
      <c r="Q365" s="432" t="str">
        <f t="shared" ca="1" si="152"/>
        <v/>
      </c>
      <c r="R365" s="360"/>
      <c r="S365" s="361"/>
      <c r="T365" s="361"/>
      <c r="U365" s="361"/>
      <c r="V365" s="365"/>
      <c r="W365" s="358"/>
      <c r="X365" s="379" t="str">
        <f t="shared" ca="1" si="153"/>
        <v/>
      </c>
      <c r="Y365" s="379"/>
      <c r="Z365" s="360"/>
      <c r="AA365" s="361"/>
      <c r="AB365" s="361"/>
      <c r="AC365" s="361"/>
      <c r="AD365" s="362"/>
      <c r="AE365" s="363"/>
      <c r="AF365" s="432" t="str">
        <f t="shared" ca="1" si="154"/>
        <v/>
      </c>
      <c r="AG365" s="363"/>
      <c r="AH365" s="432" t="str">
        <f t="shared" ca="1" si="155"/>
        <v/>
      </c>
      <c r="AI365" s="358"/>
      <c r="AJ365" s="379" t="str">
        <f t="shared" ca="1" si="156"/>
        <v/>
      </c>
      <c r="AK365" s="363"/>
      <c r="AL365" s="432" t="str">
        <f t="shared" ca="1" si="157"/>
        <v/>
      </c>
      <c r="AM365" s="363"/>
      <c r="AN365" s="432" t="str">
        <f t="shared" ca="1" si="158"/>
        <v/>
      </c>
      <c r="AO365" s="433" t="str">
        <f t="shared" si="159"/>
        <v/>
      </c>
      <c r="AP365" s="433" t="str">
        <f t="shared" si="160"/>
        <v/>
      </c>
      <c r="AQ365" s="433" t="str">
        <f>IF(AO365=7,VLOOKUP(AP365,設定!$A$2:$B$6,2,1),"---")</f>
        <v>---</v>
      </c>
      <c r="AR365" s="370"/>
      <c r="AS365" s="371"/>
      <c r="AT365" s="371"/>
      <c r="AU365" s="372" t="s">
        <v>105</v>
      </c>
      <c r="AV365" s="373"/>
      <c r="AW365" s="372"/>
      <c r="AX365" s="374"/>
      <c r="AY365" s="434" t="str">
        <f t="shared" si="150"/>
        <v/>
      </c>
      <c r="AZ365" s="372" t="s">
        <v>105</v>
      </c>
      <c r="BA365" s="372" t="s">
        <v>105</v>
      </c>
      <c r="BB365" s="372" t="s">
        <v>105</v>
      </c>
      <c r="BC365" s="372"/>
      <c r="BD365" s="372"/>
      <c r="BE365" s="372"/>
      <c r="BF365" s="372"/>
      <c r="BG365" s="376"/>
      <c r="BH365" s="377"/>
      <c r="BI365" s="372"/>
      <c r="BJ365" s="372"/>
      <c r="BK365" s="372"/>
      <c r="BL365" s="372"/>
      <c r="BM365" s="372"/>
      <c r="BN365" s="372"/>
      <c r="BO365" s="372"/>
      <c r="BP365" s="372"/>
      <c r="BQ365" s="372"/>
      <c r="BR365" s="372"/>
      <c r="BS365" s="372"/>
      <c r="BT365" s="372"/>
      <c r="BU365" s="372"/>
      <c r="BV365" s="372"/>
      <c r="BW365" s="372"/>
      <c r="BX365" s="372"/>
      <c r="BY365" s="372"/>
      <c r="BZ365" s="378"/>
      <c r="CA365" s="401"/>
      <c r="CB365" s="402"/>
      <c r="CC365" s="402">
        <v>353</v>
      </c>
      <c r="CD365" s="337" t="str">
        <f t="shared" si="161"/>
        <v/>
      </c>
      <c r="CE365" s="337" t="str">
        <f t="shared" si="163"/>
        <v>立得点表!3:12</v>
      </c>
      <c r="CF365" s="338" t="str">
        <f t="shared" si="164"/>
        <v>立得点表!16:25</v>
      </c>
      <c r="CG365" s="337" t="str">
        <f t="shared" si="165"/>
        <v>立3段得点表!3:13</v>
      </c>
      <c r="CH365" s="338" t="str">
        <f t="shared" si="166"/>
        <v>立3段得点表!16:25</v>
      </c>
      <c r="CI365" s="337" t="str">
        <f t="shared" si="167"/>
        <v>ボール得点表!3:13</v>
      </c>
      <c r="CJ365" s="338" t="str">
        <f t="shared" si="168"/>
        <v>ボール得点表!16:25</v>
      </c>
      <c r="CK365" s="337" t="str">
        <f t="shared" si="169"/>
        <v>50m得点表!3:13</v>
      </c>
      <c r="CL365" s="338" t="str">
        <f t="shared" si="170"/>
        <v>50m得点表!16:25</v>
      </c>
      <c r="CM365" s="337" t="str">
        <f t="shared" si="171"/>
        <v>往得点表!3:13</v>
      </c>
      <c r="CN365" s="338" t="str">
        <f t="shared" si="172"/>
        <v>往得点表!16:25</v>
      </c>
      <c r="CO365" s="337" t="str">
        <f t="shared" si="173"/>
        <v>腕得点表!3:13</v>
      </c>
      <c r="CP365" s="338" t="str">
        <f t="shared" si="174"/>
        <v>腕得点表!16:25</v>
      </c>
      <c r="CQ365" s="337" t="str">
        <f t="shared" si="175"/>
        <v>腕膝得点表!3:4</v>
      </c>
      <c r="CR365" s="338" t="str">
        <f t="shared" si="176"/>
        <v>腕膝得点表!8:9</v>
      </c>
      <c r="CS365" s="337" t="str">
        <f t="shared" si="177"/>
        <v>20mシャトルラン得点表!3:13</v>
      </c>
      <c r="CT365" s="338" t="str">
        <f t="shared" si="178"/>
        <v>20mシャトルラン得点表!16:25</v>
      </c>
      <c r="CU365" s="402" t="b">
        <f t="shared" si="162"/>
        <v>0</v>
      </c>
    </row>
    <row r="366" spans="1:99">
      <c r="A366" s="352">
        <v>354</v>
      </c>
      <c r="B366" s="446"/>
      <c r="C366" s="353"/>
      <c r="D366" s="356"/>
      <c r="E366" s="355"/>
      <c r="F366" s="356"/>
      <c r="G366" s="435" t="str">
        <f>IF(E366="","",DATEDIF(E366,#REF!,"y"))</f>
        <v/>
      </c>
      <c r="H366" s="356"/>
      <c r="I366" s="356"/>
      <c r="J366" s="379"/>
      <c r="K366" s="436" t="str">
        <f t="shared" ca="1" si="151"/>
        <v/>
      </c>
      <c r="L366" s="316"/>
      <c r="M366" s="318"/>
      <c r="N366" s="318"/>
      <c r="O366" s="318"/>
      <c r="P366" s="363"/>
      <c r="Q366" s="432" t="str">
        <f t="shared" ca="1" si="152"/>
        <v/>
      </c>
      <c r="R366" s="360"/>
      <c r="S366" s="361"/>
      <c r="T366" s="361"/>
      <c r="U366" s="361"/>
      <c r="V366" s="365"/>
      <c r="W366" s="358"/>
      <c r="X366" s="379" t="str">
        <f t="shared" ca="1" si="153"/>
        <v/>
      </c>
      <c r="Y366" s="379"/>
      <c r="Z366" s="360"/>
      <c r="AA366" s="361"/>
      <c r="AB366" s="361"/>
      <c r="AC366" s="361"/>
      <c r="AD366" s="362"/>
      <c r="AE366" s="363"/>
      <c r="AF366" s="432" t="str">
        <f t="shared" ca="1" si="154"/>
        <v/>
      </c>
      <c r="AG366" s="363"/>
      <c r="AH366" s="432" t="str">
        <f t="shared" ca="1" si="155"/>
        <v/>
      </c>
      <c r="AI366" s="358"/>
      <c r="AJ366" s="379" t="str">
        <f t="shared" ca="1" si="156"/>
        <v/>
      </c>
      <c r="AK366" s="363"/>
      <c r="AL366" s="432" t="str">
        <f t="shared" ca="1" si="157"/>
        <v/>
      </c>
      <c r="AM366" s="363"/>
      <c r="AN366" s="432" t="str">
        <f t="shared" ca="1" si="158"/>
        <v/>
      </c>
      <c r="AO366" s="433" t="str">
        <f t="shared" si="159"/>
        <v/>
      </c>
      <c r="AP366" s="433" t="str">
        <f t="shared" si="160"/>
        <v/>
      </c>
      <c r="AQ366" s="433" t="str">
        <f>IF(AO366=7,VLOOKUP(AP366,設定!$A$2:$B$6,2,1),"---")</f>
        <v>---</v>
      </c>
      <c r="AR366" s="370"/>
      <c r="AS366" s="371"/>
      <c r="AT366" s="371"/>
      <c r="AU366" s="372" t="s">
        <v>105</v>
      </c>
      <c r="AV366" s="373"/>
      <c r="AW366" s="372"/>
      <c r="AX366" s="374"/>
      <c r="AY366" s="434" t="str">
        <f t="shared" si="150"/>
        <v/>
      </c>
      <c r="AZ366" s="372" t="s">
        <v>105</v>
      </c>
      <c r="BA366" s="372" t="s">
        <v>105</v>
      </c>
      <c r="BB366" s="372" t="s">
        <v>105</v>
      </c>
      <c r="BC366" s="372"/>
      <c r="BD366" s="372"/>
      <c r="BE366" s="372"/>
      <c r="BF366" s="372"/>
      <c r="BG366" s="376"/>
      <c r="BH366" s="377"/>
      <c r="BI366" s="372"/>
      <c r="BJ366" s="372"/>
      <c r="BK366" s="372"/>
      <c r="BL366" s="372"/>
      <c r="BM366" s="372"/>
      <c r="BN366" s="372"/>
      <c r="BO366" s="372"/>
      <c r="BP366" s="372"/>
      <c r="BQ366" s="372"/>
      <c r="BR366" s="372"/>
      <c r="BS366" s="372"/>
      <c r="BT366" s="372"/>
      <c r="BU366" s="372"/>
      <c r="BV366" s="372"/>
      <c r="BW366" s="372"/>
      <c r="BX366" s="372"/>
      <c r="BY366" s="372"/>
      <c r="BZ366" s="378"/>
      <c r="CA366" s="401"/>
      <c r="CB366" s="402"/>
      <c r="CC366" s="402">
        <v>354</v>
      </c>
      <c r="CD366" s="337" t="str">
        <f t="shared" si="161"/>
        <v/>
      </c>
      <c r="CE366" s="337" t="str">
        <f t="shared" si="163"/>
        <v>立得点表!3:12</v>
      </c>
      <c r="CF366" s="338" t="str">
        <f t="shared" si="164"/>
        <v>立得点表!16:25</v>
      </c>
      <c r="CG366" s="337" t="str">
        <f t="shared" si="165"/>
        <v>立3段得点表!3:13</v>
      </c>
      <c r="CH366" s="338" t="str">
        <f t="shared" si="166"/>
        <v>立3段得点表!16:25</v>
      </c>
      <c r="CI366" s="337" t="str">
        <f t="shared" si="167"/>
        <v>ボール得点表!3:13</v>
      </c>
      <c r="CJ366" s="338" t="str">
        <f t="shared" si="168"/>
        <v>ボール得点表!16:25</v>
      </c>
      <c r="CK366" s="337" t="str">
        <f t="shared" si="169"/>
        <v>50m得点表!3:13</v>
      </c>
      <c r="CL366" s="338" t="str">
        <f t="shared" si="170"/>
        <v>50m得点表!16:25</v>
      </c>
      <c r="CM366" s="337" t="str">
        <f t="shared" si="171"/>
        <v>往得点表!3:13</v>
      </c>
      <c r="CN366" s="338" t="str">
        <f t="shared" si="172"/>
        <v>往得点表!16:25</v>
      </c>
      <c r="CO366" s="337" t="str">
        <f t="shared" si="173"/>
        <v>腕得点表!3:13</v>
      </c>
      <c r="CP366" s="338" t="str">
        <f t="shared" si="174"/>
        <v>腕得点表!16:25</v>
      </c>
      <c r="CQ366" s="337" t="str">
        <f t="shared" si="175"/>
        <v>腕膝得点表!3:4</v>
      </c>
      <c r="CR366" s="338" t="str">
        <f t="shared" si="176"/>
        <v>腕膝得点表!8:9</v>
      </c>
      <c r="CS366" s="337" t="str">
        <f t="shared" si="177"/>
        <v>20mシャトルラン得点表!3:13</v>
      </c>
      <c r="CT366" s="338" t="str">
        <f t="shared" si="178"/>
        <v>20mシャトルラン得点表!16:25</v>
      </c>
      <c r="CU366" s="402" t="b">
        <f t="shared" si="162"/>
        <v>0</v>
      </c>
    </row>
    <row r="367" spans="1:99">
      <c r="A367" s="352">
        <v>355</v>
      </c>
      <c r="B367" s="446"/>
      <c r="C367" s="353"/>
      <c r="D367" s="356"/>
      <c r="E367" s="355"/>
      <c r="F367" s="356"/>
      <c r="G367" s="435" t="str">
        <f>IF(E367="","",DATEDIF(E367,#REF!,"y"))</f>
        <v/>
      </c>
      <c r="H367" s="356"/>
      <c r="I367" s="356"/>
      <c r="J367" s="379"/>
      <c r="K367" s="436" t="str">
        <f t="shared" ca="1" si="151"/>
        <v/>
      </c>
      <c r="L367" s="316"/>
      <c r="M367" s="318"/>
      <c r="N367" s="318"/>
      <c r="O367" s="318"/>
      <c r="P367" s="363"/>
      <c r="Q367" s="432" t="str">
        <f t="shared" ca="1" si="152"/>
        <v/>
      </c>
      <c r="R367" s="360"/>
      <c r="S367" s="361"/>
      <c r="T367" s="361"/>
      <c r="U367" s="361"/>
      <c r="V367" s="365"/>
      <c r="W367" s="358"/>
      <c r="X367" s="379" t="str">
        <f t="shared" ca="1" si="153"/>
        <v/>
      </c>
      <c r="Y367" s="379"/>
      <c r="Z367" s="360"/>
      <c r="AA367" s="361"/>
      <c r="AB367" s="361"/>
      <c r="AC367" s="361"/>
      <c r="AD367" s="362"/>
      <c r="AE367" s="363"/>
      <c r="AF367" s="432" t="str">
        <f t="shared" ca="1" si="154"/>
        <v/>
      </c>
      <c r="AG367" s="363"/>
      <c r="AH367" s="432" t="str">
        <f t="shared" ca="1" si="155"/>
        <v/>
      </c>
      <c r="AI367" s="358"/>
      <c r="AJ367" s="379" t="str">
        <f t="shared" ca="1" si="156"/>
        <v/>
      </c>
      <c r="AK367" s="363"/>
      <c r="AL367" s="432" t="str">
        <f t="shared" ca="1" si="157"/>
        <v/>
      </c>
      <c r="AM367" s="363"/>
      <c r="AN367" s="432" t="str">
        <f t="shared" ca="1" si="158"/>
        <v/>
      </c>
      <c r="AO367" s="433" t="str">
        <f t="shared" si="159"/>
        <v/>
      </c>
      <c r="AP367" s="433" t="str">
        <f t="shared" si="160"/>
        <v/>
      </c>
      <c r="AQ367" s="433" t="str">
        <f>IF(AO367=7,VLOOKUP(AP367,設定!$A$2:$B$6,2,1),"---")</f>
        <v>---</v>
      </c>
      <c r="AR367" s="370"/>
      <c r="AS367" s="371"/>
      <c r="AT367" s="371"/>
      <c r="AU367" s="372" t="s">
        <v>105</v>
      </c>
      <c r="AV367" s="373"/>
      <c r="AW367" s="372"/>
      <c r="AX367" s="374"/>
      <c r="AY367" s="434" t="str">
        <f t="shared" si="150"/>
        <v/>
      </c>
      <c r="AZ367" s="372" t="s">
        <v>105</v>
      </c>
      <c r="BA367" s="372" t="s">
        <v>105</v>
      </c>
      <c r="BB367" s="372" t="s">
        <v>105</v>
      </c>
      <c r="BC367" s="372"/>
      <c r="BD367" s="372"/>
      <c r="BE367" s="372"/>
      <c r="BF367" s="372"/>
      <c r="BG367" s="376"/>
      <c r="BH367" s="377"/>
      <c r="BI367" s="372"/>
      <c r="BJ367" s="372"/>
      <c r="BK367" s="372"/>
      <c r="BL367" s="372"/>
      <c r="BM367" s="372"/>
      <c r="BN367" s="372"/>
      <c r="BO367" s="372"/>
      <c r="BP367" s="372"/>
      <c r="BQ367" s="372"/>
      <c r="BR367" s="372"/>
      <c r="BS367" s="372"/>
      <c r="BT367" s="372"/>
      <c r="BU367" s="372"/>
      <c r="BV367" s="372"/>
      <c r="BW367" s="372"/>
      <c r="BX367" s="372"/>
      <c r="BY367" s="372"/>
      <c r="BZ367" s="378"/>
      <c r="CA367" s="401"/>
      <c r="CB367" s="402"/>
      <c r="CC367" s="402">
        <v>355</v>
      </c>
      <c r="CD367" s="337" t="str">
        <f t="shared" si="161"/>
        <v/>
      </c>
      <c r="CE367" s="337" t="str">
        <f t="shared" si="163"/>
        <v>立得点表!3:12</v>
      </c>
      <c r="CF367" s="338" t="str">
        <f t="shared" si="164"/>
        <v>立得点表!16:25</v>
      </c>
      <c r="CG367" s="337" t="str">
        <f t="shared" si="165"/>
        <v>立3段得点表!3:13</v>
      </c>
      <c r="CH367" s="338" t="str">
        <f t="shared" si="166"/>
        <v>立3段得点表!16:25</v>
      </c>
      <c r="CI367" s="337" t="str">
        <f t="shared" si="167"/>
        <v>ボール得点表!3:13</v>
      </c>
      <c r="CJ367" s="338" t="str">
        <f t="shared" si="168"/>
        <v>ボール得点表!16:25</v>
      </c>
      <c r="CK367" s="337" t="str">
        <f t="shared" si="169"/>
        <v>50m得点表!3:13</v>
      </c>
      <c r="CL367" s="338" t="str">
        <f t="shared" si="170"/>
        <v>50m得点表!16:25</v>
      </c>
      <c r="CM367" s="337" t="str">
        <f t="shared" si="171"/>
        <v>往得点表!3:13</v>
      </c>
      <c r="CN367" s="338" t="str">
        <f t="shared" si="172"/>
        <v>往得点表!16:25</v>
      </c>
      <c r="CO367" s="337" t="str">
        <f t="shared" si="173"/>
        <v>腕得点表!3:13</v>
      </c>
      <c r="CP367" s="338" t="str">
        <f t="shared" si="174"/>
        <v>腕得点表!16:25</v>
      </c>
      <c r="CQ367" s="337" t="str">
        <f t="shared" si="175"/>
        <v>腕膝得点表!3:4</v>
      </c>
      <c r="CR367" s="338" t="str">
        <f t="shared" si="176"/>
        <v>腕膝得点表!8:9</v>
      </c>
      <c r="CS367" s="337" t="str">
        <f t="shared" si="177"/>
        <v>20mシャトルラン得点表!3:13</v>
      </c>
      <c r="CT367" s="338" t="str">
        <f t="shared" si="178"/>
        <v>20mシャトルラン得点表!16:25</v>
      </c>
      <c r="CU367" s="402" t="b">
        <f t="shared" si="162"/>
        <v>0</v>
      </c>
    </row>
    <row r="368" spans="1:99">
      <c r="A368" s="352">
        <v>356</v>
      </c>
      <c r="B368" s="446"/>
      <c r="C368" s="353"/>
      <c r="D368" s="356"/>
      <c r="E368" s="355"/>
      <c r="F368" s="356"/>
      <c r="G368" s="435" t="str">
        <f>IF(E368="","",DATEDIF(E368,#REF!,"y"))</f>
        <v/>
      </c>
      <c r="H368" s="356"/>
      <c r="I368" s="356"/>
      <c r="J368" s="379"/>
      <c r="K368" s="436" t="str">
        <f t="shared" ca="1" si="151"/>
        <v/>
      </c>
      <c r="L368" s="316"/>
      <c r="M368" s="318"/>
      <c r="N368" s="318"/>
      <c r="O368" s="318"/>
      <c r="P368" s="363"/>
      <c r="Q368" s="432" t="str">
        <f t="shared" ca="1" si="152"/>
        <v/>
      </c>
      <c r="R368" s="360"/>
      <c r="S368" s="361"/>
      <c r="T368" s="361"/>
      <c r="U368" s="361"/>
      <c r="V368" s="365"/>
      <c r="W368" s="358"/>
      <c r="X368" s="379" t="str">
        <f t="shared" ca="1" si="153"/>
        <v/>
      </c>
      <c r="Y368" s="379"/>
      <c r="Z368" s="360"/>
      <c r="AA368" s="361"/>
      <c r="AB368" s="361"/>
      <c r="AC368" s="361"/>
      <c r="AD368" s="362"/>
      <c r="AE368" s="363"/>
      <c r="AF368" s="432" t="str">
        <f t="shared" ca="1" si="154"/>
        <v/>
      </c>
      <c r="AG368" s="363"/>
      <c r="AH368" s="432" t="str">
        <f t="shared" ca="1" si="155"/>
        <v/>
      </c>
      <c r="AI368" s="358"/>
      <c r="AJ368" s="379" t="str">
        <f t="shared" ca="1" si="156"/>
        <v/>
      </c>
      <c r="AK368" s="363"/>
      <c r="AL368" s="432" t="str">
        <f t="shared" ca="1" si="157"/>
        <v/>
      </c>
      <c r="AM368" s="363"/>
      <c r="AN368" s="432" t="str">
        <f t="shared" ca="1" si="158"/>
        <v/>
      </c>
      <c r="AO368" s="433" t="str">
        <f t="shared" si="159"/>
        <v/>
      </c>
      <c r="AP368" s="433" t="str">
        <f t="shared" si="160"/>
        <v/>
      </c>
      <c r="AQ368" s="433" t="str">
        <f>IF(AO368=7,VLOOKUP(AP368,設定!$A$2:$B$6,2,1),"---")</f>
        <v>---</v>
      </c>
      <c r="AR368" s="370"/>
      <c r="AS368" s="371"/>
      <c r="AT368" s="371"/>
      <c r="AU368" s="372" t="s">
        <v>105</v>
      </c>
      <c r="AV368" s="373"/>
      <c r="AW368" s="372"/>
      <c r="AX368" s="374"/>
      <c r="AY368" s="434" t="str">
        <f t="shared" si="150"/>
        <v/>
      </c>
      <c r="AZ368" s="372" t="s">
        <v>105</v>
      </c>
      <c r="BA368" s="372" t="s">
        <v>105</v>
      </c>
      <c r="BB368" s="372" t="s">
        <v>105</v>
      </c>
      <c r="BC368" s="372"/>
      <c r="BD368" s="372"/>
      <c r="BE368" s="372"/>
      <c r="BF368" s="372"/>
      <c r="BG368" s="376"/>
      <c r="BH368" s="377"/>
      <c r="BI368" s="372"/>
      <c r="BJ368" s="372"/>
      <c r="BK368" s="372"/>
      <c r="BL368" s="372"/>
      <c r="BM368" s="372"/>
      <c r="BN368" s="372"/>
      <c r="BO368" s="372"/>
      <c r="BP368" s="372"/>
      <c r="BQ368" s="372"/>
      <c r="BR368" s="372"/>
      <c r="BS368" s="372"/>
      <c r="BT368" s="372"/>
      <c r="BU368" s="372"/>
      <c r="BV368" s="372"/>
      <c r="BW368" s="372"/>
      <c r="BX368" s="372"/>
      <c r="BY368" s="372"/>
      <c r="BZ368" s="378"/>
      <c r="CA368" s="401"/>
      <c r="CB368" s="402"/>
      <c r="CC368" s="402">
        <v>356</v>
      </c>
      <c r="CD368" s="337" t="str">
        <f t="shared" si="161"/>
        <v/>
      </c>
      <c r="CE368" s="337" t="str">
        <f t="shared" si="163"/>
        <v>立得点表!3:12</v>
      </c>
      <c r="CF368" s="338" t="str">
        <f t="shared" si="164"/>
        <v>立得点表!16:25</v>
      </c>
      <c r="CG368" s="337" t="str">
        <f t="shared" si="165"/>
        <v>立3段得点表!3:13</v>
      </c>
      <c r="CH368" s="338" t="str">
        <f t="shared" si="166"/>
        <v>立3段得点表!16:25</v>
      </c>
      <c r="CI368" s="337" t="str">
        <f t="shared" si="167"/>
        <v>ボール得点表!3:13</v>
      </c>
      <c r="CJ368" s="338" t="str">
        <f t="shared" si="168"/>
        <v>ボール得点表!16:25</v>
      </c>
      <c r="CK368" s="337" t="str">
        <f t="shared" si="169"/>
        <v>50m得点表!3:13</v>
      </c>
      <c r="CL368" s="338" t="str">
        <f t="shared" si="170"/>
        <v>50m得点表!16:25</v>
      </c>
      <c r="CM368" s="337" t="str">
        <f t="shared" si="171"/>
        <v>往得点表!3:13</v>
      </c>
      <c r="CN368" s="338" t="str">
        <f t="shared" si="172"/>
        <v>往得点表!16:25</v>
      </c>
      <c r="CO368" s="337" t="str">
        <f t="shared" si="173"/>
        <v>腕得点表!3:13</v>
      </c>
      <c r="CP368" s="338" t="str">
        <f t="shared" si="174"/>
        <v>腕得点表!16:25</v>
      </c>
      <c r="CQ368" s="337" t="str">
        <f t="shared" si="175"/>
        <v>腕膝得点表!3:4</v>
      </c>
      <c r="CR368" s="338" t="str">
        <f t="shared" si="176"/>
        <v>腕膝得点表!8:9</v>
      </c>
      <c r="CS368" s="337" t="str">
        <f t="shared" si="177"/>
        <v>20mシャトルラン得点表!3:13</v>
      </c>
      <c r="CT368" s="338" t="str">
        <f t="shared" si="178"/>
        <v>20mシャトルラン得点表!16:25</v>
      </c>
      <c r="CU368" s="402" t="b">
        <f t="shared" si="162"/>
        <v>0</v>
      </c>
    </row>
    <row r="369" spans="1:99">
      <c r="A369" s="352">
        <v>357</v>
      </c>
      <c r="B369" s="446"/>
      <c r="C369" s="353"/>
      <c r="D369" s="356"/>
      <c r="E369" s="355"/>
      <c r="F369" s="356"/>
      <c r="G369" s="435" t="str">
        <f>IF(E369="","",DATEDIF(E369,#REF!,"y"))</f>
        <v/>
      </c>
      <c r="H369" s="356"/>
      <c r="I369" s="356"/>
      <c r="J369" s="379"/>
      <c r="K369" s="436" t="str">
        <f t="shared" ca="1" si="151"/>
        <v/>
      </c>
      <c r="L369" s="316"/>
      <c r="M369" s="318"/>
      <c r="N369" s="318"/>
      <c r="O369" s="318"/>
      <c r="P369" s="363"/>
      <c r="Q369" s="432" t="str">
        <f t="shared" ca="1" si="152"/>
        <v/>
      </c>
      <c r="R369" s="360"/>
      <c r="S369" s="361"/>
      <c r="T369" s="361"/>
      <c r="U369" s="361"/>
      <c r="V369" s="365"/>
      <c r="W369" s="358"/>
      <c r="X369" s="379" t="str">
        <f t="shared" ca="1" si="153"/>
        <v/>
      </c>
      <c r="Y369" s="379"/>
      <c r="Z369" s="360"/>
      <c r="AA369" s="361"/>
      <c r="AB369" s="361"/>
      <c r="AC369" s="361"/>
      <c r="AD369" s="362"/>
      <c r="AE369" s="363"/>
      <c r="AF369" s="432" t="str">
        <f t="shared" ca="1" si="154"/>
        <v/>
      </c>
      <c r="AG369" s="363"/>
      <c r="AH369" s="432" t="str">
        <f t="shared" ca="1" si="155"/>
        <v/>
      </c>
      <c r="AI369" s="358"/>
      <c r="AJ369" s="379" t="str">
        <f t="shared" ca="1" si="156"/>
        <v/>
      </c>
      <c r="AK369" s="363"/>
      <c r="AL369" s="432" t="str">
        <f t="shared" ca="1" si="157"/>
        <v/>
      </c>
      <c r="AM369" s="363"/>
      <c r="AN369" s="432" t="str">
        <f t="shared" ca="1" si="158"/>
        <v/>
      </c>
      <c r="AO369" s="433" t="str">
        <f t="shared" si="159"/>
        <v/>
      </c>
      <c r="AP369" s="433" t="str">
        <f t="shared" si="160"/>
        <v/>
      </c>
      <c r="AQ369" s="433" t="str">
        <f>IF(AO369=7,VLOOKUP(AP369,設定!$A$2:$B$6,2,1),"---")</f>
        <v>---</v>
      </c>
      <c r="AR369" s="370"/>
      <c r="AS369" s="371"/>
      <c r="AT369" s="371"/>
      <c r="AU369" s="372" t="s">
        <v>105</v>
      </c>
      <c r="AV369" s="373"/>
      <c r="AW369" s="372"/>
      <c r="AX369" s="374"/>
      <c r="AY369" s="434" t="str">
        <f t="shared" ref="AY369:AY432" si="179">IF(AX369="","",AX369/AW369)</f>
        <v/>
      </c>
      <c r="AZ369" s="372" t="s">
        <v>105</v>
      </c>
      <c r="BA369" s="372" t="s">
        <v>105</v>
      </c>
      <c r="BB369" s="372" t="s">
        <v>105</v>
      </c>
      <c r="BC369" s="372"/>
      <c r="BD369" s="372"/>
      <c r="BE369" s="372"/>
      <c r="BF369" s="372"/>
      <c r="BG369" s="376"/>
      <c r="BH369" s="377"/>
      <c r="BI369" s="372"/>
      <c r="BJ369" s="372"/>
      <c r="BK369" s="372"/>
      <c r="BL369" s="372"/>
      <c r="BM369" s="372"/>
      <c r="BN369" s="372"/>
      <c r="BO369" s="372"/>
      <c r="BP369" s="372"/>
      <c r="BQ369" s="372"/>
      <c r="BR369" s="372"/>
      <c r="BS369" s="372"/>
      <c r="BT369" s="372"/>
      <c r="BU369" s="372"/>
      <c r="BV369" s="372"/>
      <c r="BW369" s="372"/>
      <c r="BX369" s="372"/>
      <c r="BY369" s="372"/>
      <c r="BZ369" s="378"/>
      <c r="CA369" s="401"/>
      <c r="CB369" s="402"/>
      <c r="CC369" s="402">
        <v>357</v>
      </c>
      <c r="CD369" s="337" t="str">
        <f t="shared" si="161"/>
        <v/>
      </c>
      <c r="CE369" s="337" t="str">
        <f t="shared" si="163"/>
        <v>立得点表!3:12</v>
      </c>
      <c r="CF369" s="338" t="str">
        <f t="shared" si="164"/>
        <v>立得点表!16:25</v>
      </c>
      <c r="CG369" s="337" t="str">
        <f t="shared" si="165"/>
        <v>立3段得点表!3:13</v>
      </c>
      <c r="CH369" s="338" t="str">
        <f t="shared" si="166"/>
        <v>立3段得点表!16:25</v>
      </c>
      <c r="CI369" s="337" t="str">
        <f t="shared" si="167"/>
        <v>ボール得点表!3:13</v>
      </c>
      <c r="CJ369" s="338" t="str">
        <f t="shared" si="168"/>
        <v>ボール得点表!16:25</v>
      </c>
      <c r="CK369" s="337" t="str">
        <f t="shared" si="169"/>
        <v>50m得点表!3:13</v>
      </c>
      <c r="CL369" s="338" t="str">
        <f t="shared" si="170"/>
        <v>50m得点表!16:25</v>
      </c>
      <c r="CM369" s="337" t="str">
        <f t="shared" si="171"/>
        <v>往得点表!3:13</v>
      </c>
      <c r="CN369" s="338" t="str">
        <f t="shared" si="172"/>
        <v>往得点表!16:25</v>
      </c>
      <c r="CO369" s="337" t="str">
        <f t="shared" si="173"/>
        <v>腕得点表!3:13</v>
      </c>
      <c r="CP369" s="338" t="str">
        <f t="shared" si="174"/>
        <v>腕得点表!16:25</v>
      </c>
      <c r="CQ369" s="337" t="str">
        <f t="shared" si="175"/>
        <v>腕膝得点表!3:4</v>
      </c>
      <c r="CR369" s="338" t="str">
        <f t="shared" si="176"/>
        <v>腕膝得点表!8:9</v>
      </c>
      <c r="CS369" s="337" t="str">
        <f t="shared" si="177"/>
        <v>20mシャトルラン得点表!3:13</v>
      </c>
      <c r="CT369" s="338" t="str">
        <f t="shared" si="178"/>
        <v>20mシャトルラン得点表!16:25</v>
      </c>
      <c r="CU369" s="402" t="b">
        <f t="shared" si="162"/>
        <v>0</v>
      </c>
    </row>
    <row r="370" spans="1:99">
      <c r="A370" s="352">
        <v>358</v>
      </c>
      <c r="B370" s="446"/>
      <c r="C370" s="353"/>
      <c r="D370" s="356"/>
      <c r="E370" s="355"/>
      <c r="F370" s="356"/>
      <c r="G370" s="435" t="str">
        <f>IF(E370="","",DATEDIF(E370,#REF!,"y"))</f>
        <v/>
      </c>
      <c r="H370" s="356"/>
      <c r="I370" s="356"/>
      <c r="J370" s="379"/>
      <c r="K370" s="436" t="str">
        <f t="shared" ca="1" si="151"/>
        <v/>
      </c>
      <c r="L370" s="316"/>
      <c r="M370" s="318"/>
      <c r="N370" s="318"/>
      <c r="O370" s="318"/>
      <c r="P370" s="363"/>
      <c r="Q370" s="432" t="str">
        <f t="shared" ca="1" si="152"/>
        <v/>
      </c>
      <c r="R370" s="360"/>
      <c r="S370" s="361"/>
      <c r="T370" s="361"/>
      <c r="U370" s="361"/>
      <c r="V370" s="365"/>
      <c r="W370" s="358"/>
      <c r="X370" s="379" t="str">
        <f t="shared" ca="1" si="153"/>
        <v/>
      </c>
      <c r="Y370" s="379"/>
      <c r="Z370" s="360"/>
      <c r="AA370" s="361"/>
      <c r="AB370" s="361"/>
      <c r="AC370" s="361"/>
      <c r="AD370" s="362"/>
      <c r="AE370" s="363"/>
      <c r="AF370" s="432" t="str">
        <f t="shared" ca="1" si="154"/>
        <v/>
      </c>
      <c r="AG370" s="363"/>
      <c r="AH370" s="432" t="str">
        <f t="shared" ca="1" si="155"/>
        <v/>
      </c>
      <c r="AI370" s="358"/>
      <c r="AJ370" s="379" t="str">
        <f t="shared" ca="1" si="156"/>
        <v/>
      </c>
      <c r="AK370" s="363"/>
      <c r="AL370" s="432" t="str">
        <f t="shared" ca="1" si="157"/>
        <v/>
      </c>
      <c r="AM370" s="363"/>
      <c r="AN370" s="432" t="str">
        <f t="shared" ca="1" si="158"/>
        <v/>
      </c>
      <c r="AO370" s="433" t="str">
        <f t="shared" si="159"/>
        <v/>
      </c>
      <c r="AP370" s="433" t="str">
        <f t="shared" si="160"/>
        <v/>
      </c>
      <c r="AQ370" s="433" t="str">
        <f>IF(AO370=7,VLOOKUP(AP370,設定!$A$2:$B$6,2,1),"---")</f>
        <v>---</v>
      </c>
      <c r="AR370" s="370"/>
      <c r="AS370" s="371"/>
      <c r="AT370" s="371"/>
      <c r="AU370" s="372" t="s">
        <v>105</v>
      </c>
      <c r="AV370" s="373"/>
      <c r="AW370" s="372"/>
      <c r="AX370" s="374"/>
      <c r="AY370" s="434" t="str">
        <f t="shared" si="179"/>
        <v/>
      </c>
      <c r="AZ370" s="372" t="s">
        <v>105</v>
      </c>
      <c r="BA370" s="372" t="s">
        <v>105</v>
      </c>
      <c r="BB370" s="372" t="s">
        <v>105</v>
      </c>
      <c r="BC370" s="372"/>
      <c r="BD370" s="372"/>
      <c r="BE370" s="372"/>
      <c r="BF370" s="372"/>
      <c r="BG370" s="376"/>
      <c r="BH370" s="377"/>
      <c r="BI370" s="372"/>
      <c r="BJ370" s="372"/>
      <c r="BK370" s="372"/>
      <c r="BL370" s="372"/>
      <c r="BM370" s="372"/>
      <c r="BN370" s="372"/>
      <c r="BO370" s="372"/>
      <c r="BP370" s="372"/>
      <c r="BQ370" s="372"/>
      <c r="BR370" s="372"/>
      <c r="BS370" s="372"/>
      <c r="BT370" s="372"/>
      <c r="BU370" s="372"/>
      <c r="BV370" s="372"/>
      <c r="BW370" s="372"/>
      <c r="BX370" s="372"/>
      <c r="BY370" s="372"/>
      <c r="BZ370" s="378"/>
      <c r="CA370" s="401"/>
      <c r="CB370" s="402"/>
      <c r="CC370" s="402">
        <v>358</v>
      </c>
      <c r="CD370" s="337" t="str">
        <f t="shared" si="161"/>
        <v/>
      </c>
      <c r="CE370" s="337" t="str">
        <f t="shared" si="163"/>
        <v>立得点表!3:12</v>
      </c>
      <c r="CF370" s="338" t="str">
        <f t="shared" si="164"/>
        <v>立得点表!16:25</v>
      </c>
      <c r="CG370" s="337" t="str">
        <f t="shared" si="165"/>
        <v>立3段得点表!3:13</v>
      </c>
      <c r="CH370" s="338" t="str">
        <f t="shared" si="166"/>
        <v>立3段得点表!16:25</v>
      </c>
      <c r="CI370" s="337" t="str">
        <f t="shared" si="167"/>
        <v>ボール得点表!3:13</v>
      </c>
      <c r="CJ370" s="338" t="str">
        <f t="shared" si="168"/>
        <v>ボール得点表!16:25</v>
      </c>
      <c r="CK370" s="337" t="str">
        <f t="shared" si="169"/>
        <v>50m得点表!3:13</v>
      </c>
      <c r="CL370" s="338" t="str">
        <f t="shared" si="170"/>
        <v>50m得点表!16:25</v>
      </c>
      <c r="CM370" s="337" t="str">
        <f t="shared" si="171"/>
        <v>往得点表!3:13</v>
      </c>
      <c r="CN370" s="338" t="str">
        <f t="shared" si="172"/>
        <v>往得点表!16:25</v>
      </c>
      <c r="CO370" s="337" t="str">
        <f t="shared" si="173"/>
        <v>腕得点表!3:13</v>
      </c>
      <c r="CP370" s="338" t="str">
        <f t="shared" si="174"/>
        <v>腕得点表!16:25</v>
      </c>
      <c r="CQ370" s="337" t="str">
        <f t="shared" si="175"/>
        <v>腕膝得点表!3:4</v>
      </c>
      <c r="CR370" s="338" t="str">
        <f t="shared" si="176"/>
        <v>腕膝得点表!8:9</v>
      </c>
      <c r="CS370" s="337" t="str">
        <f t="shared" si="177"/>
        <v>20mシャトルラン得点表!3:13</v>
      </c>
      <c r="CT370" s="338" t="str">
        <f t="shared" si="178"/>
        <v>20mシャトルラン得点表!16:25</v>
      </c>
      <c r="CU370" s="402" t="b">
        <f t="shared" si="162"/>
        <v>0</v>
      </c>
    </row>
    <row r="371" spans="1:99">
      <c r="A371" s="352">
        <v>359</v>
      </c>
      <c r="B371" s="446"/>
      <c r="C371" s="353"/>
      <c r="D371" s="356"/>
      <c r="E371" s="355"/>
      <c r="F371" s="356"/>
      <c r="G371" s="435" t="str">
        <f>IF(E371="","",DATEDIF(E371,#REF!,"y"))</f>
        <v/>
      </c>
      <c r="H371" s="356"/>
      <c r="I371" s="356"/>
      <c r="J371" s="379"/>
      <c r="K371" s="436" t="str">
        <f t="shared" ca="1" si="151"/>
        <v/>
      </c>
      <c r="L371" s="316"/>
      <c r="M371" s="318"/>
      <c r="N371" s="318"/>
      <c r="O371" s="318"/>
      <c r="P371" s="363"/>
      <c r="Q371" s="432" t="str">
        <f t="shared" ca="1" si="152"/>
        <v/>
      </c>
      <c r="R371" s="360"/>
      <c r="S371" s="361"/>
      <c r="T371" s="361"/>
      <c r="U371" s="361"/>
      <c r="V371" s="365"/>
      <c r="W371" s="358"/>
      <c r="X371" s="379" t="str">
        <f t="shared" ca="1" si="153"/>
        <v/>
      </c>
      <c r="Y371" s="379"/>
      <c r="Z371" s="360"/>
      <c r="AA371" s="361"/>
      <c r="AB371" s="361"/>
      <c r="AC371" s="361"/>
      <c r="AD371" s="362"/>
      <c r="AE371" s="363"/>
      <c r="AF371" s="432" t="str">
        <f t="shared" ca="1" si="154"/>
        <v/>
      </c>
      <c r="AG371" s="363"/>
      <c r="AH371" s="432" t="str">
        <f t="shared" ca="1" si="155"/>
        <v/>
      </c>
      <c r="AI371" s="358"/>
      <c r="AJ371" s="379" t="str">
        <f t="shared" ca="1" si="156"/>
        <v/>
      </c>
      <c r="AK371" s="363"/>
      <c r="AL371" s="432" t="str">
        <f t="shared" ca="1" si="157"/>
        <v/>
      </c>
      <c r="AM371" s="363"/>
      <c r="AN371" s="432" t="str">
        <f t="shared" ca="1" si="158"/>
        <v/>
      </c>
      <c r="AO371" s="433" t="str">
        <f t="shared" si="159"/>
        <v/>
      </c>
      <c r="AP371" s="433" t="str">
        <f t="shared" si="160"/>
        <v/>
      </c>
      <c r="AQ371" s="433" t="str">
        <f>IF(AO371=7,VLOOKUP(AP371,設定!$A$2:$B$6,2,1),"---")</f>
        <v>---</v>
      </c>
      <c r="AR371" s="370"/>
      <c r="AS371" s="371"/>
      <c r="AT371" s="371"/>
      <c r="AU371" s="372" t="s">
        <v>105</v>
      </c>
      <c r="AV371" s="373"/>
      <c r="AW371" s="372"/>
      <c r="AX371" s="374"/>
      <c r="AY371" s="434" t="str">
        <f t="shared" si="179"/>
        <v/>
      </c>
      <c r="AZ371" s="372" t="s">
        <v>105</v>
      </c>
      <c r="BA371" s="372" t="s">
        <v>105</v>
      </c>
      <c r="BB371" s="372" t="s">
        <v>105</v>
      </c>
      <c r="BC371" s="372"/>
      <c r="BD371" s="372"/>
      <c r="BE371" s="372"/>
      <c r="BF371" s="372"/>
      <c r="BG371" s="376"/>
      <c r="BH371" s="377"/>
      <c r="BI371" s="372"/>
      <c r="BJ371" s="372"/>
      <c r="BK371" s="372"/>
      <c r="BL371" s="372"/>
      <c r="BM371" s="372"/>
      <c r="BN371" s="372"/>
      <c r="BO371" s="372"/>
      <c r="BP371" s="372"/>
      <c r="BQ371" s="372"/>
      <c r="BR371" s="372"/>
      <c r="BS371" s="372"/>
      <c r="BT371" s="372"/>
      <c r="BU371" s="372"/>
      <c r="BV371" s="372"/>
      <c r="BW371" s="372"/>
      <c r="BX371" s="372"/>
      <c r="BY371" s="372"/>
      <c r="BZ371" s="378"/>
      <c r="CA371" s="401"/>
      <c r="CB371" s="402"/>
      <c r="CC371" s="402">
        <v>359</v>
      </c>
      <c r="CD371" s="337" t="str">
        <f t="shared" si="161"/>
        <v/>
      </c>
      <c r="CE371" s="337" t="str">
        <f t="shared" si="163"/>
        <v>立得点表!3:12</v>
      </c>
      <c r="CF371" s="338" t="str">
        <f t="shared" si="164"/>
        <v>立得点表!16:25</v>
      </c>
      <c r="CG371" s="337" t="str">
        <f t="shared" si="165"/>
        <v>立3段得点表!3:13</v>
      </c>
      <c r="CH371" s="338" t="str">
        <f t="shared" si="166"/>
        <v>立3段得点表!16:25</v>
      </c>
      <c r="CI371" s="337" t="str">
        <f t="shared" si="167"/>
        <v>ボール得点表!3:13</v>
      </c>
      <c r="CJ371" s="338" t="str">
        <f t="shared" si="168"/>
        <v>ボール得点表!16:25</v>
      </c>
      <c r="CK371" s="337" t="str">
        <f t="shared" si="169"/>
        <v>50m得点表!3:13</v>
      </c>
      <c r="CL371" s="338" t="str">
        <f t="shared" si="170"/>
        <v>50m得点表!16:25</v>
      </c>
      <c r="CM371" s="337" t="str">
        <f t="shared" si="171"/>
        <v>往得点表!3:13</v>
      </c>
      <c r="CN371" s="338" t="str">
        <f t="shared" si="172"/>
        <v>往得点表!16:25</v>
      </c>
      <c r="CO371" s="337" t="str">
        <f t="shared" si="173"/>
        <v>腕得点表!3:13</v>
      </c>
      <c r="CP371" s="338" t="str">
        <f t="shared" si="174"/>
        <v>腕得点表!16:25</v>
      </c>
      <c r="CQ371" s="337" t="str">
        <f t="shared" si="175"/>
        <v>腕膝得点表!3:4</v>
      </c>
      <c r="CR371" s="338" t="str">
        <f t="shared" si="176"/>
        <v>腕膝得点表!8:9</v>
      </c>
      <c r="CS371" s="337" t="str">
        <f t="shared" si="177"/>
        <v>20mシャトルラン得点表!3:13</v>
      </c>
      <c r="CT371" s="338" t="str">
        <f t="shared" si="178"/>
        <v>20mシャトルラン得点表!16:25</v>
      </c>
      <c r="CU371" s="402" t="b">
        <f t="shared" si="162"/>
        <v>0</v>
      </c>
    </row>
    <row r="372" spans="1:99">
      <c r="A372" s="352">
        <v>360</v>
      </c>
      <c r="B372" s="446"/>
      <c r="C372" s="353"/>
      <c r="D372" s="356"/>
      <c r="E372" s="355"/>
      <c r="F372" s="356"/>
      <c r="G372" s="435" t="str">
        <f>IF(E372="","",DATEDIF(E372,#REF!,"y"))</f>
        <v/>
      </c>
      <c r="H372" s="356"/>
      <c r="I372" s="356"/>
      <c r="J372" s="379"/>
      <c r="K372" s="436" t="str">
        <f t="shared" ca="1" si="151"/>
        <v/>
      </c>
      <c r="L372" s="316"/>
      <c r="M372" s="318"/>
      <c r="N372" s="318"/>
      <c r="O372" s="318"/>
      <c r="P372" s="363"/>
      <c r="Q372" s="432" t="str">
        <f t="shared" ca="1" si="152"/>
        <v/>
      </c>
      <c r="R372" s="360"/>
      <c r="S372" s="361"/>
      <c r="T372" s="361"/>
      <c r="U372" s="361"/>
      <c r="V372" s="365"/>
      <c r="W372" s="358"/>
      <c r="X372" s="379" t="str">
        <f t="shared" ca="1" si="153"/>
        <v/>
      </c>
      <c r="Y372" s="379"/>
      <c r="Z372" s="360"/>
      <c r="AA372" s="361"/>
      <c r="AB372" s="361"/>
      <c r="AC372" s="361"/>
      <c r="AD372" s="362"/>
      <c r="AE372" s="363"/>
      <c r="AF372" s="432" t="str">
        <f t="shared" ca="1" si="154"/>
        <v/>
      </c>
      <c r="AG372" s="363"/>
      <c r="AH372" s="432" t="str">
        <f t="shared" ca="1" si="155"/>
        <v/>
      </c>
      <c r="AI372" s="358"/>
      <c r="AJ372" s="379" t="str">
        <f t="shared" ca="1" si="156"/>
        <v/>
      </c>
      <c r="AK372" s="363"/>
      <c r="AL372" s="432" t="str">
        <f t="shared" ca="1" si="157"/>
        <v/>
      </c>
      <c r="AM372" s="363"/>
      <c r="AN372" s="432" t="str">
        <f t="shared" ca="1" si="158"/>
        <v/>
      </c>
      <c r="AO372" s="433" t="str">
        <f t="shared" si="159"/>
        <v/>
      </c>
      <c r="AP372" s="433" t="str">
        <f t="shared" si="160"/>
        <v/>
      </c>
      <c r="AQ372" s="433" t="str">
        <f>IF(AO372=7,VLOOKUP(AP372,設定!$A$2:$B$6,2,1),"---")</f>
        <v>---</v>
      </c>
      <c r="AR372" s="370"/>
      <c r="AS372" s="371"/>
      <c r="AT372" s="371"/>
      <c r="AU372" s="372" t="s">
        <v>105</v>
      </c>
      <c r="AV372" s="373"/>
      <c r="AW372" s="372"/>
      <c r="AX372" s="374"/>
      <c r="AY372" s="434" t="str">
        <f t="shared" si="179"/>
        <v/>
      </c>
      <c r="AZ372" s="372" t="s">
        <v>105</v>
      </c>
      <c r="BA372" s="372" t="s">
        <v>105</v>
      </c>
      <c r="BB372" s="372" t="s">
        <v>105</v>
      </c>
      <c r="BC372" s="372"/>
      <c r="BD372" s="372"/>
      <c r="BE372" s="372"/>
      <c r="BF372" s="372"/>
      <c r="BG372" s="376"/>
      <c r="BH372" s="377"/>
      <c r="BI372" s="372"/>
      <c r="BJ372" s="372"/>
      <c r="BK372" s="372"/>
      <c r="BL372" s="372"/>
      <c r="BM372" s="372"/>
      <c r="BN372" s="372"/>
      <c r="BO372" s="372"/>
      <c r="BP372" s="372"/>
      <c r="BQ372" s="372"/>
      <c r="BR372" s="372"/>
      <c r="BS372" s="372"/>
      <c r="BT372" s="372"/>
      <c r="BU372" s="372"/>
      <c r="BV372" s="372"/>
      <c r="BW372" s="372"/>
      <c r="BX372" s="372"/>
      <c r="BY372" s="372"/>
      <c r="BZ372" s="378"/>
      <c r="CA372" s="401"/>
      <c r="CB372" s="402"/>
      <c r="CC372" s="402">
        <v>360</v>
      </c>
      <c r="CD372" s="337" t="str">
        <f t="shared" si="161"/>
        <v/>
      </c>
      <c r="CE372" s="337" t="str">
        <f t="shared" si="163"/>
        <v>立得点表!3:12</v>
      </c>
      <c r="CF372" s="338" t="str">
        <f t="shared" si="164"/>
        <v>立得点表!16:25</v>
      </c>
      <c r="CG372" s="337" t="str">
        <f t="shared" si="165"/>
        <v>立3段得点表!3:13</v>
      </c>
      <c r="CH372" s="338" t="str">
        <f t="shared" si="166"/>
        <v>立3段得点表!16:25</v>
      </c>
      <c r="CI372" s="337" t="str">
        <f t="shared" si="167"/>
        <v>ボール得点表!3:13</v>
      </c>
      <c r="CJ372" s="338" t="str">
        <f t="shared" si="168"/>
        <v>ボール得点表!16:25</v>
      </c>
      <c r="CK372" s="337" t="str">
        <f t="shared" si="169"/>
        <v>50m得点表!3:13</v>
      </c>
      <c r="CL372" s="338" t="str">
        <f t="shared" si="170"/>
        <v>50m得点表!16:25</v>
      </c>
      <c r="CM372" s="337" t="str">
        <f t="shared" si="171"/>
        <v>往得点表!3:13</v>
      </c>
      <c r="CN372" s="338" t="str">
        <f t="shared" si="172"/>
        <v>往得点表!16:25</v>
      </c>
      <c r="CO372" s="337" t="str">
        <f t="shared" si="173"/>
        <v>腕得点表!3:13</v>
      </c>
      <c r="CP372" s="338" t="str">
        <f t="shared" si="174"/>
        <v>腕得点表!16:25</v>
      </c>
      <c r="CQ372" s="337" t="str">
        <f t="shared" si="175"/>
        <v>腕膝得点表!3:4</v>
      </c>
      <c r="CR372" s="338" t="str">
        <f t="shared" si="176"/>
        <v>腕膝得点表!8:9</v>
      </c>
      <c r="CS372" s="337" t="str">
        <f t="shared" si="177"/>
        <v>20mシャトルラン得点表!3:13</v>
      </c>
      <c r="CT372" s="338" t="str">
        <f t="shared" si="178"/>
        <v>20mシャトルラン得点表!16:25</v>
      </c>
      <c r="CU372" s="402" t="b">
        <f t="shared" si="162"/>
        <v>0</v>
      </c>
    </row>
    <row r="373" spans="1:99">
      <c r="A373" s="352">
        <v>361</v>
      </c>
      <c r="B373" s="446"/>
      <c r="C373" s="353"/>
      <c r="D373" s="356"/>
      <c r="E373" s="355"/>
      <c r="F373" s="356"/>
      <c r="G373" s="435" t="str">
        <f>IF(E373="","",DATEDIF(E373,#REF!,"y"))</f>
        <v/>
      </c>
      <c r="H373" s="356"/>
      <c r="I373" s="356"/>
      <c r="J373" s="379"/>
      <c r="K373" s="436" t="str">
        <f t="shared" ca="1" si="151"/>
        <v/>
      </c>
      <c r="L373" s="316"/>
      <c r="M373" s="318"/>
      <c r="N373" s="318"/>
      <c r="O373" s="318"/>
      <c r="P373" s="363"/>
      <c r="Q373" s="432" t="str">
        <f t="shared" ca="1" si="152"/>
        <v/>
      </c>
      <c r="R373" s="360"/>
      <c r="S373" s="361"/>
      <c r="T373" s="361"/>
      <c r="U373" s="361"/>
      <c r="V373" s="365"/>
      <c r="W373" s="358"/>
      <c r="X373" s="379" t="str">
        <f t="shared" ca="1" si="153"/>
        <v/>
      </c>
      <c r="Y373" s="379"/>
      <c r="Z373" s="360"/>
      <c r="AA373" s="361"/>
      <c r="AB373" s="361"/>
      <c r="AC373" s="361"/>
      <c r="AD373" s="362"/>
      <c r="AE373" s="363"/>
      <c r="AF373" s="432" t="str">
        <f t="shared" ca="1" si="154"/>
        <v/>
      </c>
      <c r="AG373" s="363"/>
      <c r="AH373" s="432" t="str">
        <f t="shared" ca="1" si="155"/>
        <v/>
      </c>
      <c r="AI373" s="358"/>
      <c r="AJ373" s="379" t="str">
        <f t="shared" ca="1" si="156"/>
        <v/>
      </c>
      <c r="AK373" s="363"/>
      <c r="AL373" s="432" t="str">
        <f t="shared" ca="1" si="157"/>
        <v/>
      </c>
      <c r="AM373" s="363"/>
      <c r="AN373" s="432" t="str">
        <f t="shared" ca="1" si="158"/>
        <v/>
      </c>
      <c r="AO373" s="433" t="str">
        <f t="shared" si="159"/>
        <v/>
      </c>
      <c r="AP373" s="433" t="str">
        <f t="shared" si="160"/>
        <v/>
      </c>
      <c r="AQ373" s="433" t="str">
        <f>IF(AO373=7,VLOOKUP(AP373,設定!$A$2:$B$6,2,1),"---")</f>
        <v>---</v>
      </c>
      <c r="AR373" s="370"/>
      <c r="AS373" s="371"/>
      <c r="AT373" s="371"/>
      <c r="AU373" s="372" t="s">
        <v>105</v>
      </c>
      <c r="AV373" s="373"/>
      <c r="AW373" s="372"/>
      <c r="AX373" s="374"/>
      <c r="AY373" s="434" t="str">
        <f t="shared" si="179"/>
        <v/>
      </c>
      <c r="AZ373" s="372" t="s">
        <v>105</v>
      </c>
      <c r="BA373" s="372" t="s">
        <v>105</v>
      </c>
      <c r="BB373" s="372" t="s">
        <v>105</v>
      </c>
      <c r="BC373" s="372"/>
      <c r="BD373" s="372"/>
      <c r="BE373" s="372"/>
      <c r="BF373" s="372"/>
      <c r="BG373" s="376"/>
      <c r="BH373" s="377"/>
      <c r="BI373" s="372"/>
      <c r="BJ373" s="372"/>
      <c r="BK373" s="372"/>
      <c r="BL373" s="372"/>
      <c r="BM373" s="372"/>
      <c r="BN373" s="372"/>
      <c r="BO373" s="372"/>
      <c r="BP373" s="372"/>
      <c r="BQ373" s="372"/>
      <c r="BR373" s="372"/>
      <c r="BS373" s="372"/>
      <c r="BT373" s="372"/>
      <c r="BU373" s="372"/>
      <c r="BV373" s="372"/>
      <c r="BW373" s="372"/>
      <c r="BX373" s="372"/>
      <c r="BY373" s="372"/>
      <c r="BZ373" s="378"/>
      <c r="CA373" s="401"/>
      <c r="CB373" s="402"/>
      <c r="CC373" s="402">
        <v>361</v>
      </c>
      <c r="CD373" s="337" t="str">
        <f t="shared" si="161"/>
        <v/>
      </c>
      <c r="CE373" s="337" t="str">
        <f t="shared" si="163"/>
        <v>立得点表!3:12</v>
      </c>
      <c r="CF373" s="338" t="str">
        <f t="shared" si="164"/>
        <v>立得点表!16:25</v>
      </c>
      <c r="CG373" s="337" t="str">
        <f t="shared" si="165"/>
        <v>立3段得点表!3:13</v>
      </c>
      <c r="CH373" s="338" t="str">
        <f t="shared" si="166"/>
        <v>立3段得点表!16:25</v>
      </c>
      <c r="CI373" s="337" t="str">
        <f t="shared" si="167"/>
        <v>ボール得点表!3:13</v>
      </c>
      <c r="CJ373" s="338" t="str">
        <f t="shared" si="168"/>
        <v>ボール得点表!16:25</v>
      </c>
      <c r="CK373" s="337" t="str">
        <f t="shared" si="169"/>
        <v>50m得点表!3:13</v>
      </c>
      <c r="CL373" s="338" t="str">
        <f t="shared" si="170"/>
        <v>50m得点表!16:25</v>
      </c>
      <c r="CM373" s="337" t="str">
        <f t="shared" si="171"/>
        <v>往得点表!3:13</v>
      </c>
      <c r="CN373" s="338" t="str">
        <f t="shared" si="172"/>
        <v>往得点表!16:25</v>
      </c>
      <c r="CO373" s="337" t="str">
        <f t="shared" si="173"/>
        <v>腕得点表!3:13</v>
      </c>
      <c r="CP373" s="338" t="str">
        <f t="shared" si="174"/>
        <v>腕得点表!16:25</v>
      </c>
      <c r="CQ373" s="337" t="str">
        <f t="shared" si="175"/>
        <v>腕膝得点表!3:4</v>
      </c>
      <c r="CR373" s="338" t="str">
        <f t="shared" si="176"/>
        <v>腕膝得点表!8:9</v>
      </c>
      <c r="CS373" s="337" t="str">
        <f t="shared" si="177"/>
        <v>20mシャトルラン得点表!3:13</v>
      </c>
      <c r="CT373" s="338" t="str">
        <f t="shared" si="178"/>
        <v>20mシャトルラン得点表!16:25</v>
      </c>
      <c r="CU373" s="402" t="b">
        <f t="shared" si="162"/>
        <v>0</v>
      </c>
    </row>
    <row r="374" spans="1:99">
      <c r="A374" s="352">
        <v>362</v>
      </c>
      <c r="B374" s="446"/>
      <c r="C374" s="353"/>
      <c r="D374" s="356"/>
      <c r="E374" s="355"/>
      <c r="F374" s="356"/>
      <c r="G374" s="435" t="str">
        <f>IF(E374="","",DATEDIF(E374,#REF!,"y"))</f>
        <v/>
      </c>
      <c r="H374" s="356"/>
      <c r="I374" s="356"/>
      <c r="J374" s="379"/>
      <c r="K374" s="436" t="str">
        <f t="shared" ca="1" si="151"/>
        <v/>
      </c>
      <c r="L374" s="316"/>
      <c r="M374" s="318"/>
      <c r="N374" s="318"/>
      <c r="O374" s="318"/>
      <c r="P374" s="363"/>
      <c r="Q374" s="432" t="str">
        <f t="shared" ca="1" si="152"/>
        <v/>
      </c>
      <c r="R374" s="360"/>
      <c r="S374" s="361"/>
      <c r="T374" s="361"/>
      <c r="U374" s="361"/>
      <c r="V374" s="365"/>
      <c r="W374" s="358"/>
      <c r="X374" s="379" t="str">
        <f t="shared" ca="1" si="153"/>
        <v/>
      </c>
      <c r="Y374" s="379"/>
      <c r="Z374" s="360"/>
      <c r="AA374" s="361"/>
      <c r="AB374" s="361"/>
      <c r="AC374" s="361"/>
      <c r="AD374" s="362"/>
      <c r="AE374" s="363"/>
      <c r="AF374" s="432" t="str">
        <f t="shared" ca="1" si="154"/>
        <v/>
      </c>
      <c r="AG374" s="363"/>
      <c r="AH374" s="432" t="str">
        <f t="shared" ca="1" si="155"/>
        <v/>
      </c>
      <c r="AI374" s="358"/>
      <c r="AJ374" s="379" t="str">
        <f t="shared" ca="1" si="156"/>
        <v/>
      </c>
      <c r="AK374" s="363"/>
      <c r="AL374" s="432" t="str">
        <f t="shared" ca="1" si="157"/>
        <v/>
      </c>
      <c r="AM374" s="363"/>
      <c r="AN374" s="432" t="str">
        <f t="shared" ca="1" si="158"/>
        <v/>
      </c>
      <c r="AO374" s="433" t="str">
        <f t="shared" si="159"/>
        <v/>
      </c>
      <c r="AP374" s="433" t="str">
        <f t="shared" si="160"/>
        <v/>
      </c>
      <c r="AQ374" s="433" t="str">
        <f>IF(AO374=7,VLOOKUP(AP374,設定!$A$2:$B$6,2,1),"---")</f>
        <v>---</v>
      </c>
      <c r="AR374" s="370"/>
      <c r="AS374" s="371"/>
      <c r="AT374" s="371"/>
      <c r="AU374" s="372" t="s">
        <v>105</v>
      </c>
      <c r="AV374" s="373"/>
      <c r="AW374" s="372"/>
      <c r="AX374" s="374"/>
      <c r="AY374" s="434" t="str">
        <f t="shared" si="179"/>
        <v/>
      </c>
      <c r="AZ374" s="372" t="s">
        <v>105</v>
      </c>
      <c r="BA374" s="372" t="s">
        <v>105</v>
      </c>
      <c r="BB374" s="372" t="s">
        <v>105</v>
      </c>
      <c r="BC374" s="372"/>
      <c r="BD374" s="372"/>
      <c r="BE374" s="372"/>
      <c r="BF374" s="372"/>
      <c r="BG374" s="376"/>
      <c r="BH374" s="377"/>
      <c r="BI374" s="372"/>
      <c r="BJ374" s="372"/>
      <c r="BK374" s="372"/>
      <c r="BL374" s="372"/>
      <c r="BM374" s="372"/>
      <c r="BN374" s="372"/>
      <c r="BO374" s="372"/>
      <c r="BP374" s="372"/>
      <c r="BQ374" s="372"/>
      <c r="BR374" s="372"/>
      <c r="BS374" s="372"/>
      <c r="BT374" s="372"/>
      <c r="BU374" s="372"/>
      <c r="BV374" s="372"/>
      <c r="BW374" s="372"/>
      <c r="BX374" s="372"/>
      <c r="BY374" s="372"/>
      <c r="BZ374" s="378"/>
      <c r="CA374" s="401"/>
      <c r="CB374" s="402"/>
      <c r="CC374" s="402">
        <v>362</v>
      </c>
      <c r="CD374" s="337" t="str">
        <f t="shared" si="161"/>
        <v/>
      </c>
      <c r="CE374" s="337" t="str">
        <f t="shared" si="163"/>
        <v>立得点表!3:12</v>
      </c>
      <c r="CF374" s="338" t="str">
        <f t="shared" si="164"/>
        <v>立得点表!16:25</v>
      </c>
      <c r="CG374" s="337" t="str">
        <f t="shared" si="165"/>
        <v>立3段得点表!3:13</v>
      </c>
      <c r="CH374" s="338" t="str">
        <f t="shared" si="166"/>
        <v>立3段得点表!16:25</v>
      </c>
      <c r="CI374" s="337" t="str">
        <f t="shared" si="167"/>
        <v>ボール得点表!3:13</v>
      </c>
      <c r="CJ374" s="338" t="str">
        <f t="shared" si="168"/>
        <v>ボール得点表!16:25</v>
      </c>
      <c r="CK374" s="337" t="str">
        <f t="shared" si="169"/>
        <v>50m得点表!3:13</v>
      </c>
      <c r="CL374" s="338" t="str">
        <f t="shared" si="170"/>
        <v>50m得点表!16:25</v>
      </c>
      <c r="CM374" s="337" t="str">
        <f t="shared" si="171"/>
        <v>往得点表!3:13</v>
      </c>
      <c r="CN374" s="338" t="str">
        <f t="shared" si="172"/>
        <v>往得点表!16:25</v>
      </c>
      <c r="CO374" s="337" t="str">
        <f t="shared" si="173"/>
        <v>腕得点表!3:13</v>
      </c>
      <c r="CP374" s="338" t="str">
        <f t="shared" si="174"/>
        <v>腕得点表!16:25</v>
      </c>
      <c r="CQ374" s="337" t="str">
        <f t="shared" si="175"/>
        <v>腕膝得点表!3:4</v>
      </c>
      <c r="CR374" s="338" t="str">
        <f t="shared" si="176"/>
        <v>腕膝得点表!8:9</v>
      </c>
      <c r="CS374" s="337" t="str">
        <f t="shared" si="177"/>
        <v>20mシャトルラン得点表!3:13</v>
      </c>
      <c r="CT374" s="338" t="str">
        <f t="shared" si="178"/>
        <v>20mシャトルラン得点表!16:25</v>
      </c>
      <c r="CU374" s="402" t="b">
        <f t="shared" si="162"/>
        <v>0</v>
      </c>
    </row>
    <row r="375" spans="1:99">
      <c r="A375" s="352">
        <v>363</v>
      </c>
      <c r="B375" s="446"/>
      <c r="C375" s="353"/>
      <c r="D375" s="356"/>
      <c r="E375" s="355"/>
      <c r="F375" s="356"/>
      <c r="G375" s="435" t="str">
        <f>IF(E375="","",DATEDIF(E375,#REF!,"y"))</f>
        <v/>
      </c>
      <c r="H375" s="356"/>
      <c r="I375" s="356"/>
      <c r="J375" s="379"/>
      <c r="K375" s="436" t="str">
        <f t="shared" ca="1" si="151"/>
        <v/>
      </c>
      <c r="L375" s="316"/>
      <c r="M375" s="318"/>
      <c r="N375" s="318"/>
      <c r="O375" s="318"/>
      <c r="P375" s="363"/>
      <c r="Q375" s="432" t="str">
        <f t="shared" ca="1" si="152"/>
        <v/>
      </c>
      <c r="R375" s="360"/>
      <c r="S375" s="361"/>
      <c r="T375" s="361"/>
      <c r="U375" s="361"/>
      <c r="V375" s="365"/>
      <c r="W375" s="358"/>
      <c r="X375" s="379" t="str">
        <f t="shared" ca="1" si="153"/>
        <v/>
      </c>
      <c r="Y375" s="379"/>
      <c r="Z375" s="360"/>
      <c r="AA375" s="361"/>
      <c r="AB375" s="361"/>
      <c r="AC375" s="361"/>
      <c r="AD375" s="362"/>
      <c r="AE375" s="363"/>
      <c r="AF375" s="432" t="str">
        <f t="shared" ca="1" si="154"/>
        <v/>
      </c>
      <c r="AG375" s="363"/>
      <c r="AH375" s="432" t="str">
        <f t="shared" ca="1" si="155"/>
        <v/>
      </c>
      <c r="AI375" s="358"/>
      <c r="AJ375" s="379" t="str">
        <f t="shared" ca="1" si="156"/>
        <v/>
      </c>
      <c r="AK375" s="363"/>
      <c r="AL375" s="432" t="str">
        <f t="shared" ca="1" si="157"/>
        <v/>
      </c>
      <c r="AM375" s="363"/>
      <c r="AN375" s="432" t="str">
        <f t="shared" ca="1" si="158"/>
        <v/>
      </c>
      <c r="AO375" s="433" t="str">
        <f t="shared" si="159"/>
        <v/>
      </c>
      <c r="AP375" s="433" t="str">
        <f t="shared" si="160"/>
        <v/>
      </c>
      <c r="AQ375" s="433" t="str">
        <f>IF(AO375=7,VLOOKUP(AP375,設定!$A$2:$B$6,2,1),"---")</f>
        <v>---</v>
      </c>
      <c r="AR375" s="370"/>
      <c r="AS375" s="371"/>
      <c r="AT375" s="371"/>
      <c r="AU375" s="372" t="s">
        <v>105</v>
      </c>
      <c r="AV375" s="373"/>
      <c r="AW375" s="372"/>
      <c r="AX375" s="374"/>
      <c r="AY375" s="434" t="str">
        <f t="shared" si="179"/>
        <v/>
      </c>
      <c r="AZ375" s="372" t="s">
        <v>105</v>
      </c>
      <c r="BA375" s="372" t="s">
        <v>105</v>
      </c>
      <c r="BB375" s="372" t="s">
        <v>105</v>
      </c>
      <c r="BC375" s="372"/>
      <c r="BD375" s="372"/>
      <c r="BE375" s="372"/>
      <c r="BF375" s="372"/>
      <c r="BG375" s="376"/>
      <c r="BH375" s="377"/>
      <c r="BI375" s="372"/>
      <c r="BJ375" s="372"/>
      <c r="BK375" s="372"/>
      <c r="BL375" s="372"/>
      <c r="BM375" s="372"/>
      <c r="BN375" s="372"/>
      <c r="BO375" s="372"/>
      <c r="BP375" s="372"/>
      <c r="BQ375" s="372"/>
      <c r="BR375" s="372"/>
      <c r="BS375" s="372"/>
      <c r="BT375" s="372"/>
      <c r="BU375" s="372"/>
      <c r="BV375" s="372"/>
      <c r="BW375" s="372"/>
      <c r="BX375" s="372"/>
      <c r="BY375" s="372"/>
      <c r="BZ375" s="378"/>
      <c r="CA375" s="401"/>
      <c r="CB375" s="402"/>
      <c r="CC375" s="402">
        <v>363</v>
      </c>
      <c r="CD375" s="337" t="str">
        <f t="shared" si="161"/>
        <v/>
      </c>
      <c r="CE375" s="337" t="str">
        <f t="shared" si="163"/>
        <v>立得点表!3:12</v>
      </c>
      <c r="CF375" s="338" t="str">
        <f t="shared" si="164"/>
        <v>立得点表!16:25</v>
      </c>
      <c r="CG375" s="337" t="str">
        <f t="shared" si="165"/>
        <v>立3段得点表!3:13</v>
      </c>
      <c r="CH375" s="338" t="str">
        <f t="shared" si="166"/>
        <v>立3段得点表!16:25</v>
      </c>
      <c r="CI375" s="337" t="str">
        <f t="shared" si="167"/>
        <v>ボール得点表!3:13</v>
      </c>
      <c r="CJ375" s="338" t="str">
        <f t="shared" si="168"/>
        <v>ボール得点表!16:25</v>
      </c>
      <c r="CK375" s="337" t="str">
        <f t="shared" si="169"/>
        <v>50m得点表!3:13</v>
      </c>
      <c r="CL375" s="338" t="str">
        <f t="shared" si="170"/>
        <v>50m得点表!16:25</v>
      </c>
      <c r="CM375" s="337" t="str">
        <f t="shared" si="171"/>
        <v>往得点表!3:13</v>
      </c>
      <c r="CN375" s="338" t="str">
        <f t="shared" si="172"/>
        <v>往得点表!16:25</v>
      </c>
      <c r="CO375" s="337" t="str">
        <f t="shared" si="173"/>
        <v>腕得点表!3:13</v>
      </c>
      <c r="CP375" s="338" t="str">
        <f t="shared" si="174"/>
        <v>腕得点表!16:25</v>
      </c>
      <c r="CQ375" s="337" t="str">
        <f t="shared" si="175"/>
        <v>腕膝得点表!3:4</v>
      </c>
      <c r="CR375" s="338" t="str">
        <f t="shared" si="176"/>
        <v>腕膝得点表!8:9</v>
      </c>
      <c r="CS375" s="337" t="str">
        <f t="shared" si="177"/>
        <v>20mシャトルラン得点表!3:13</v>
      </c>
      <c r="CT375" s="338" t="str">
        <f t="shared" si="178"/>
        <v>20mシャトルラン得点表!16:25</v>
      </c>
      <c r="CU375" s="402" t="b">
        <f t="shared" si="162"/>
        <v>0</v>
      </c>
    </row>
    <row r="376" spans="1:99">
      <c r="A376" s="352">
        <v>364</v>
      </c>
      <c r="B376" s="446"/>
      <c r="C376" s="353"/>
      <c r="D376" s="356"/>
      <c r="E376" s="355"/>
      <c r="F376" s="356"/>
      <c r="G376" s="435" t="str">
        <f>IF(E376="","",DATEDIF(E376,#REF!,"y"))</f>
        <v/>
      </c>
      <c r="H376" s="356"/>
      <c r="I376" s="356"/>
      <c r="J376" s="379"/>
      <c r="K376" s="436" t="str">
        <f t="shared" ca="1" si="151"/>
        <v/>
      </c>
      <c r="L376" s="316"/>
      <c r="M376" s="318"/>
      <c r="N376" s="318"/>
      <c r="O376" s="318"/>
      <c r="P376" s="363"/>
      <c r="Q376" s="432" t="str">
        <f t="shared" ca="1" si="152"/>
        <v/>
      </c>
      <c r="R376" s="360"/>
      <c r="S376" s="361"/>
      <c r="T376" s="361"/>
      <c r="U376" s="361"/>
      <c r="V376" s="365"/>
      <c r="W376" s="358"/>
      <c r="X376" s="379" t="str">
        <f t="shared" ca="1" si="153"/>
        <v/>
      </c>
      <c r="Y376" s="379"/>
      <c r="Z376" s="360"/>
      <c r="AA376" s="361"/>
      <c r="AB376" s="361"/>
      <c r="AC376" s="361"/>
      <c r="AD376" s="362"/>
      <c r="AE376" s="363"/>
      <c r="AF376" s="432" t="str">
        <f t="shared" ca="1" si="154"/>
        <v/>
      </c>
      <c r="AG376" s="363"/>
      <c r="AH376" s="432" t="str">
        <f t="shared" ca="1" si="155"/>
        <v/>
      </c>
      <c r="AI376" s="358"/>
      <c r="AJ376" s="379" t="str">
        <f t="shared" ca="1" si="156"/>
        <v/>
      </c>
      <c r="AK376" s="363"/>
      <c r="AL376" s="432" t="str">
        <f t="shared" ca="1" si="157"/>
        <v/>
      </c>
      <c r="AM376" s="363"/>
      <c r="AN376" s="432" t="str">
        <f t="shared" ca="1" si="158"/>
        <v/>
      </c>
      <c r="AO376" s="433" t="str">
        <f t="shared" si="159"/>
        <v/>
      </c>
      <c r="AP376" s="433" t="str">
        <f t="shared" si="160"/>
        <v/>
      </c>
      <c r="AQ376" s="433" t="str">
        <f>IF(AO376=7,VLOOKUP(AP376,設定!$A$2:$B$6,2,1),"---")</f>
        <v>---</v>
      </c>
      <c r="AR376" s="370"/>
      <c r="AS376" s="371"/>
      <c r="AT376" s="371"/>
      <c r="AU376" s="372" t="s">
        <v>105</v>
      </c>
      <c r="AV376" s="373"/>
      <c r="AW376" s="372"/>
      <c r="AX376" s="374"/>
      <c r="AY376" s="434" t="str">
        <f t="shared" si="179"/>
        <v/>
      </c>
      <c r="AZ376" s="372" t="s">
        <v>105</v>
      </c>
      <c r="BA376" s="372" t="s">
        <v>105</v>
      </c>
      <c r="BB376" s="372" t="s">
        <v>105</v>
      </c>
      <c r="BC376" s="372"/>
      <c r="BD376" s="372"/>
      <c r="BE376" s="372"/>
      <c r="BF376" s="372"/>
      <c r="BG376" s="376"/>
      <c r="BH376" s="377"/>
      <c r="BI376" s="372"/>
      <c r="BJ376" s="372"/>
      <c r="BK376" s="372"/>
      <c r="BL376" s="372"/>
      <c r="BM376" s="372"/>
      <c r="BN376" s="372"/>
      <c r="BO376" s="372"/>
      <c r="BP376" s="372"/>
      <c r="BQ376" s="372"/>
      <c r="BR376" s="372"/>
      <c r="BS376" s="372"/>
      <c r="BT376" s="372"/>
      <c r="BU376" s="372"/>
      <c r="BV376" s="372"/>
      <c r="BW376" s="372"/>
      <c r="BX376" s="372"/>
      <c r="BY376" s="372"/>
      <c r="BZ376" s="378"/>
      <c r="CA376" s="401"/>
      <c r="CB376" s="402"/>
      <c r="CC376" s="402">
        <v>364</v>
      </c>
      <c r="CD376" s="337" t="str">
        <f t="shared" si="161"/>
        <v/>
      </c>
      <c r="CE376" s="337" t="str">
        <f t="shared" si="163"/>
        <v>立得点表!3:12</v>
      </c>
      <c r="CF376" s="338" t="str">
        <f t="shared" si="164"/>
        <v>立得点表!16:25</v>
      </c>
      <c r="CG376" s="337" t="str">
        <f t="shared" si="165"/>
        <v>立3段得点表!3:13</v>
      </c>
      <c r="CH376" s="338" t="str">
        <f t="shared" si="166"/>
        <v>立3段得点表!16:25</v>
      </c>
      <c r="CI376" s="337" t="str">
        <f t="shared" si="167"/>
        <v>ボール得点表!3:13</v>
      </c>
      <c r="CJ376" s="338" t="str">
        <f t="shared" si="168"/>
        <v>ボール得点表!16:25</v>
      </c>
      <c r="CK376" s="337" t="str">
        <f t="shared" si="169"/>
        <v>50m得点表!3:13</v>
      </c>
      <c r="CL376" s="338" t="str">
        <f t="shared" si="170"/>
        <v>50m得点表!16:25</v>
      </c>
      <c r="CM376" s="337" t="str">
        <f t="shared" si="171"/>
        <v>往得点表!3:13</v>
      </c>
      <c r="CN376" s="338" t="str">
        <f t="shared" si="172"/>
        <v>往得点表!16:25</v>
      </c>
      <c r="CO376" s="337" t="str">
        <f t="shared" si="173"/>
        <v>腕得点表!3:13</v>
      </c>
      <c r="CP376" s="338" t="str">
        <f t="shared" si="174"/>
        <v>腕得点表!16:25</v>
      </c>
      <c r="CQ376" s="337" t="str">
        <f t="shared" si="175"/>
        <v>腕膝得点表!3:4</v>
      </c>
      <c r="CR376" s="338" t="str">
        <f t="shared" si="176"/>
        <v>腕膝得点表!8:9</v>
      </c>
      <c r="CS376" s="337" t="str">
        <f t="shared" si="177"/>
        <v>20mシャトルラン得点表!3:13</v>
      </c>
      <c r="CT376" s="338" t="str">
        <f t="shared" si="178"/>
        <v>20mシャトルラン得点表!16:25</v>
      </c>
      <c r="CU376" s="402" t="b">
        <f t="shared" si="162"/>
        <v>0</v>
      </c>
    </row>
    <row r="377" spans="1:99">
      <c r="A377" s="352">
        <v>365</v>
      </c>
      <c r="B377" s="446"/>
      <c r="C377" s="353"/>
      <c r="D377" s="356"/>
      <c r="E377" s="355"/>
      <c r="F377" s="356"/>
      <c r="G377" s="435" t="str">
        <f>IF(E377="","",DATEDIF(E377,#REF!,"y"))</f>
        <v/>
      </c>
      <c r="H377" s="356"/>
      <c r="I377" s="356"/>
      <c r="J377" s="379"/>
      <c r="K377" s="436" t="str">
        <f t="shared" ca="1" si="151"/>
        <v/>
      </c>
      <c r="L377" s="316"/>
      <c r="M377" s="318"/>
      <c r="N377" s="318"/>
      <c r="O377" s="318"/>
      <c r="P377" s="363"/>
      <c r="Q377" s="432" t="str">
        <f t="shared" ca="1" si="152"/>
        <v/>
      </c>
      <c r="R377" s="360"/>
      <c r="S377" s="361"/>
      <c r="T377" s="361"/>
      <c r="U377" s="361"/>
      <c r="V377" s="365"/>
      <c r="W377" s="358"/>
      <c r="X377" s="379" t="str">
        <f t="shared" ca="1" si="153"/>
        <v/>
      </c>
      <c r="Y377" s="379"/>
      <c r="Z377" s="360"/>
      <c r="AA377" s="361"/>
      <c r="AB377" s="361"/>
      <c r="AC377" s="361"/>
      <c r="AD377" s="362"/>
      <c r="AE377" s="363"/>
      <c r="AF377" s="432" t="str">
        <f t="shared" ca="1" si="154"/>
        <v/>
      </c>
      <c r="AG377" s="363"/>
      <c r="AH377" s="432" t="str">
        <f t="shared" ca="1" si="155"/>
        <v/>
      </c>
      <c r="AI377" s="358"/>
      <c r="AJ377" s="379" t="str">
        <f t="shared" ca="1" si="156"/>
        <v/>
      </c>
      <c r="AK377" s="363"/>
      <c r="AL377" s="432" t="str">
        <f t="shared" ca="1" si="157"/>
        <v/>
      </c>
      <c r="AM377" s="363"/>
      <c r="AN377" s="432" t="str">
        <f t="shared" ca="1" si="158"/>
        <v/>
      </c>
      <c r="AO377" s="433" t="str">
        <f t="shared" si="159"/>
        <v/>
      </c>
      <c r="AP377" s="433" t="str">
        <f t="shared" si="160"/>
        <v/>
      </c>
      <c r="AQ377" s="433" t="str">
        <f>IF(AO377=7,VLOOKUP(AP377,設定!$A$2:$B$6,2,1),"---")</f>
        <v>---</v>
      </c>
      <c r="AR377" s="370"/>
      <c r="AS377" s="371"/>
      <c r="AT377" s="371"/>
      <c r="AU377" s="372" t="s">
        <v>105</v>
      </c>
      <c r="AV377" s="373"/>
      <c r="AW377" s="372"/>
      <c r="AX377" s="374"/>
      <c r="AY377" s="434" t="str">
        <f t="shared" si="179"/>
        <v/>
      </c>
      <c r="AZ377" s="372" t="s">
        <v>105</v>
      </c>
      <c r="BA377" s="372" t="s">
        <v>105</v>
      </c>
      <c r="BB377" s="372" t="s">
        <v>105</v>
      </c>
      <c r="BC377" s="372"/>
      <c r="BD377" s="372"/>
      <c r="BE377" s="372"/>
      <c r="BF377" s="372"/>
      <c r="BG377" s="376"/>
      <c r="BH377" s="377"/>
      <c r="BI377" s="372"/>
      <c r="BJ377" s="372"/>
      <c r="BK377" s="372"/>
      <c r="BL377" s="372"/>
      <c r="BM377" s="372"/>
      <c r="BN377" s="372"/>
      <c r="BO377" s="372"/>
      <c r="BP377" s="372"/>
      <c r="BQ377" s="372"/>
      <c r="BR377" s="372"/>
      <c r="BS377" s="372"/>
      <c r="BT377" s="372"/>
      <c r="BU377" s="372"/>
      <c r="BV377" s="372"/>
      <c r="BW377" s="372"/>
      <c r="BX377" s="372"/>
      <c r="BY377" s="372"/>
      <c r="BZ377" s="378"/>
      <c r="CA377" s="401"/>
      <c r="CB377" s="402"/>
      <c r="CC377" s="402">
        <v>365</v>
      </c>
      <c r="CD377" s="337" t="str">
        <f t="shared" si="161"/>
        <v/>
      </c>
      <c r="CE377" s="337" t="str">
        <f t="shared" si="163"/>
        <v>立得点表!3:12</v>
      </c>
      <c r="CF377" s="338" t="str">
        <f t="shared" si="164"/>
        <v>立得点表!16:25</v>
      </c>
      <c r="CG377" s="337" t="str">
        <f t="shared" si="165"/>
        <v>立3段得点表!3:13</v>
      </c>
      <c r="CH377" s="338" t="str">
        <f t="shared" si="166"/>
        <v>立3段得点表!16:25</v>
      </c>
      <c r="CI377" s="337" t="str">
        <f t="shared" si="167"/>
        <v>ボール得点表!3:13</v>
      </c>
      <c r="CJ377" s="338" t="str">
        <f t="shared" si="168"/>
        <v>ボール得点表!16:25</v>
      </c>
      <c r="CK377" s="337" t="str">
        <f t="shared" si="169"/>
        <v>50m得点表!3:13</v>
      </c>
      <c r="CL377" s="338" t="str">
        <f t="shared" si="170"/>
        <v>50m得点表!16:25</v>
      </c>
      <c r="CM377" s="337" t="str">
        <f t="shared" si="171"/>
        <v>往得点表!3:13</v>
      </c>
      <c r="CN377" s="338" t="str">
        <f t="shared" si="172"/>
        <v>往得点表!16:25</v>
      </c>
      <c r="CO377" s="337" t="str">
        <f t="shared" si="173"/>
        <v>腕得点表!3:13</v>
      </c>
      <c r="CP377" s="338" t="str">
        <f t="shared" si="174"/>
        <v>腕得点表!16:25</v>
      </c>
      <c r="CQ377" s="337" t="str">
        <f t="shared" si="175"/>
        <v>腕膝得点表!3:4</v>
      </c>
      <c r="CR377" s="338" t="str">
        <f t="shared" si="176"/>
        <v>腕膝得点表!8:9</v>
      </c>
      <c r="CS377" s="337" t="str">
        <f t="shared" si="177"/>
        <v>20mシャトルラン得点表!3:13</v>
      </c>
      <c r="CT377" s="338" t="str">
        <f t="shared" si="178"/>
        <v>20mシャトルラン得点表!16:25</v>
      </c>
      <c r="CU377" s="402" t="b">
        <f t="shared" si="162"/>
        <v>0</v>
      </c>
    </row>
    <row r="378" spans="1:99">
      <c r="A378" s="352">
        <v>366</v>
      </c>
      <c r="B378" s="446"/>
      <c r="C378" s="353"/>
      <c r="D378" s="356"/>
      <c r="E378" s="355"/>
      <c r="F378" s="356"/>
      <c r="G378" s="435" t="str">
        <f>IF(E378="","",DATEDIF(E378,#REF!,"y"))</f>
        <v/>
      </c>
      <c r="H378" s="356"/>
      <c r="I378" s="356"/>
      <c r="J378" s="379"/>
      <c r="K378" s="436" t="str">
        <f t="shared" ca="1" si="151"/>
        <v/>
      </c>
      <c r="L378" s="316"/>
      <c r="M378" s="318"/>
      <c r="N378" s="318"/>
      <c r="O378" s="318"/>
      <c r="P378" s="363"/>
      <c r="Q378" s="432" t="str">
        <f t="shared" ca="1" si="152"/>
        <v/>
      </c>
      <c r="R378" s="360"/>
      <c r="S378" s="361"/>
      <c r="T378" s="361"/>
      <c r="U378" s="361"/>
      <c r="V378" s="365"/>
      <c r="W378" s="358"/>
      <c r="X378" s="379" t="str">
        <f t="shared" ca="1" si="153"/>
        <v/>
      </c>
      <c r="Y378" s="379"/>
      <c r="Z378" s="360"/>
      <c r="AA378" s="361"/>
      <c r="AB378" s="361"/>
      <c r="AC378" s="361"/>
      <c r="AD378" s="362"/>
      <c r="AE378" s="363"/>
      <c r="AF378" s="432" t="str">
        <f t="shared" ca="1" si="154"/>
        <v/>
      </c>
      <c r="AG378" s="363"/>
      <c r="AH378" s="432" t="str">
        <f t="shared" ca="1" si="155"/>
        <v/>
      </c>
      <c r="AI378" s="358"/>
      <c r="AJ378" s="379" t="str">
        <f t="shared" ca="1" si="156"/>
        <v/>
      </c>
      <c r="AK378" s="363"/>
      <c r="AL378" s="432" t="str">
        <f t="shared" ca="1" si="157"/>
        <v/>
      </c>
      <c r="AM378" s="363"/>
      <c r="AN378" s="432" t="str">
        <f t="shared" ca="1" si="158"/>
        <v/>
      </c>
      <c r="AO378" s="433" t="str">
        <f t="shared" si="159"/>
        <v/>
      </c>
      <c r="AP378" s="433" t="str">
        <f t="shared" si="160"/>
        <v/>
      </c>
      <c r="AQ378" s="433" t="str">
        <f>IF(AO378=7,VLOOKUP(AP378,設定!$A$2:$B$6,2,1),"---")</f>
        <v>---</v>
      </c>
      <c r="AR378" s="370"/>
      <c r="AS378" s="371"/>
      <c r="AT378" s="371"/>
      <c r="AU378" s="372" t="s">
        <v>105</v>
      </c>
      <c r="AV378" s="373"/>
      <c r="AW378" s="372"/>
      <c r="AX378" s="374"/>
      <c r="AY378" s="434" t="str">
        <f t="shared" si="179"/>
        <v/>
      </c>
      <c r="AZ378" s="372" t="s">
        <v>105</v>
      </c>
      <c r="BA378" s="372" t="s">
        <v>105</v>
      </c>
      <c r="BB378" s="372" t="s">
        <v>105</v>
      </c>
      <c r="BC378" s="372"/>
      <c r="BD378" s="372"/>
      <c r="BE378" s="372"/>
      <c r="BF378" s="372"/>
      <c r="BG378" s="376"/>
      <c r="BH378" s="377"/>
      <c r="BI378" s="372"/>
      <c r="BJ378" s="372"/>
      <c r="BK378" s="372"/>
      <c r="BL378" s="372"/>
      <c r="BM378" s="372"/>
      <c r="BN378" s="372"/>
      <c r="BO378" s="372"/>
      <c r="BP378" s="372"/>
      <c r="BQ378" s="372"/>
      <c r="BR378" s="372"/>
      <c r="BS378" s="372"/>
      <c r="BT378" s="372"/>
      <c r="BU378" s="372"/>
      <c r="BV378" s="372"/>
      <c r="BW378" s="372"/>
      <c r="BX378" s="372"/>
      <c r="BY378" s="372"/>
      <c r="BZ378" s="378"/>
      <c r="CA378" s="401"/>
      <c r="CB378" s="402"/>
      <c r="CC378" s="402">
        <v>366</v>
      </c>
      <c r="CD378" s="337" t="str">
        <f t="shared" si="161"/>
        <v/>
      </c>
      <c r="CE378" s="337" t="str">
        <f t="shared" si="163"/>
        <v>立得点表!3:12</v>
      </c>
      <c r="CF378" s="338" t="str">
        <f t="shared" si="164"/>
        <v>立得点表!16:25</v>
      </c>
      <c r="CG378" s="337" t="str">
        <f t="shared" si="165"/>
        <v>立3段得点表!3:13</v>
      </c>
      <c r="CH378" s="338" t="str">
        <f t="shared" si="166"/>
        <v>立3段得点表!16:25</v>
      </c>
      <c r="CI378" s="337" t="str">
        <f t="shared" si="167"/>
        <v>ボール得点表!3:13</v>
      </c>
      <c r="CJ378" s="338" t="str">
        <f t="shared" si="168"/>
        <v>ボール得点表!16:25</v>
      </c>
      <c r="CK378" s="337" t="str">
        <f t="shared" si="169"/>
        <v>50m得点表!3:13</v>
      </c>
      <c r="CL378" s="338" t="str">
        <f t="shared" si="170"/>
        <v>50m得点表!16:25</v>
      </c>
      <c r="CM378" s="337" t="str">
        <f t="shared" si="171"/>
        <v>往得点表!3:13</v>
      </c>
      <c r="CN378" s="338" t="str">
        <f t="shared" si="172"/>
        <v>往得点表!16:25</v>
      </c>
      <c r="CO378" s="337" t="str">
        <f t="shared" si="173"/>
        <v>腕得点表!3:13</v>
      </c>
      <c r="CP378" s="338" t="str">
        <f t="shared" si="174"/>
        <v>腕得点表!16:25</v>
      </c>
      <c r="CQ378" s="337" t="str">
        <f t="shared" si="175"/>
        <v>腕膝得点表!3:4</v>
      </c>
      <c r="CR378" s="338" t="str">
        <f t="shared" si="176"/>
        <v>腕膝得点表!8:9</v>
      </c>
      <c r="CS378" s="337" t="str">
        <f t="shared" si="177"/>
        <v>20mシャトルラン得点表!3:13</v>
      </c>
      <c r="CT378" s="338" t="str">
        <f t="shared" si="178"/>
        <v>20mシャトルラン得点表!16:25</v>
      </c>
      <c r="CU378" s="402" t="b">
        <f t="shared" si="162"/>
        <v>0</v>
      </c>
    </row>
    <row r="379" spans="1:99">
      <c r="A379" s="352">
        <v>367</v>
      </c>
      <c r="B379" s="446"/>
      <c r="C379" s="353"/>
      <c r="D379" s="356"/>
      <c r="E379" s="355"/>
      <c r="F379" s="356"/>
      <c r="G379" s="435" t="str">
        <f>IF(E379="","",DATEDIF(E379,#REF!,"y"))</f>
        <v/>
      </c>
      <c r="H379" s="356"/>
      <c r="I379" s="356"/>
      <c r="J379" s="379"/>
      <c r="K379" s="436" t="str">
        <f t="shared" ca="1" si="151"/>
        <v/>
      </c>
      <c r="L379" s="316"/>
      <c r="M379" s="318"/>
      <c r="N379" s="318"/>
      <c r="O379" s="318"/>
      <c r="P379" s="363"/>
      <c r="Q379" s="432" t="str">
        <f t="shared" ca="1" si="152"/>
        <v/>
      </c>
      <c r="R379" s="360"/>
      <c r="S379" s="361"/>
      <c r="T379" s="361"/>
      <c r="U379" s="361"/>
      <c r="V379" s="365"/>
      <c r="W379" s="358"/>
      <c r="X379" s="379" t="str">
        <f t="shared" ca="1" si="153"/>
        <v/>
      </c>
      <c r="Y379" s="379"/>
      <c r="Z379" s="360"/>
      <c r="AA379" s="361"/>
      <c r="AB379" s="361"/>
      <c r="AC379" s="361"/>
      <c r="AD379" s="362"/>
      <c r="AE379" s="363"/>
      <c r="AF379" s="432" t="str">
        <f t="shared" ca="1" si="154"/>
        <v/>
      </c>
      <c r="AG379" s="363"/>
      <c r="AH379" s="432" t="str">
        <f t="shared" ca="1" si="155"/>
        <v/>
      </c>
      <c r="AI379" s="358"/>
      <c r="AJ379" s="379" t="str">
        <f t="shared" ca="1" si="156"/>
        <v/>
      </c>
      <c r="AK379" s="363"/>
      <c r="AL379" s="432" t="str">
        <f t="shared" ca="1" si="157"/>
        <v/>
      </c>
      <c r="AM379" s="363"/>
      <c r="AN379" s="432" t="str">
        <f t="shared" ca="1" si="158"/>
        <v/>
      </c>
      <c r="AO379" s="433" t="str">
        <f t="shared" si="159"/>
        <v/>
      </c>
      <c r="AP379" s="433" t="str">
        <f t="shared" si="160"/>
        <v/>
      </c>
      <c r="AQ379" s="433" t="str">
        <f>IF(AO379=7,VLOOKUP(AP379,設定!$A$2:$B$6,2,1),"---")</f>
        <v>---</v>
      </c>
      <c r="AR379" s="370"/>
      <c r="AS379" s="371"/>
      <c r="AT379" s="371"/>
      <c r="AU379" s="372" t="s">
        <v>105</v>
      </c>
      <c r="AV379" s="373"/>
      <c r="AW379" s="372"/>
      <c r="AX379" s="374"/>
      <c r="AY379" s="434" t="str">
        <f t="shared" si="179"/>
        <v/>
      </c>
      <c r="AZ379" s="372" t="s">
        <v>105</v>
      </c>
      <c r="BA379" s="372" t="s">
        <v>105</v>
      </c>
      <c r="BB379" s="372" t="s">
        <v>105</v>
      </c>
      <c r="BC379" s="372"/>
      <c r="BD379" s="372"/>
      <c r="BE379" s="372"/>
      <c r="BF379" s="372"/>
      <c r="BG379" s="376"/>
      <c r="BH379" s="377"/>
      <c r="BI379" s="372"/>
      <c r="BJ379" s="372"/>
      <c r="BK379" s="372"/>
      <c r="BL379" s="372"/>
      <c r="BM379" s="372"/>
      <c r="BN379" s="372"/>
      <c r="BO379" s="372"/>
      <c r="BP379" s="372"/>
      <c r="BQ379" s="372"/>
      <c r="BR379" s="372"/>
      <c r="BS379" s="372"/>
      <c r="BT379" s="372"/>
      <c r="BU379" s="372"/>
      <c r="BV379" s="372"/>
      <c r="BW379" s="372"/>
      <c r="BX379" s="372"/>
      <c r="BY379" s="372"/>
      <c r="BZ379" s="378"/>
      <c r="CA379" s="401"/>
      <c r="CB379" s="402"/>
      <c r="CC379" s="402">
        <v>367</v>
      </c>
      <c r="CD379" s="337" t="str">
        <f t="shared" si="161"/>
        <v/>
      </c>
      <c r="CE379" s="337" t="str">
        <f t="shared" si="163"/>
        <v>立得点表!3:12</v>
      </c>
      <c r="CF379" s="338" t="str">
        <f t="shared" si="164"/>
        <v>立得点表!16:25</v>
      </c>
      <c r="CG379" s="337" t="str">
        <f t="shared" si="165"/>
        <v>立3段得点表!3:13</v>
      </c>
      <c r="CH379" s="338" t="str">
        <f t="shared" si="166"/>
        <v>立3段得点表!16:25</v>
      </c>
      <c r="CI379" s="337" t="str">
        <f t="shared" si="167"/>
        <v>ボール得点表!3:13</v>
      </c>
      <c r="CJ379" s="338" t="str">
        <f t="shared" si="168"/>
        <v>ボール得点表!16:25</v>
      </c>
      <c r="CK379" s="337" t="str">
        <f t="shared" si="169"/>
        <v>50m得点表!3:13</v>
      </c>
      <c r="CL379" s="338" t="str">
        <f t="shared" si="170"/>
        <v>50m得点表!16:25</v>
      </c>
      <c r="CM379" s="337" t="str">
        <f t="shared" si="171"/>
        <v>往得点表!3:13</v>
      </c>
      <c r="CN379" s="338" t="str">
        <f t="shared" si="172"/>
        <v>往得点表!16:25</v>
      </c>
      <c r="CO379" s="337" t="str">
        <f t="shared" si="173"/>
        <v>腕得点表!3:13</v>
      </c>
      <c r="CP379" s="338" t="str">
        <f t="shared" si="174"/>
        <v>腕得点表!16:25</v>
      </c>
      <c r="CQ379" s="337" t="str">
        <f t="shared" si="175"/>
        <v>腕膝得点表!3:4</v>
      </c>
      <c r="CR379" s="338" t="str">
        <f t="shared" si="176"/>
        <v>腕膝得点表!8:9</v>
      </c>
      <c r="CS379" s="337" t="str">
        <f t="shared" si="177"/>
        <v>20mシャトルラン得点表!3:13</v>
      </c>
      <c r="CT379" s="338" t="str">
        <f t="shared" si="178"/>
        <v>20mシャトルラン得点表!16:25</v>
      </c>
      <c r="CU379" s="402" t="b">
        <f t="shared" si="162"/>
        <v>0</v>
      </c>
    </row>
    <row r="380" spans="1:99">
      <c r="A380" s="352">
        <v>368</v>
      </c>
      <c r="B380" s="446"/>
      <c r="C380" s="353"/>
      <c r="D380" s="356"/>
      <c r="E380" s="355"/>
      <c r="F380" s="356"/>
      <c r="G380" s="435" t="str">
        <f>IF(E380="","",DATEDIF(E380,#REF!,"y"))</f>
        <v/>
      </c>
      <c r="H380" s="356"/>
      <c r="I380" s="356"/>
      <c r="J380" s="379"/>
      <c r="K380" s="436" t="str">
        <f t="shared" ca="1" si="151"/>
        <v/>
      </c>
      <c r="L380" s="316"/>
      <c r="M380" s="318"/>
      <c r="N380" s="318"/>
      <c r="O380" s="318"/>
      <c r="P380" s="363"/>
      <c r="Q380" s="432" t="str">
        <f t="shared" ca="1" si="152"/>
        <v/>
      </c>
      <c r="R380" s="360"/>
      <c r="S380" s="361"/>
      <c r="T380" s="361"/>
      <c r="U380" s="361"/>
      <c r="V380" s="365"/>
      <c r="W380" s="358"/>
      <c r="X380" s="379" t="str">
        <f t="shared" ca="1" si="153"/>
        <v/>
      </c>
      <c r="Y380" s="379"/>
      <c r="Z380" s="360"/>
      <c r="AA380" s="361"/>
      <c r="AB380" s="361"/>
      <c r="AC380" s="361"/>
      <c r="AD380" s="362"/>
      <c r="AE380" s="363"/>
      <c r="AF380" s="432" t="str">
        <f t="shared" ca="1" si="154"/>
        <v/>
      </c>
      <c r="AG380" s="363"/>
      <c r="AH380" s="432" t="str">
        <f t="shared" ca="1" si="155"/>
        <v/>
      </c>
      <c r="AI380" s="358"/>
      <c r="AJ380" s="379" t="str">
        <f t="shared" ca="1" si="156"/>
        <v/>
      </c>
      <c r="AK380" s="363"/>
      <c r="AL380" s="432" t="str">
        <f t="shared" ca="1" si="157"/>
        <v/>
      </c>
      <c r="AM380" s="363"/>
      <c r="AN380" s="432" t="str">
        <f t="shared" ca="1" si="158"/>
        <v/>
      </c>
      <c r="AO380" s="433" t="str">
        <f t="shared" si="159"/>
        <v/>
      </c>
      <c r="AP380" s="433" t="str">
        <f t="shared" si="160"/>
        <v/>
      </c>
      <c r="AQ380" s="433" t="str">
        <f>IF(AO380=7,VLOOKUP(AP380,設定!$A$2:$B$6,2,1),"---")</f>
        <v>---</v>
      </c>
      <c r="AR380" s="370"/>
      <c r="AS380" s="371"/>
      <c r="AT380" s="371"/>
      <c r="AU380" s="372" t="s">
        <v>105</v>
      </c>
      <c r="AV380" s="373"/>
      <c r="AW380" s="372"/>
      <c r="AX380" s="374"/>
      <c r="AY380" s="434" t="str">
        <f t="shared" si="179"/>
        <v/>
      </c>
      <c r="AZ380" s="372" t="s">
        <v>105</v>
      </c>
      <c r="BA380" s="372" t="s">
        <v>105</v>
      </c>
      <c r="BB380" s="372" t="s">
        <v>105</v>
      </c>
      <c r="BC380" s="372"/>
      <c r="BD380" s="372"/>
      <c r="BE380" s="372"/>
      <c r="BF380" s="372"/>
      <c r="BG380" s="376"/>
      <c r="BH380" s="377"/>
      <c r="BI380" s="372"/>
      <c r="BJ380" s="372"/>
      <c r="BK380" s="372"/>
      <c r="BL380" s="372"/>
      <c r="BM380" s="372"/>
      <c r="BN380" s="372"/>
      <c r="BO380" s="372"/>
      <c r="BP380" s="372"/>
      <c r="BQ380" s="372"/>
      <c r="BR380" s="372"/>
      <c r="BS380" s="372"/>
      <c r="BT380" s="372"/>
      <c r="BU380" s="372"/>
      <c r="BV380" s="372"/>
      <c r="BW380" s="372"/>
      <c r="BX380" s="372"/>
      <c r="BY380" s="372"/>
      <c r="BZ380" s="378"/>
      <c r="CA380" s="401"/>
      <c r="CB380" s="402"/>
      <c r="CC380" s="402">
        <v>368</v>
      </c>
      <c r="CD380" s="337" t="str">
        <f t="shared" si="161"/>
        <v/>
      </c>
      <c r="CE380" s="337" t="str">
        <f t="shared" si="163"/>
        <v>立得点表!3:12</v>
      </c>
      <c r="CF380" s="338" t="str">
        <f t="shared" si="164"/>
        <v>立得点表!16:25</v>
      </c>
      <c r="CG380" s="337" t="str">
        <f t="shared" si="165"/>
        <v>立3段得点表!3:13</v>
      </c>
      <c r="CH380" s="338" t="str">
        <f t="shared" si="166"/>
        <v>立3段得点表!16:25</v>
      </c>
      <c r="CI380" s="337" t="str">
        <f t="shared" si="167"/>
        <v>ボール得点表!3:13</v>
      </c>
      <c r="CJ380" s="338" t="str">
        <f t="shared" si="168"/>
        <v>ボール得点表!16:25</v>
      </c>
      <c r="CK380" s="337" t="str">
        <f t="shared" si="169"/>
        <v>50m得点表!3:13</v>
      </c>
      <c r="CL380" s="338" t="str">
        <f t="shared" si="170"/>
        <v>50m得点表!16:25</v>
      </c>
      <c r="CM380" s="337" t="str">
        <f t="shared" si="171"/>
        <v>往得点表!3:13</v>
      </c>
      <c r="CN380" s="338" t="str">
        <f t="shared" si="172"/>
        <v>往得点表!16:25</v>
      </c>
      <c r="CO380" s="337" t="str">
        <f t="shared" si="173"/>
        <v>腕得点表!3:13</v>
      </c>
      <c r="CP380" s="338" t="str">
        <f t="shared" si="174"/>
        <v>腕得点表!16:25</v>
      </c>
      <c r="CQ380" s="337" t="str">
        <f t="shared" si="175"/>
        <v>腕膝得点表!3:4</v>
      </c>
      <c r="CR380" s="338" t="str">
        <f t="shared" si="176"/>
        <v>腕膝得点表!8:9</v>
      </c>
      <c r="CS380" s="337" t="str">
        <f t="shared" si="177"/>
        <v>20mシャトルラン得点表!3:13</v>
      </c>
      <c r="CT380" s="338" t="str">
        <f t="shared" si="178"/>
        <v>20mシャトルラン得点表!16:25</v>
      </c>
      <c r="CU380" s="402" t="b">
        <f t="shared" si="162"/>
        <v>0</v>
      </c>
    </row>
    <row r="381" spans="1:99">
      <c r="A381" s="352">
        <v>369</v>
      </c>
      <c r="B381" s="446"/>
      <c r="C381" s="353"/>
      <c r="D381" s="356"/>
      <c r="E381" s="355"/>
      <c r="F381" s="356"/>
      <c r="G381" s="435" t="str">
        <f>IF(E381="","",DATEDIF(E381,#REF!,"y"))</f>
        <v/>
      </c>
      <c r="H381" s="356"/>
      <c r="I381" s="356"/>
      <c r="J381" s="379"/>
      <c r="K381" s="436" t="str">
        <f t="shared" ca="1" si="151"/>
        <v/>
      </c>
      <c r="L381" s="316"/>
      <c r="M381" s="318"/>
      <c r="N381" s="318"/>
      <c r="O381" s="318"/>
      <c r="P381" s="363"/>
      <c r="Q381" s="432" t="str">
        <f t="shared" ca="1" si="152"/>
        <v/>
      </c>
      <c r="R381" s="360"/>
      <c r="S381" s="361"/>
      <c r="T381" s="361"/>
      <c r="U381" s="361"/>
      <c r="V381" s="365"/>
      <c r="W381" s="358"/>
      <c r="X381" s="379" t="str">
        <f t="shared" ca="1" si="153"/>
        <v/>
      </c>
      <c r="Y381" s="379"/>
      <c r="Z381" s="360"/>
      <c r="AA381" s="361"/>
      <c r="AB381" s="361"/>
      <c r="AC381" s="361"/>
      <c r="AD381" s="362"/>
      <c r="AE381" s="363"/>
      <c r="AF381" s="432" t="str">
        <f t="shared" ca="1" si="154"/>
        <v/>
      </c>
      <c r="AG381" s="363"/>
      <c r="AH381" s="432" t="str">
        <f t="shared" ca="1" si="155"/>
        <v/>
      </c>
      <c r="AI381" s="358"/>
      <c r="AJ381" s="379" t="str">
        <f t="shared" ca="1" si="156"/>
        <v/>
      </c>
      <c r="AK381" s="363"/>
      <c r="AL381" s="432" t="str">
        <f t="shared" ca="1" si="157"/>
        <v/>
      </c>
      <c r="AM381" s="363"/>
      <c r="AN381" s="432" t="str">
        <f t="shared" ca="1" si="158"/>
        <v/>
      </c>
      <c r="AO381" s="433" t="str">
        <f t="shared" si="159"/>
        <v/>
      </c>
      <c r="AP381" s="433" t="str">
        <f t="shared" si="160"/>
        <v/>
      </c>
      <c r="AQ381" s="433" t="str">
        <f>IF(AO381=7,VLOOKUP(AP381,設定!$A$2:$B$6,2,1),"---")</f>
        <v>---</v>
      </c>
      <c r="AR381" s="370"/>
      <c r="AS381" s="371"/>
      <c r="AT381" s="371"/>
      <c r="AU381" s="372" t="s">
        <v>105</v>
      </c>
      <c r="AV381" s="373"/>
      <c r="AW381" s="372"/>
      <c r="AX381" s="374"/>
      <c r="AY381" s="434" t="str">
        <f t="shared" si="179"/>
        <v/>
      </c>
      <c r="AZ381" s="372" t="s">
        <v>105</v>
      </c>
      <c r="BA381" s="372" t="s">
        <v>105</v>
      </c>
      <c r="BB381" s="372" t="s">
        <v>105</v>
      </c>
      <c r="BC381" s="372"/>
      <c r="BD381" s="372"/>
      <c r="BE381" s="372"/>
      <c r="BF381" s="372"/>
      <c r="BG381" s="376"/>
      <c r="BH381" s="377"/>
      <c r="BI381" s="372"/>
      <c r="BJ381" s="372"/>
      <c r="BK381" s="372"/>
      <c r="BL381" s="372"/>
      <c r="BM381" s="372"/>
      <c r="BN381" s="372"/>
      <c r="BO381" s="372"/>
      <c r="BP381" s="372"/>
      <c r="BQ381" s="372"/>
      <c r="BR381" s="372"/>
      <c r="BS381" s="372"/>
      <c r="BT381" s="372"/>
      <c r="BU381" s="372"/>
      <c r="BV381" s="372"/>
      <c r="BW381" s="372"/>
      <c r="BX381" s="372"/>
      <c r="BY381" s="372"/>
      <c r="BZ381" s="378"/>
      <c r="CA381" s="401"/>
      <c r="CB381" s="402"/>
      <c r="CC381" s="402">
        <v>369</v>
      </c>
      <c r="CD381" s="337" t="str">
        <f t="shared" si="161"/>
        <v/>
      </c>
      <c r="CE381" s="337" t="str">
        <f t="shared" si="163"/>
        <v>立得点表!3:12</v>
      </c>
      <c r="CF381" s="338" t="str">
        <f t="shared" si="164"/>
        <v>立得点表!16:25</v>
      </c>
      <c r="CG381" s="337" t="str">
        <f t="shared" si="165"/>
        <v>立3段得点表!3:13</v>
      </c>
      <c r="CH381" s="338" t="str">
        <f t="shared" si="166"/>
        <v>立3段得点表!16:25</v>
      </c>
      <c r="CI381" s="337" t="str">
        <f t="shared" si="167"/>
        <v>ボール得点表!3:13</v>
      </c>
      <c r="CJ381" s="338" t="str">
        <f t="shared" si="168"/>
        <v>ボール得点表!16:25</v>
      </c>
      <c r="CK381" s="337" t="str">
        <f t="shared" si="169"/>
        <v>50m得点表!3:13</v>
      </c>
      <c r="CL381" s="338" t="str">
        <f t="shared" si="170"/>
        <v>50m得点表!16:25</v>
      </c>
      <c r="CM381" s="337" t="str">
        <f t="shared" si="171"/>
        <v>往得点表!3:13</v>
      </c>
      <c r="CN381" s="338" t="str">
        <f t="shared" si="172"/>
        <v>往得点表!16:25</v>
      </c>
      <c r="CO381" s="337" t="str">
        <f t="shared" si="173"/>
        <v>腕得点表!3:13</v>
      </c>
      <c r="CP381" s="338" t="str">
        <f t="shared" si="174"/>
        <v>腕得点表!16:25</v>
      </c>
      <c r="CQ381" s="337" t="str">
        <f t="shared" si="175"/>
        <v>腕膝得点表!3:4</v>
      </c>
      <c r="CR381" s="338" t="str">
        <f t="shared" si="176"/>
        <v>腕膝得点表!8:9</v>
      </c>
      <c r="CS381" s="337" t="str">
        <f t="shared" si="177"/>
        <v>20mシャトルラン得点表!3:13</v>
      </c>
      <c r="CT381" s="338" t="str">
        <f t="shared" si="178"/>
        <v>20mシャトルラン得点表!16:25</v>
      </c>
      <c r="CU381" s="402" t="b">
        <f t="shared" si="162"/>
        <v>0</v>
      </c>
    </row>
    <row r="382" spans="1:99">
      <c r="A382" s="352">
        <v>370</v>
      </c>
      <c r="B382" s="446"/>
      <c r="C382" s="353"/>
      <c r="D382" s="356"/>
      <c r="E382" s="355"/>
      <c r="F382" s="356"/>
      <c r="G382" s="435" t="str">
        <f>IF(E382="","",DATEDIF(E382,#REF!,"y"))</f>
        <v/>
      </c>
      <c r="H382" s="356"/>
      <c r="I382" s="356"/>
      <c r="J382" s="379"/>
      <c r="K382" s="436" t="str">
        <f t="shared" ca="1" si="151"/>
        <v/>
      </c>
      <c r="L382" s="316"/>
      <c r="M382" s="318"/>
      <c r="N382" s="318"/>
      <c r="O382" s="318"/>
      <c r="P382" s="363"/>
      <c r="Q382" s="432" t="str">
        <f t="shared" ca="1" si="152"/>
        <v/>
      </c>
      <c r="R382" s="360"/>
      <c r="S382" s="361"/>
      <c r="T382" s="361"/>
      <c r="U382" s="361"/>
      <c r="V382" s="365"/>
      <c r="W382" s="358"/>
      <c r="X382" s="379" t="str">
        <f t="shared" ca="1" si="153"/>
        <v/>
      </c>
      <c r="Y382" s="379"/>
      <c r="Z382" s="360"/>
      <c r="AA382" s="361"/>
      <c r="AB382" s="361"/>
      <c r="AC382" s="361"/>
      <c r="AD382" s="362"/>
      <c r="AE382" s="363"/>
      <c r="AF382" s="432" t="str">
        <f t="shared" ca="1" si="154"/>
        <v/>
      </c>
      <c r="AG382" s="363"/>
      <c r="AH382" s="432" t="str">
        <f t="shared" ca="1" si="155"/>
        <v/>
      </c>
      <c r="AI382" s="358"/>
      <c r="AJ382" s="379" t="str">
        <f t="shared" ca="1" si="156"/>
        <v/>
      </c>
      <c r="AK382" s="363"/>
      <c r="AL382" s="432" t="str">
        <f t="shared" ca="1" si="157"/>
        <v/>
      </c>
      <c r="AM382" s="363"/>
      <c r="AN382" s="432" t="str">
        <f t="shared" ca="1" si="158"/>
        <v/>
      </c>
      <c r="AO382" s="433" t="str">
        <f t="shared" si="159"/>
        <v/>
      </c>
      <c r="AP382" s="433" t="str">
        <f t="shared" si="160"/>
        <v/>
      </c>
      <c r="AQ382" s="433" t="str">
        <f>IF(AO382=7,VLOOKUP(AP382,設定!$A$2:$B$6,2,1),"---")</f>
        <v>---</v>
      </c>
      <c r="AR382" s="370"/>
      <c r="AS382" s="371"/>
      <c r="AT382" s="371"/>
      <c r="AU382" s="372" t="s">
        <v>105</v>
      </c>
      <c r="AV382" s="373"/>
      <c r="AW382" s="372"/>
      <c r="AX382" s="374"/>
      <c r="AY382" s="434" t="str">
        <f t="shared" si="179"/>
        <v/>
      </c>
      <c r="AZ382" s="372" t="s">
        <v>105</v>
      </c>
      <c r="BA382" s="372" t="s">
        <v>105</v>
      </c>
      <c r="BB382" s="372" t="s">
        <v>105</v>
      </c>
      <c r="BC382" s="372"/>
      <c r="BD382" s="372"/>
      <c r="BE382" s="372"/>
      <c r="BF382" s="372"/>
      <c r="BG382" s="376"/>
      <c r="BH382" s="377"/>
      <c r="BI382" s="372"/>
      <c r="BJ382" s="372"/>
      <c r="BK382" s="372"/>
      <c r="BL382" s="372"/>
      <c r="BM382" s="372"/>
      <c r="BN382" s="372"/>
      <c r="BO382" s="372"/>
      <c r="BP382" s="372"/>
      <c r="BQ382" s="372"/>
      <c r="BR382" s="372"/>
      <c r="BS382" s="372"/>
      <c r="BT382" s="372"/>
      <c r="BU382" s="372"/>
      <c r="BV382" s="372"/>
      <c r="BW382" s="372"/>
      <c r="BX382" s="372"/>
      <c r="BY382" s="372"/>
      <c r="BZ382" s="378"/>
      <c r="CA382" s="401"/>
      <c r="CB382" s="402"/>
      <c r="CC382" s="402">
        <v>370</v>
      </c>
      <c r="CD382" s="337" t="str">
        <f t="shared" si="161"/>
        <v/>
      </c>
      <c r="CE382" s="337" t="str">
        <f t="shared" si="163"/>
        <v>立得点表!3:12</v>
      </c>
      <c r="CF382" s="338" t="str">
        <f t="shared" si="164"/>
        <v>立得点表!16:25</v>
      </c>
      <c r="CG382" s="337" t="str">
        <f t="shared" si="165"/>
        <v>立3段得点表!3:13</v>
      </c>
      <c r="CH382" s="338" t="str">
        <f t="shared" si="166"/>
        <v>立3段得点表!16:25</v>
      </c>
      <c r="CI382" s="337" t="str">
        <f t="shared" si="167"/>
        <v>ボール得点表!3:13</v>
      </c>
      <c r="CJ382" s="338" t="str">
        <f t="shared" si="168"/>
        <v>ボール得点表!16:25</v>
      </c>
      <c r="CK382" s="337" t="str">
        <f t="shared" si="169"/>
        <v>50m得点表!3:13</v>
      </c>
      <c r="CL382" s="338" t="str">
        <f t="shared" si="170"/>
        <v>50m得点表!16:25</v>
      </c>
      <c r="CM382" s="337" t="str">
        <f t="shared" si="171"/>
        <v>往得点表!3:13</v>
      </c>
      <c r="CN382" s="338" t="str">
        <f t="shared" si="172"/>
        <v>往得点表!16:25</v>
      </c>
      <c r="CO382" s="337" t="str">
        <f t="shared" si="173"/>
        <v>腕得点表!3:13</v>
      </c>
      <c r="CP382" s="338" t="str">
        <f t="shared" si="174"/>
        <v>腕得点表!16:25</v>
      </c>
      <c r="CQ382" s="337" t="str">
        <f t="shared" si="175"/>
        <v>腕膝得点表!3:4</v>
      </c>
      <c r="CR382" s="338" t="str">
        <f t="shared" si="176"/>
        <v>腕膝得点表!8:9</v>
      </c>
      <c r="CS382" s="337" t="str">
        <f t="shared" si="177"/>
        <v>20mシャトルラン得点表!3:13</v>
      </c>
      <c r="CT382" s="338" t="str">
        <f t="shared" si="178"/>
        <v>20mシャトルラン得点表!16:25</v>
      </c>
      <c r="CU382" s="402" t="b">
        <f t="shared" si="162"/>
        <v>0</v>
      </c>
    </row>
    <row r="383" spans="1:99">
      <c r="A383" s="352">
        <v>371</v>
      </c>
      <c r="B383" s="446"/>
      <c r="C383" s="353"/>
      <c r="D383" s="356"/>
      <c r="E383" s="355"/>
      <c r="F383" s="356"/>
      <c r="G383" s="435" t="str">
        <f>IF(E383="","",DATEDIF(E383,#REF!,"y"))</f>
        <v/>
      </c>
      <c r="H383" s="356"/>
      <c r="I383" s="356"/>
      <c r="J383" s="379"/>
      <c r="K383" s="436" t="str">
        <f t="shared" ca="1" si="151"/>
        <v/>
      </c>
      <c r="L383" s="316"/>
      <c r="M383" s="318"/>
      <c r="N383" s="318"/>
      <c r="O383" s="318"/>
      <c r="P383" s="363"/>
      <c r="Q383" s="432" t="str">
        <f t="shared" ca="1" si="152"/>
        <v/>
      </c>
      <c r="R383" s="360"/>
      <c r="S383" s="361"/>
      <c r="T383" s="361"/>
      <c r="U383" s="361"/>
      <c r="V383" s="365"/>
      <c r="W383" s="358"/>
      <c r="X383" s="379" t="str">
        <f t="shared" ca="1" si="153"/>
        <v/>
      </c>
      <c r="Y383" s="379"/>
      <c r="Z383" s="360"/>
      <c r="AA383" s="361"/>
      <c r="AB383" s="361"/>
      <c r="AC383" s="361"/>
      <c r="AD383" s="362"/>
      <c r="AE383" s="363"/>
      <c r="AF383" s="432" t="str">
        <f t="shared" ca="1" si="154"/>
        <v/>
      </c>
      <c r="AG383" s="363"/>
      <c r="AH383" s="432" t="str">
        <f t="shared" ca="1" si="155"/>
        <v/>
      </c>
      <c r="AI383" s="358"/>
      <c r="AJ383" s="379" t="str">
        <f t="shared" ca="1" si="156"/>
        <v/>
      </c>
      <c r="AK383" s="363"/>
      <c r="AL383" s="432" t="str">
        <f t="shared" ca="1" si="157"/>
        <v/>
      </c>
      <c r="AM383" s="363"/>
      <c r="AN383" s="432" t="str">
        <f t="shared" ca="1" si="158"/>
        <v/>
      </c>
      <c r="AO383" s="433" t="str">
        <f t="shared" si="159"/>
        <v/>
      </c>
      <c r="AP383" s="433" t="str">
        <f t="shared" si="160"/>
        <v/>
      </c>
      <c r="AQ383" s="433" t="str">
        <f>IF(AO383=7,VLOOKUP(AP383,設定!$A$2:$B$6,2,1),"---")</f>
        <v>---</v>
      </c>
      <c r="AR383" s="370"/>
      <c r="AS383" s="371"/>
      <c r="AT383" s="371"/>
      <c r="AU383" s="372" t="s">
        <v>105</v>
      </c>
      <c r="AV383" s="373"/>
      <c r="AW383" s="372"/>
      <c r="AX383" s="374"/>
      <c r="AY383" s="434" t="str">
        <f t="shared" si="179"/>
        <v/>
      </c>
      <c r="AZ383" s="372" t="s">
        <v>105</v>
      </c>
      <c r="BA383" s="372" t="s">
        <v>105</v>
      </c>
      <c r="BB383" s="372" t="s">
        <v>105</v>
      </c>
      <c r="BC383" s="372"/>
      <c r="BD383" s="372"/>
      <c r="BE383" s="372"/>
      <c r="BF383" s="372"/>
      <c r="BG383" s="376"/>
      <c r="BH383" s="377"/>
      <c r="BI383" s="372"/>
      <c r="BJ383" s="372"/>
      <c r="BK383" s="372"/>
      <c r="BL383" s="372"/>
      <c r="BM383" s="372"/>
      <c r="BN383" s="372"/>
      <c r="BO383" s="372"/>
      <c r="BP383" s="372"/>
      <c r="BQ383" s="372"/>
      <c r="BR383" s="372"/>
      <c r="BS383" s="372"/>
      <c r="BT383" s="372"/>
      <c r="BU383" s="372"/>
      <c r="BV383" s="372"/>
      <c r="BW383" s="372"/>
      <c r="BX383" s="372"/>
      <c r="BY383" s="372"/>
      <c r="BZ383" s="378"/>
      <c r="CA383" s="401"/>
      <c r="CB383" s="402"/>
      <c r="CC383" s="402">
        <v>371</v>
      </c>
      <c r="CD383" s="337" t="str">
        <f t="shared" si="161"/>
        <v/>
      </c>
      <c r="CE383" s="337" t="str">
        <f t="shared" si="163"/>
        <v>立得点表!3:12</v>
      </c>
      <c r="CF383" s="338" t="str">
        <f t="shared" si="164"/>
        <v>立得点表!16:25</v>
      </c>
      <c r="CG383" s="337" t="str">
        <f t="shared" si="165"/>
        <v>立3段得点表!3:13</v>
      </c>
      <c r="CH383" s="338" t="str">
        <f t="shared" si="166"/>
        <v>立3段得点表!16:25</v>
      </c>
      <c r="CI383" s="337" t="str">
        <f t="shared" si="167"/>
        <v>ボール得点表!3:13</v>
      </c>
      <c r="CJ383" s="338" t="str">
        <f t="shared" si="168"/>
        <v>ボール得点表!16:25</v>
      </c>
      <c r="CK383" s="337" t="str">
        <f t="shared" si="169"/>
        <v>50m得点表!3:13</v>
      </c>
      <c r="CL383" s="338" t="str">
        <f t="shared" si="170"/>
        <v>50m得点表!16:25</v>
      </c>
      <c r="CM383" s="337" t="str">
        <f t="shared" si="171"/>
        <v>往得点表!3:13</v>
      </c>
      <c r="CN383" s="338" t="str">
        <f t="shared" si="172"/>
        <v>往得点表!16:25</v>
      </c>
      <c r="CO383" s="337" t="str">
        <f t="shared" si="173"/>
        <v>腕得点表!3:13</v>
      </c>
      <c r="CP383" s="338" t="str">
        <f t="shared" si="174"/>
        <v>腕得点表!16:25</v>
      </c>
      <c r="CQ383" s="337" t="str">
        <f t="shared" si="175"/>
        <v>腕膝得点表!3:4</v>
      </c>
      <c r="CR383" s="338" t="str">
        <f t="shared" si="176"/>
        <v>腕膝得点表!8:9</v>
      </c>
      <c r="CS383" s="337" t="str">
        <f t="shared" si="177"/>
        <v>20mシャトルラン得点表!3:13</v>
      </c>
      <c r="CT383" s="338" t="str">
        <f t="shared" si="178"/>
        <v>20mシャトルラン得点表!16:25</v>
      </c>
      <c r="CU383" s="402" t="b">
        <f t="shared" si="162"/>
        <v>0</v>
      </c>
    </row>
    <row r="384" spans="1:99">
      <c r="A384" s="352">
        <v>372</v>
      </c>
      <c r="B384" s="446"/>
      <c r="C384" s="353"/>
      <c r="D384" s="356"/>
      <c r="E384" s="355"/>
      <c r="F384" s="356"/>
      <c r="G384" s="435" t="str">
        <f>IF(E384="","",DATEDIF(E384,#REF!,"y"))</f>
        <v/>
      </c>
      <c r="H384" s="356"/>
      <c r="I384" s="356"/>
      <c r="J384" s="379"/>
      <c r="K384" s="436" t="str">
        <f t="shared" ca="1" si="151"/>
        <v/>
      </c>
      <c r="L384" s="316"/>
      <c r="M384" s="318"/>
      <c r="N384" s="318"/>
      <c r="O384" s="318"/>
      <c r="P384" s="363"/>
      <c r="Q384" s="432" t="str">
        <f t="shared" ca="1" si="152"/>
        <v/>
      </c>
      <c r="R384" s="360"/>
      <c r="S384" s="361"/>
      <c r="T384" s="361"/>
      <c r="U384" s="361"/>
      <c r="V384" s="365"/>
      <c r="W384" s="358"/>
      <c r="X384" s="379" t="str">
        <f t="shared" ca="1" si="153"/>
        <v/>
      </c>
      <c r="Y384" s="379"/>
      <c r="Z384" s="360"/>
      <c r="AA384" s="361"/>
      <c r="AB384" s="361"/>
      <c r="AC384" s="361"/>
      <c r="AD384" s="362"/>
      <c r="AE384" s="363"/>
      <c r="AF384" s="432" t="str">
        <f t="shared" ca="1" si="154"/>
        <v/>
      </c>
      <c r="AG384" s="363"/>
      <c r="AH384" s="432" t="str">
        <f t="shared" ca="1" si="155"/>
        <v/>
      </c>
      <c r="AI384" s="358"/>
      <c r="AJ384" s="379" t="str">
        <f t="shared" ca="1" si="156"/>
        <v/>
      </c>
      <c r="AK384" s="363"/>
      <c r="AL384" s="432" t="str">
        <f t="shared" ca="1" si="157"/>
        <v/>
      </c>
      <c r="AM384" s="363"/>
      <c r="AN384" s="432" t="str">
        <f t="shared" ca="1" si="158"/>
        <v/>
      </c>
      <c r="AO384" s="433" t="str">
        <f t="shared" si="159"/>
        <v/>
      </c>
      <c r="AP384" s="433" t="str">
        <f t="shared" si="160"/>
        <v/>
      </c>
      <c r="AQ384" s="433" t="str">
        <f>IF(AO384=7,VLOOKUP(AP384,設定!$A$2:$B$6,2,1),"---")</f>
        <v>---</v>
      </c>
      <c r="AR384" s="370"/>
      <c r="AS384" s="371"/>
      <c r="AT384" s="371"/>
      <c r="AU384" s="372" t="s">
        <v>105</v>
      </c>
      <c r="AV384" s="373"/>
      <c r="AW384" s="372"/>
      <c r="AX384" s="374"/>
      <c r="AY384" s="434" t="str">
        <f t="shared" si="179"/>
        <v/>
      </c>
      <c r="AZ384" s="372" t="s">
        <v>105</v>
      </c>
      <c r="BA384" s="372" t="s">
        <v>105</v>
      </c>
      <c r="BB384" s="372" t="s">
        <v>105</v>
      </c>
      <c r="BC384" s="372"/>
      <c r="BD384" s="372"/>
      <c r="BE384" s="372"/>
      <c r="BF384" s="372"/>
      <c r="BG384" s="376"/>
      <c r="BH384" s="377"/>
      <c r="BI384" s="372"/>
      <c r="BJ384" s="372"/>
      <c r="BK384" s="372"/>
      <c r="BL384" s="372"/>
      <c r="BM384" s="372"/>
      <c r="BN384" s="372"/>
      <c r="BO384" s="372"/>
      <c r="BP384" s="372"/>
      <c r="BQ384" s="372"/>
      <c r="BR384" s="372"/>
      <c r="BS384" s="372"/>
      <c r="BT384" s="372"/>
      <c r="BU384" s="372"/>
      <c r="BV384" s="372"/>
      <c r="BW384" s="372"/>
      <c r="BX384" s="372"/>
      <c r="BY384" s="372"/>
      <c r="BZ384" s="378"/>
      <c r="CA384" s="401"/>
      <c r="CB384" s="402"/>
      <c r="CC384" s="402">
        <v>372</v>
      </c>
      <c r="CD384" s="337" t="str">
        <f t="shared" si="161"/>
        <v/>
      </c>
      <c r="CE384" s="337" t="str">
        <f t="shared" si="163"/>
        <v>立得点表!3:12</v>
      </c>
      <c r="CF384" s="338" t="str">
        <f t="shared" si="164"/>
        <v>立得点表!16:25</v>
      </c>
      <c r="CG384" s="337" t="str">
        <f t="shared" si="165"/>
        <v>立3段得点表!3:13</v>
      </c>
      <c r="CH384" s="338" t="str">
        <f t="shared" si="166"/>
        <v>立3段得点表!16:25</v>
      </c>
      <c r="CI384" s="337" t="str">
        <f t="shared" si="167"/>
        <v>ボール得点表!3:13</v>
      </c>
      <c r="CJ384" s="338" t="str">
        <f t="shared" si="168"/>
        <v>ボール得点表!16:25</v>
      </c>
      <c r="CK384" s="337" t="str">
        <f t="shared" si="169"/>
        <v>50m得点表!3:13</v>
      </c>
      <c r="CL384" s="338" t="str">
        <f t="shared" si="170"/>
        <v>50m得点表!16:25</v>
      </c>
      <c r="CM384" s="337" t="str">
        <f t="shared" si="171"/>
        <v>往得点表!3:13</v>
      </c>
      <c r="CN384" s="338" t="str">
        <f t="shared" si="172"/>
        <v>往得点表!16:25</v>
      </c>
      <c r="CO384" s="337" t="str">
        <f t="shared" si="173"/>
        <v>腕得点表!3:13</v>
      </c>
      <c r="CP384" s="338" t="str">
        <f t="shared" si="174"/>
        <v>腕得点表!16:25</v>
      </c>
      <c r="CQ384" s="337" t="str">
        <f t="shared" si="175"/>
        <v>腕膝得点表!3:4</v>
      </c>
      <c r="CR384" s="338" t="str">
        <f t="shared" si="176"/>
        <v>腕膝得点表!8:9</v>
      </c>
      <c r="CS384" s="337" t="str">
        <f t="shared" si="177"/>
        <v>20mシャトルラン得点表!3:13</v>
      </c>
      <c r="CT384" s="338" t="str">
        <f t="shared" si="178"/>
        <v>20mシャトルラン得点表!16:25</v>
      </c>
      <c r="CU384" s="402" t="b">
        <f t="shared" si="162"/>
        <v>0</v>
      </c>
    </row>
    <row r="385" spans="1:99">
      <c r="A385" s="352">
        <v>373</v>
      </c>
      <c r="B385" s="446"/>
      <c r="C385" s="353"/>
      <c r="D385" s="356"/>
      <c r="E385" s="355"/>
      <c r="F385" s="356"/>
      <c r="G385" s="435" t="str">
        <f>IF(E385="","",DATEDIF(E385,#REF!,"y"))</f>
        <v/>
      </c>
      <c r="H385" s="356"/>
      <c r="I385" s="356"/>
      <c r="J385" s="379"/>
      <c r="K385" s="436" t="str">
        <f t="shared" ca="1" si="151"/>
        <v/>
      </c>
      <c r="L385" s="316"/>
      <c r="M385" s="318"/>
      <c r="N385" s="318"/>
      <c r="O385" s="318"/>
      <c r="P385" s="363"/>
      <c r="Q385" s="432" t="str">
        <f t="shared" ca="1" si="152"/>
        <v/>
      </c>
      <c r="R385" s="360"/>
      <c r="S385" s="361"/>
      <c r="T385" s="361"/>
      <c r="U385" s="361"/>
      <c r="V385" s="365"/>
      <c r="W385" s="358"/>
      <c r="X385" s="379" t="str">
        <f t="shared" ca="1" si="153"/>
        <v/>
      </c>
      <c r="Y385" s="379"/>
      <c r="Z385" s="360"/>
      <c r="AA385" s="361"/>
      <c r="AB385" s="361"/>
      <c r="AC385" s="361"/>
      <c r="AD385" s="362"/>
      <c r="AE385" s="363"/>
      <c r="AF385" s="432" t="str">
        <f t="shared" ca="1" si="154"/>
        <v/>
      </c>
      <c r="AG385" s="363"/>
      <c r="AH385" s="432" t="str">
        <f t="shared" ca="1" si="155"/>
        <v/>
      </c>
      <c r="AI385" s="358"/>
      <c r="AJ385" s="379" t="str">
        <f t="shared" ca="1" si="156"/>
        <v/>
      </c>
      <c r="AK385" s="363"/>
      <c r="AL385" s="432" t="str">
        <f t="shared" ca="1" si="157"/>
        <v/>
      </c>
      <c r="AM385" s="363"/>
      <c r="AN385" s="432" t="str">
        <f t="shared" ca="1" si="158"/>
        <v/>
      </c>
      <c r="AO385" s="433" t="str">
        <f t="shared" si="159"/>
        <v/>
      </c>
      <c r="AP385" s="433" t="str">
        <f t="shared" si="160"/>
        <v/>
      </c>
      <c r="AQ385" s="433" t="str">
        <f>IF(AO385=7,VLOOKUP(AP385,設定!$A$2:$B$6,2,1),"---")</f>
        <v>---</v>
      </c>
      <c r="AR385" s="370"/>
      <c r="AS385" s="371"/>
      <c r="AT385" s="371"/>
      <c r="AU385" s="372" t="s">
        <v>105</v>
      </c>
      <c r="AV385" s="373"/>
      <c r="AW385" s="372"/>
      <c r="AX385" s="374"/>
      <c r="AY385" s="434" t="str">
        <f t="shared" si="179"/>
        <v/>
      </c>
      <c r="AZ385" s="372" t="s">
        <v>105</v>
      </c>
      <c r="BA385" s="372" t="s">
        <v>105</v>
      </c>
      <c r="BB385" s="372" t="s">
        <v>105</v>
      </c>
      <c r="BC385" s="372"/>
      <c r="BD385" s="372"/>
      <c r="BE385" s="372"/>
      <c r="BF385" s="372"/>
      <c r="BG385" s="376"/>
      <c r="BH385" s="377"/>
      <c r="BI385" s="372"/>
      <c r="BJ385" s="372"/>
      <c r="BK385" s="372"/>
      <c r="BL385" s="372"/>
      <c r="BM385" s="372"/>
      <c r="BN385" s="372"/>
      <c r="BO385" s="372"/>
      <c r="BP385" s="372"/>
      <c r="BQ385" s="372"/>
      <c r="BR385" s="372"/>
      <c r="BS385" s="372"/>
      <c r="BT385" s="372"/>
      <c r="BU385" s="372"/>
      <c r="BV385" s="372"/>
      <c r="BW385" s="372"/>
      <c r="BX385" s="372"/>
      <c r="BY385" s="372"/>
      <c r="BZ385" s="378"/>
      <c r="CA385" s="401"/>
      <c r="CB385" s="402"/>
      <c r="CC385" s="402">
        <v>373</v>
      </c>
      <c r="CD385" s="337" t="str">
        <f t="shared" si="161"/>
        <v/>
      </c>
      <c r="CE385" s="337" t="str">
        <f t="shared" si="163"/>
        <v>立得点表!3:12</v>
      </c>
      <c r="CF385" s="338" t="str">
        <f t="shared" si="164"/>
        <v>立得点表!16:25</v>
      </c>
      <c r="CG385" s="337" t="str">
        <f t="shared" si="165"/>
        <v>立3段得点表!3:13</v>
      </c>
      <c r="CH385" s="338" t="str">
        <f t="shared" si="166"/>
        <v>立3段得点表!16:25</v>
      </c>
      <c r="CI385" s="337" t="str">
        <f t="shared" si="167"/>
        <v>ボール得点表!3:13</v>
      </c>
      <c r="CJ385" s="338" t="str">
        <f t="shared" si="168"/>
        <v>ボール得点表!16:25</v>
      </c>
      <c r="CK385" s="337" t="str">
        <f t="shared" si="169"/>
        <v>50m得点表!3:13</v>
      </c>
      <c r="CL385" s="338" t="str">
        <f t="shared" si="170"/>
        <v>50m得点表!16:25</v>
      </c>
      <c r="CM385" s="337" t="str">
        <f t="shared" si="171"/>
        <v>往得点表!3:13</v>
      </c>
      <c r="CN385" s="338" t="str">
        <f t="shared" si="172"/>
        <v>往得点表!16:25</v>
      </c>
      <c r="CO385" s="337" t="str">
        <f t="shared" si="173"/>
        <v>腕得点表!3:13</v>
      </c>
      <c r="CP385" s="338" t="str">
        <f t="shared" si="174"/>
        <v>腕得点表!16:25</v>
      </c>
      <c r="CQ385" s="337" t="str">
        <f t="shared" si="175"/>
        <v>腕膝得点表!3:4</v>
      </c>
      <c r="CR385" s="338" t="str">
        <f t="shared" si="176"/>
        <v>腕膝得点表!8:9</v>
      </c>
      <c r="CS385" s="337" t="str">
        <f t="shared" si="177"/>
        <v>20mシャトルラン得点表!3:13</v>
      </c>
      <c r="CT385" s="338" t="str">
        <f t="shared" si="178"/>
        <v>20mシャトルラン得点表!16:25</v>
      </c>
      <c r="CU385" s="402" t="b">
        <f t="shared" si="162"/>
        <v>0</v>
      </c>
    </row>
    <row r="386" spans="1:99">
      <c r="A386" s="352">
        <v>374</v>
      </c>
      <c r="B386" s="446"/>
      <c r="C386" s="353"/>
      <c r="D386" s="356"/>
      <c r="E386" s="355"/>
      <c r="F386" s="356"/>
      <c r="G386" s="435" t="str">
        <f>IF(E386="","",DATEDIF(E386,#REF!,"y"))</f>
        <v/>
      </c>
      <c r="H386" s="356"/>
      <c r="I386" s="356"/>
      <c r="J386" s="379"/>
      <c r="K386" s="436" t="str">
        <f t="shared" ca="1" si="151"/>
        <v/>
      </c>
      <c r="L386" s="316"/>
      <c r="M386" s="318"/>
      <c r="N386" s="318"/>
      <c r="O386" s="318"/>
      <c r="P386" s="363"/>
      <c r="Q386" s="432" t="str">
        <f t="shared" ca="1" si="152"/>
        <v/>
      </c>
      <c r="R386" s="360"/>
      <c r="S386" s="361"/>
      <c r="T386" s="361"/>
      <c r="U386" s="361"/>
      <c r="V386" s="365"/>
      <c r="W386" s="358"/>
      <c r="X386" s="379" t="str">
        <f t="shared" ca="1" si="153"/>
        <v/>
      </c>
      <c r="Y386" s="379"/>
      <c r="Z386" s="360"/>
      <c r="AA386" s="361"/>
      <c r="AB386" s="361"/>
      <c r="AC386" s="361"/>
      <c r="AD386" s="362"/>
      <c r="AE386" s="363"/>
      <c r="AF386" s="432" t="str">
        <f t="shared" ca="1" si="154"/>
        <v/>
      </c>
      <c r="AG386" s="363"/>
      <c r="AH386" s="432" t="str">
        <f t="shared" ca="1" si="155"/>
        <v/>
      </c>
      <c r="AI386" s="358"/>
      <c r="AJ386" s="379" t="str">
        <f t="shared" ca="1" si="156"/>
        <v/>
      </c>
      <c r="AK386" s="363"/>
      <c r="AL386" s="432" t="str">
        <f t="shared" ca="1" si="157"/>
        <v/>
      </c>
      <c r="AM386" s="363"/>
      <c r="AN386" s="432" t="str">
        <f t="shared" ca="1" si="158"/>
        <v/>
      </c>
      <c r="AO386" s="433" t="str">
        <f t="shared" si="159"/>
        <v/>
      </c>
      <c r="AP386" s="433" t="str">
        <f t="shared" si="160"/>
        <v/>
      </c>
      <c r="AQ386" s="433" t="str">
        <f>IF(AO386=7,VLOOKUP(AP386,設定!$A$2:$B$6,2,1),"---")</f>
        <v>---</v>
      </c>
      <c r="AR386" s="370"/>
      <c r="AS386" s="371"/>
      <c r="AT386" s="371"/>
      <c r="AU386" s="372" t="s">
        <v>105</v>
      </c>
      <c r="AV386" s="373"/>
      <c r="AW386" s="372"/>
      <c r="AX386" s="374"/>
      <c r="AY386" s="434" t="str">
        <f t="shared" si="179"/>
        <v/>
      </c>
      <c r="AZ386" s="372" t="s">
        <v>105</v>
      </c>
      <c r="BA386" s="372" t="s">
        <v>105</v>
      </c>
      <c r="BB386" s="372" t="s">
        <v>105</v>
      </c>
      <c r="BC386" s="372"/>
      <c r="BD386" s="372"/>
      <c r="BE386" s="372"/>
      <c r="BF386" s="372"/>
      <c r="BG386" s="376"/>
      <c r="BH386" s="377"/>
      <c r="BI386" s="372"/>
      <c r="BJ386" s="372"/>
      <c r="BK386" s="372"/>
      <c r="BL386" s="372"/>
      <c r="BM386" s="372"/>
      <c r="BN386" s="372"/>
      <c r="BO386" s="372"/>
      <c r="BP386" s="372"/>
      <c r="BQ386" s="372"/>
      <c r="BR386" s="372"/>
      <c r="BS386" s="372"/>
      <c r="BT386" s="372"/>
      <c r="BU386" s="372"/>
      <c r="BV386" s="372"/>
      <c r="BW386" s="372"/>
      <c r="BX386" s="372"/>
      <c r="BY386" s="372"/>
      <c r="BZ386" s="378"/>
      <c r="CA386" s="401"/>
      <c r="CB386" s="402"/>
      <c r="CC386" s="402">
        <v>374</v>
      </c>
      <c r="CD386" s="337" t="str">
        <f t="shared" si="161"/>
        <v/>
      </c>
      <c r="CE386" s="337" t="str">
        <f t="shared" si="163"/>
        <v>立得点表!3:12</v>
      </c>
      <c r="CF386" s="338" t="str">
        <f t="shared" si="164"/>
        <v>立得点表!16:25</v>
      </c>
      <c r="CG386" s="337" t="str">
        <f t="shared" si="165"/>
        <v>立3段得点表!3:13</v>
      </c>
      <c r="CH386" s="338" t="str">
        <f t="shared" si="166"/>
        <v>立3段得点表!16:25</v>
      </c>
      <c r="CI386" s="337" t="str">
        <f t="shared" si="167"/>
        <v>ボール得点表!3:13</v>
      </c>
      <c r="CJ386" s="338" t="str">
        <f t="shared" si="168"/>
        <v>ボール得点表!16:25</v>
      </c>
      <c r="CK386" s="337" t="str">
        <f t="shared" si="169"/>
        <v>50m得点表!3:13</v>
      </c>
      <c r="CL386" s="338" t="str">
        <f t="shared" si="170"/>
        <v>50m得点表!16:25</v>
      </c>
      <c r="CM386" s="337" t="str">
        <f t="shared" si="171"/>
        <v>往得点表!3:13</v>
      </c>
      <c r="CN386" s="338" t="str">
        <f t="shared" si="172"/>
        <v>往得点表!16:25</v>
      </c>
      <c r="CO386" s="337" t="str">
        <f t="shared" si="173"/>
        <v>腕得点表!3:13</v>
      </c>
      <c r="CP386" s="338" t="str">
        <f t="shared" si="174"/>
        <v>腕得点表!16:25</v>
      </c>
      <c r="CQ386" s="337" t="str">
        <f t="shared" si="175"/>
        <v>腕膝得点表!3:4</v>
      </c>
      <c r="CR386" s="338" t="str">
        <f t="shared" si="176"/>
        <v>腕膝得点表!8:9</v>
      </c>
      <c r="CS386" s="337" t="str">
        <f t="shared" si="177"/>
        <v>20mシャトルラン得点表!3:13</v>
      </c>
      <c r="CT386" s="338" t="str">
        <f t="shared" si="178"/>
        <v>20mシャトルラン得点表!16:25</v>
      </c>
      <c r="CU386" s="402" t="b">
        <f t="shared" si="162"/>
        <v>0</v>
      </c>
    </row>
    <row r="387" spans="1:99">
      <c r="A387" s="352">
        <v>375</v>
      </c>
      <c r="B387" s="446"/>
      <c r="C387" s="353"/>
      <c r="D387" s="356"/>
      <c r="E387" s="355"/>
      <c r="F387" s="356"/>
      <c r="G387" s="435" t="str">
        <f>IF(E387="","",DATEDIF(E387,#REF!,"y"))</f>
        <v/>
      </c>
      <c r="H387" s="356"/>
      <c r="I387" s="356"/>
      <c r="J387" s="379"/>
      <c r="K387" s="436" t="str">
        <f t="shared" ca="1" si="151"/>
        <v/>
      </c>
      <c r="L387" s="316"/>
      <c r="M387" s="318"/>
      <c r="N387" s="318"/>
      <c r="O387" s="318"/>
      <c r="P387" s="363"/>
      <c r="Q387" s="432" t="str">
        <f t="shared" ca="1" si="152"/>
        <v/>
      </c>
      <c r="R387" s="360"/>
      <c r="S387" s="361"/>
      <c r="T387" s="361"/>
      <c r="U387" s="361"/>
      <c r="V387" s="365"/>
      <c r="W387" s="358"/>
      <c r="X387" s="379" t="str">
        <f t="shared" ca="1" si="153"/>
        <v/>
      </c>
      <c r="Y387" s="379"/>
      <c r="Z387" s="360"/>
      <c r="AA387" s="361"/>
      <c r="AB387" s="361"/>
      <c r="AC387" s="361"/>
      <c r="AD387" s="362"/>
      <c r="AE387" s="363"/>
      <c r="AF387" s="432" t="str">
        <f t="shared" ca="1" si="154"/>
        <v/>
      </c>
      <c r="AG387" s="363"/>
      <c r="AH387" s="432" t="str">
        <f t="shared" ca="1" si="155"/>
        <v/>
      </c>
      <c r="AI387" s="358"/>
      <c r="AJ387" s="379" t="str">
        <f t="shared" ca="1" si="156"/>
        <v/>
      </c>
      <c r="AK387" s="363"/>
      <c r="AL387" s="432" t="str">
        <f t="shared" ca="1" si="157"/>
        <v/>
      </c>
      <c r="AM387" s="363"/>
      <c r="AN387" s="432" t="str">
        <f t="shared" ca="1" si="158"/>
        <v/>
      </c>
      <c r="AO387" s="433" t="str">
        <f t="shared" si="159"/>
        <v/>
      </c>
      <c r="AP387" s="433" t="str">
        <f t="shared" si="160"/>
        <v/>
      </c>
      <c r="AQ387" s="433" t="str">
        <f>IF(AO387=7,VLOOKUP(AP387,設定!$A$2:$B$6,2,1),"---")</f>
        <v>---</v>
      </c>
      <c r="AR387" s="370"/>
      <c r="AS387" s="371"/>
      <c r="AT387" s="371"/>
      <c r="AU387" s="372" t="s">
        <v>105</v>
      </c>
      <c r="AV387" s="373"/>
      <c r="AW387" s="372"/>
      <c r="AX387" s="374"/>
      <c r="AY387" s="434" t="str">
        <f t="shared" si="179"/>
        <v/>
      </c>
      <c r="AZ387" s="372" t="s">
        <v>105</v>
      </c>
      <c r="BA387" s="372" t="s">
        <v>105</v>
      </c>
      <c r="BB387" s="372" t="s">
        <v>105</v>
      </c>
      <c r="BC387" s="372"/>
      <c r="BD387" s="372"/>
      <c r="BE387" s="372"/>
      <c r="BF387" s="372"/>
      <c r="BG387" s="376"/>
      <c r="BH387" s="377"/>
      <c r="BI387" s="372"/>
      <c r="BJ387" s="372"/>
      <c r="BK387" s="372"/>
      <c r="BL387" s="372"/>
      <c r="BM387" s="372"/>
      <c r="BN387" s="372"/>
      <c r="BO387" s="372"/>
      <c r="BP387" s="372"/>
      <c r="BQ387" s="372"/>
      <c r="BR387" s="372"/>
      <c r="BS387" s="372"/>
      <c r="BT387" s="372"/>
      <c r="BU387" s="372"/>
      <c r="BV387" s="372"/>
      <c r="BW387" s="372"/>
      <c r="BX387" s="372"/>
      <c r="BY387" s="372"/>
      <c r="BZ387" s="378"/>
      <c r="CA387" s="401"/>
      <c r="CB387" s="402"/>
      <c r="CC387" s="402">
        <v>375</v>
      </c>
      <c r="CD387" s="337" t="str">
        <f t="shared" si="161"/>
        <v/>
      </c>
      <c r="CE387" s="337" t="str">
        <f t="shared" si="163"/>
        <v>立得点表!3:12</v>
      </c>
      <c r="CF387" s="338" t="str">
        <f t="shared" si="164"/>
        <v>立得点表!16:25</v>
      </c>
      <c r="CG387" s="337" t="str">
        <f t="shared" si="165"/>
        <v>立3段得点表!3:13</v>
      </c>
      <c r="CH387" s="338" t="str">
        <f t="shared" si="166"/>
        <v>立3段得点表!16:25</v>
      </c>
      <c r="CI387" s="337" t="str">
        <f t="shared" si="167"/>
        <v>ボール得点表!3:13</v>
      </c>
      <c r="CJ387" s="338" t="str">
        <f t="shared" si="168"/>
        <v>ボール得点表!16:25</v>
      </c>
      <c r="CK387" s="337" t="str">
        <f t="shared" si="169"/>
        <v>50m得点表!3:13</v>
      </c>
      <c r="CL387" s="338" t="str">
        <f t="shared" si="170"/>
        <v>50m得点表!16:25</v>
      </c>
      <c r="CM387" s="337" t="str">
        <f t="shared" si="171"/>
        <v>往得点表!3:13</v>
      </c>
      <c r="CN387" s="338" t="str">
        <f t="shared" si="172"/>
        <v>往得点表!16:25</v>
      </c>
      <c r="CO387" s="337" t="str">
        <f t="shared" si="173"/>
        <v>腕得点表!3:13</v>
      </c>
      <c r="CP387" s="338" t="str">
        <f t="shared" si="174"/>
        <v>腕得点表!16:25</v>
      </c>
      <c r="CQ387" s="337" t="str">
        <f t="shared" si="175"/>
        <v>腕膝得点表!3:4</v>
      </c>
      <c r="CR387" s="338" t="str">
        <f t="shared" si="176"/>
        <v>腕膝得点表!8:9</v>
      </c>
      <c r="CS387" s="337" t="str">
        <f t="shared" si="177"/>
        <v>20mシャトルラン得点表!3:13</v>
      </c>
      <c r="CT387" s="338" t="str">
        <f t="shared" si="178"/>
        <v>20mシャトルラン得点表!16:25</v>
      </c>
      <c r="CU387" s="402" t="b">
        <f t="shared" si="162"/>
        <v>0</v>
      </c>
    </row>
    <row r="388" spans="1:99">
      <c r="A388" s="352">
        <v>376</v>
      </c>
      <c r="B388" s="446"/>
      <c r="C388" s="353"/>
      <c r="D388" s="356"/>
      <c r="E388" s="355"/>
      <c r="F388" s="356"/>
      <c r="G388" s="435" t="str">
        <f>IF(E388="","",DATEDIF(E388,#REF!,"y"))</f>
        <v/>
      </c>
      <c r="H388" s="356"/>
      <c r="I388" s="356"/>
      <c r="J388" s="379"/>
      <c r="K388" s="436" t="str">
        <f t="shared" ca="1" si="151"/>
        <v/>
      </c>
      <c r="L388" s="316"/>
      <c r="M388" s="318"/>
      <c r="N388" s="318"/>
      <c r="O388" s="318"/>
      <c r="P388" s="363"/>
      <c r="Q388" s="432" t="str">
        <f t="shared" ca="1" si="152"/>
        <v/>
      </c>
      <c r="R388" s="360"/>
      <c r="S388" s="361"/>
      <c r="T388" s="361"/>
      <c r="U388" s="361"/>
      <c r="V388" s="365"/>
      <c r="W388" s="358"/>
      <c r="X388" s="379" t="str">
        <f t="shared" ca="1" si="153"/>
        <v/>
      </c>
      <c r="Y388" s="379"/>
      <c r="Z388" s="360"/>
      <c r="AA388" s="361"/>
      <c r="AB388" s="361"/>
      <c r="AC388" s="361"/>
      <c r="AD388" s="362"/>
      <c r="AE388" s="363"/>
      <c r="AF388" s="432" t="str">
        <f t="shared" ca="1" si="154"/>
        <v/>
      </c>
      <c r="AG388" s="363"/>
      <c r="AH388" s="432" t="str">
        <f t="shared" ca="1" si="155"/>
        <v/>
      </c>
      <c r="AI388" s="358"/>
      <c r="AJ388" s="379" t="str">
        <f t="shared" ca="1" si="156"/>
        <v/>
      </c>
      <c r="AK388" s="363"/>
      <c r="AL388" s="432" t="str">
        <f t="shared" ca="1" si="157"/>
        <v/>
      </c>
      <c r="AM388" s="363"/>
      <c r="AN388" s="432" t="str">
        <f t="shared" ca="1" si="158"/>
        <v/>
      </c>
      <c r="AO388" s="433" t="str">
        <f t="shared" si="159"/>
        <v/>
      </c>
      <c r="AP388" s="433" t="str">
        <f t="shared" si="160"/>
        <v/>
      </c>
      <c r="AQ388" s="433" t="str">
        <f>IF(AO388=7,VLOOKUP(AP388,設定!$A$2:$B$6,2,1),"---")</f>
        <v>---</v>
      </c>
      <c r="AR388" s="370"/>
      <c r="AS388" s="371"/>
      <c r="AT388" s="371"/>
      <c r="AU388" s="372" t="s">
        <v>105</v>
      </c>
      <c r="AV388" s="373"/>
      <c r="AW388" s="372"/>
      <c r="AX388" s="374"/>
      <c r="AY388" s="434" t="str">
        <f t="shared" si="179"/>
        <v/>
      </c>
      <c r="AZ388" s="372" t="s">
        <v>105</v>
      </c>
      <c r="BA388" s="372" t="s">
        <v>105</v>
      </c>
      <c r="BB388" s="372" t="s">
        <v>105</v>
      </c>
      <c r="BC388" s="372"/>
      <c r="BD388" s="372"/>
      <c r="BE388" s="372"/>
      <c r="BF388" s="372"/>
      <c r="BG388" s="376"/>
      <c r="BH388" s="377"/>
      <c r="BI388" s="372"/>
      <c r="BJ388" s="372"/>
      <c r="BK388" s="372"/>
      <c r="BL388" s="372"/>
      <c r="BM388" s="372"/>
      <c r="BN388" s="372"/>
      <c r="BO388" s="372"/>
      <c r="BP388" s="372"/>
      <c r="BQ388" s="372"/>
      <c r="BR388" s="372"/>
      <c r="BS388" s="372"/>
      <c r="BT388" s="372"/>
      <c r="BU388" s="372"/>
      <c r="BV388" s="372"/>
      <c r="BW388" s="372"/>
      <c r="BX388" s="372"/>
      <c r="BY388" s="372"/>
      <c r="BZ388" s="378"/>
      <c r="CA388" s="401"/>
      <c r="CB388" s="402"/>
      <c r="CC388" s="402">
        <v>376</v>
      </c>
      <c r="CD388" s="337" t="str">
        <f t="shared" si="161"/>
        <v/>
      </c>
      <c r="CE388" s="337" t="str">
        <f t="shared" si="163"/>
        <v>立得点表!3:12</v>
      </c>
      <c r="CF388" s="338" t="str">
        <f t="shared" si="164"/>
        <v>立得点表!16:25</v>
      </c>
      <c r="CG388" s="337" t="str">
        <f t="shared" si="165"/>
        <v>立3段得点表!3:13</v>
      </c>
      <c r="CH388" s="338" t="str">
        <f t="shared" si="166"/>
        <v>立3段得点表!16:25</v>
      </c>
      <c r="CI388" s="337" t="str">
        <f t="shared" si="167"/>
        <v>ボール得点表!3:13</v>
      </c>
      <c r="CJ388" s="338" t="str">
        <f t="shared" si="168"/>
        <v>ボール得点表!16:25</v>
      </c>
      <c r="CK388" s="337" t="str">
        <f t="shared" si="169"/>
        <v>50m得点表!3:13</v>
      </c>
      <c r="CL388" s="338" t="str">
        <f t="shared" si="170"/>
        <v>50m得点表!16:25</v>
      </c>
      <c r="CM388" s="337" t="str">
        <f t="shared" si="171"/>
        <v>往得点表!3:13</v>
      </c>
      <c r="CN388" s="338" t="str">
        <f t="shared" si="172"/>
        <v>往得点表!16:25</v>
      </c>
      <c r="CO388" s="337" t="str">
        <f t="shared" si="173"/>
        <v>腕得点表!3:13</v>
      </c>
      <c r="CP388" s="338" t="str">
        <f t="shared" si="174"/>
        <v>腕得点表!16:25</v>
      </c>
      <c r="CQ388" s="337" t="str">
        <f t="shared" si="175"/>
        <v>腕膝得点表!3:4</v>
      </c>
      <c r="CR388" s="338" t="str">
        <f t="shared" si="176"/>
        <v>腕膝得点表!8:9</v>
      </c>
      <c r="CS388" s="337" t="str">
        <f t="shared" si="177"/>
        <v>20mシャトルラン得点表!3:13</v>
      </c>
      <c r="CT388" s="338" t="str">
        <f t="shared" si="178"/>
        <v>20mシャトルラン得点表!16:25</v>
      </c>
      <c r="CU388" s="402" t="b">
        <f t="shared" si="162"/>
        <v>0</v>
      </c>
    </row>
    <row r="389" spans="1:99">
      <c r="A389" s="352">
        <v>377</v>
      </c>
      <c r="B389" s="446"/>
      <c r="C389" s="353"/>
      <c r="D389" s="356"/>
      <c r="E389" s="355"/>
      <c r="F389" s="356"/>
      <c r="G389" s="435" t="str">
        <f>IF(E389="","",DATEDIF(E389,#REF!,"y"))</f>
        <v/>
      </c>
      <c r="H389" s="356"/>
      <c r="I389" s="356"/>
      <c r="J389" s="379"/>
      <c r="K389" s="436" t="str">
        <f t="shared" ca="1" si="151"/>
        <v/>
      </c>
      <c r="L389" s="316"/>
      <c r="M389" s="318"/>
      <c r="N389" s="318"/>
      <c r="O389" s="318"/>
      <c r="P389" s="363"/>
      <c r="Q389" s="432" t="str">
        <f t="shared" ca="1" si="152"/>
        <v/>
      </c>
      <c r="R389" s="360"/>
      <c r="S389" s="361"/>
      <c r="T389" s="361"/>
      <c r="U389" s="361"/>
      <c r="V389" s="365"/>
      <c r="W389" s="358"/>
      <c r="X389" s="379" t="str">
        <f t="shared" ca="1" si="153"/>
        <v/>
      </c>
      <c r="Y389" s="379"/>
      <c r="Z389" s="360"/>
      <c r="AA389" s="361"/>
      <c r="AB389" s="361"/>
      <c r="AC389" s="361"/>
      <c r="AD389" s="362"/>
      <c r="AE389" s="363"/>
      <c r="AF389" s="432" t="str">
        <f t="shared" ca="1" si="154"/>
        <v/>
      </c>
      <c r="AG389" s="363"/>
      <c r="AH389" s="432" t="str">
        <f t="shared" ca="1" si="155"/>
        <v/>
      </c>
      <c r="AI389" s="358"/>
      <c r="AJ389" s="379" t="str">
        <f t="shared" ca="1" si="156"/>
        <v/>
      </c>
      <c r="AK389" s="363"/>
      <c r="AL389" s="432" t="str">
        <f t="shared" ca="1" si="157"/>
        <v/>
      </c>
      <c r="AM389" s="363"/>
      <c r="AN389" s="432" t="str">
        <f t="shared" ca="1" si="158"/>
        <v/>
      </c>
      <c r="AO389" s="433" t="str">
        <f t="shared" si="159"/>
        <v/>
      </c>
      <c r="AP389" s="433" t="str">
        <f t="shared" si="160"/>
        <v/>
      </c>
      <c r="AQ389" s="433" t="str">
        <f>IF(AO389=7,VLOOKUP(AP389,設定!$A$2:$B$6,2,1),"---")</f>
        <v>---</v>
      </c>
      <c r="AR389" s="370"/>
      <c r="AS389" s="371"/>
      <c r="AT389" s="371"/>
      <c r="AU389" s="372" t="s">
        <v>105</v>
      </c>
      <c r="AV389" s="373"/>
      <c r="AW389" s="372"/>
      <c r="AX389" s="374"/>
      <c r="AY389" s="434" t="str">
        <f t="shared" si="179"/>
        <v/>
      </c>
      <c r="AZ389" s="372" t="s">
        <v>105</v>
      </c>
      <c r="BA389" s="372" t="s">
        <v>105</v>
      </c>
      <c r="BB389" s="372" t="s">
        <v>105</v>
      </c>
      <c r="BC389" s="372"/>
      <c r="BD389" s="372"/>
      <c r="BE389" s="372"/>
      <c r="BF389" s="372"/>
      <c r="BG389" s="376"/>
      <c r="BH389" s="377"/>
      <c r="BI389" s="372"/>
      <c r="BJ389" s="372"/>
      <c r="BK389" s="372"/>
      <c r="BL389" s="372"/>
      <c r="BM389" s="372"/>
      <c r="BN389" s="372"/>
      <c r="BO389" s="372"/>
      <c r="BP389" s="372"/>
      <c r="BQ389" s="372"/>
      <c r="BR389" s="372"/>
      <c r="BS389" s="372"/>
      <c r="BT389" s="372"/>
      <c r="BU389" s="372"/>
      <c r="BV389" s="372"/>
      <c r="BW389" s="372"/>
      <c r="BX389" s="372"/>
      <c r="BY389" s="372"/>
      <c r="BZ389" s="378"/>
      <c r="CA389" s="401"/>
      <c r="CB389" s="402"/>
      <c r="CC389" s="402">
        <v>377</v>
      </c>
      <c r="CD389" s="337" t="str">
        <f t="shared" si="161"/>
        <v/>
      </c>
      <c r="CE389" s="337" t="str">
        <f t="shared" si="163"/>
        <v>立得点表!3:12</v>
      </c>
      <c r="CF389" s="338" t="str">
        <f t="shared" si="164"/>
        <v>立得点表!16:25</v>
      </c>
      <c r="CG389" s="337" t="str">
        <f t="shared" si="165"/>
        <v>立3段得点表!3:13</v>
      </c>
      <c r="CH389" s="338" t="str">
        <f t="shared" si="166"/>
        <v>立3段得点表!16:25</v>
      </c>
      <c r="CI389" s="337" t="str">
        <f t="shared" si="167"/>
        <v>ボール得点表!3:13</v>
      </c>
      <c r="CJ389" s="338" t="str">
        <f t="shared" si="168"/>
        <v>ボール得点表!16:25</v>
      </c>
      <c r="CK389" s="337" t="str">
        <f t="shared" si="169"/>
        <v>50m得点表!3:13</v>
      </c>
      <c r="CL389" s="338" t="str">
        <f t="shared" si="170"/>
        <v>50m得点表!16:25</v>
      </c>
      <c r="CM389" s="337" t="str">
        <f t="shared" si="171"/>
        <v>往得点表!3:13</v>
      </c>
      <c r="CN389" s="338" t="str">
        <f t="shared" si="172"/>
        <v>往得点表!16:25</v>
      </c>
      <c r="CO389" s="337" t="str">
        <f t="shared" si="173"/>
        <v>腕得点表!3:13</v>
      </c>
      <c r="CP389" s="338" t="str">
        <f t="shared" si="174"/>
        <v>腕得点表!16:25</v>
      </c>
      <c r="CQ389" s="337" t="str">
        <f t="shared" si="175"/>
        <v>腕膝得点表!3:4</v>
      </c>
      <c r="CR389" s="338" t="str">
        <f t="shared" si="176"/>
        <v>腕膝得点表!8:9</v>
      </c>
      <c r="CS389" s="337" t="str">
        <f t="shared" si="177"/>
        <v>20mシャトルラン得点表!3:13</v>
      </c>
      <c r="CT389" s="338" t="str">
        <f t="shared" si="178"/>
        <v>20mシャトルラン得点表!16:25</v>
      </c>
      <c r="CU389" s="402" t="b">
        <f t="shared" si="162"/>
        <v>0</v>
      </c>
    </row>
    <row r="390" spans="1:99">
      <c r="A390" s="352">
        <v>378</v>
      </c>
      <c r="B390" s="446"/>
      <c r="C390" s="353"/>
      <c r="D390" s="356"/>
      <c r="E390" s="355"/>
      <c r="F390" s="356"/>
      <c r="G390" s="435" t="str">
        <f>IF(E390="","",DATEDIF(E390,#REF!,"y"))</f>
        <v/>
      </c>
      <c r="H390" s="356"/>
      <c r="I390" s="356"/>
      <c r="J390" s="379"/>
      <c r="K390" s="436" t="str">
        <f t="shared" ca="1" si="151"/>
        <v/>
      </c>
      <c r="L390" s="316"/>
      <c r="M390" s="318"/>
      <c r="N390" s="318"/>
      <c r="O390" s="318"/>
      <c r="P390" s="363"/>
      <c r="Q390" s="432" t="str">
        <f t="shared" ca="1" si="152"/>
        <v/>
      </c>
      <c r="R390" s="360"/>
      <c r="S390" s="361"/>
      <c r="T390" s="361"/>
      <c r="U390" s="361"/>
      <c r="V390" s="365"/>
      <c r="W390" s="358"/>
      <c r="X390" s="379" t="str">
        <f t="shared" ca="1" si="153"/>
        <v/>
      </c>
      <c r="Y390" s="379"/>
      <c r="Z390" s="360"/>
      <c r="AA390" s="361"/>
      <c r="AB390" s="361"/>
      <c r="AC390" s="361"/>
      <c r="AD390" s="362"/>
      <c r="AE390" s="363"/>
      <c r="AF390" s="432" t="str">
        <f t="shared" ca="1" si="154"/>
        <v/>
      </c>
      <c r="AG390" s="363"/>
      <c r="AH390" s="432" t="str">
        <f t="shared" ca="1" si="155"/>
        <v/>
      </c>
      <c r="AI390" s="358"/>
      <c r="AJ390" s="379" t="str">
        <f t="shared" ca="1" si="156"/>
        <v/>
      </c>
      <c r="AK390" s="363"/>
      <c r="AL390" s="432" t="str">
        <f t="shared" ca="1" si="157"/>
        <v/>
      </c>
      <c r="AM390" s="363"/>
      <c r="AN390" s="432" t="str">
        <f t="shared" ca="1" si="158"/>
        <v/>
      </c>
      <c r="AO390" s="433" t="str">
        <f t="shared" si="159"/>
        <v/>
      </c>
      <c r="AP390" s="433" t="str">
        <f t="shared" si="160"/>
        <v/>
      </c>
      <c r="AQ390" s="433" t="str">
        <f>IF(AO390=7,VLOOKUP(AP390,設定!$A$2:$B$6,2,1),"---")</f>
        <v>---</v>
      </c>
      <c r="AR390" s="370"/>
      <c r="AS390" s="371"/>
      <c r="AT390" s="371"/>
      <c r="AU390" s="372" t="s">
        <v>105</v>
      </c>
      <c r="AV390" s="373"/>
      <c r="AW390" s="372"/>
      <c r="AX390" s="374"/>
      <c r="AY390" s="434" t="str">
        <f t="shared" si="179"/>
        <v/>
      </c>
      <c r="AZ390" s="372" t="s">
        <v>105</v>
      </c>
      <c r="BA390" s="372" t="s">
        <v>105</v>
      </c>
      <c r="BB390" s="372" t="s">
        <v>105</v>
      </c>
      <c r="BC390" s="372"/>
      <c r="BD390" s="372"/>
      <c r="BE390" s="372"/>
      <c r="BF390" s="372"/>
      <c r="BG390" s="376"/>
      <c r="BH390" s="377"/>
      <c r="BI390" s="372"/>
      <c r="BJ390" s="372"/>
      <c r="BK390" s="372"/>
      <c r="BL390" s="372"/>
      <c r="BM390" s="372"/>
      <c r="BN390" s="372"/>
      <c r="BO390" s="372"/>
      <c r="BP390" s="372"/>
      <c r="BQ390" s="372"/>
      <c r="BR390" s="372"/>
      <c r="BS390" s="372"/>
      <c r="BT390" s="372"/>
      <c r="BU390" s="372"/>
      <c r="BV390" s="372"/>
      <c r="BW390" s="372"/>
      <c r="BX390" s="372"/>
      <c r="BY390" s="372"/>
      <c r="BZ390" s="378"/>
      <c r="CA390" s="401"/>
      <c r="CB390" s="402"/>
      <c r="CC390" s="402">
        <v>378</v>
      </c>
      <c r="CD390" s="337" t="str">
        <f t="shared" si="161"/>
        <v/>
      </c>
      <c r="CE390" s="337" t="str">
        <f t="shared" si="163"/>
        <v>立得点表!3:12</v>
      </c>
      <c r="CF390" s="338" t="str">
        <f t="shared" si="164"/>
        <v>立得点表!16:25</v>
      </c>
      <c r="CG390" s="337" t="str">
        <f t="shared" si="165"/>
        <v>立3段得点表!3:13</v>
      </c>
      <c r="CH390" s="338" t="str">
        <f t="shared" si="166"/>
        <v>立3段得点表!16:25</v>
      </c>
      <c r="CI390" s="337" t="str">
        <f t="shared" si="167"/>
        <v>ボール得点表!3:13</v>
      </c>
      <c r="CJ390" s="338" t="str">
        <f t="shared" si="168"/>
        <v>ボール得点表!16:25</v>
      </c>
      <c r="CK390" s="337" t="str">
        <f t="shared" si="169"/>
        <v>50m得点表!3:13</v>
      </c>
      <c r="CL390" s="338" t="str">
        <f t="shared" si="170"/>
        <v>50m得点表!16:25</v>
      </c>
      <c r="CM390" s="337" t="str">
        <f t="shared" si="171"/>
        <v>往得点表!3:13</v>
      </c>
      <c r="CN390" s="338" t="str">
        <f t="shared" si="172"/>
        <v>往得点表!16:25</v>
      </c>
      <c r="CO390" s="337" t="str">
        <f t="shared" si="173"/>
        <v>腕得点表!3:13</v>
      </c>
      <c r="CP390" s="338" t="str">
        <f t="shared" si="174"/>
        <v>腕得点表!16:25</v>
      </c>
      <c r="CQ390" s="337" t="str">
        <f t="shared" si="175"/>
        <v>腕膝得点表!3:4</v>
      </c>
      <c r="CR390" s="338" t="str">
        <f t="shared" si="176"/>
        <v>腕膝得点表!8:9</v>
      </c>
      <c r="CS390" s="337" t="str">
        <f t="shared" si="177"/>
        <v>20mシャトルラン得点表!3:13</v>
      </c>
      <c r="CT390" s="338" t="str">
        <f t="shared" si="178"/>
        <v>20mシャトルラン得点表!16:25</v>
      </c>
      <c r="CU390" s="402" t="b">
        <f t="shared" si="162"/>
        <v>0</v>
      </c>
    </row>
    <row r="391" spans="1:99">
      <c r="A391" s="352">
        <v>379</v>
      </c>
      <c r="B391" s="446"/>
      <c r="C391" s="353"/>
      <c r="D391" s="356"/>
      <c r="E391" s="355"/>
      <c r="F391" s="356"/>
      <c r="G391" s="435" t="str">
        <f>IF(E391="","",DATEDIF(E391,#REF!,"y"))</f>
        <v/>
      </c>
      <c r="H391" s="356"/>
      <c r="I391" s="356"/>
      <c r="J391" s="379"/>
      <c r="K391" s="436" t="str">
        <f t="shared" ca="1" si="151"/>
        <v/>
      </c>
      <c r="L391" s="316"/>
      <c r="M391" s="318"/>
      <c r="N391" s="318"/>
      <c r="O391" s="318"/>
      <c r="P391" s="363"/>
      <c r="Q391" s="432" t="str">
        <f t="shared" ca="1" si="152"/>
        <v/>
      </c>
      <c r="R391" s="360"/>
      <c r="S391" s="361"/>
      <c r="T391" s="361"/>
      <c r="U391" s="361"/>
      <c r="V391" s="365"/>
      <c r="W391" s="358"/>
      <c r="X391" s="379" t="str">
        <f t="shared" ca="1" si="153"/>
        <v/>
      </c>
      <c r="Y391" s="379"/>
      <c r="Z391" s="360"/>
      <c r="AA391" s="361"/>
      <c r="AB391" s="361"/>
      <c r="AC391" s="361"/>
      <c r="AD391" s="362"/>
      <c r="AE391" s="363"/>
      <c r="AF391" s="432" t="str">
        <f t="shared" ca="1" si="154"/>
        <v/>
      </c>
      <c r="AG391" s="363"/>
      <c r="AH391" s="432" t="str">
        <f t="shared" ca="1" si="155"/>
        <v/>
      </c>
      <c r="AI391" s="358"/>
      <c r="AJ391" s="379" t="str">
        <f t="shared" ca="1" si="156"/>
        <v/>
      </c>
      <c r="AK391" s="363"/>
      <c r="AL391" s="432" t="str">
        <f t="shared" ca="1" si="157"/>
        <v/>
      </c>
      <c r="AM391" s="363"/>
      <c r="AN391" s="432" t="str">
        <f t="shared" ca="1" si="158"/>
        <v/>
      </c>
      <c r="AO391" s="433" t="str">
        <f t="shared" si="159"/>
        <v/>
      </c>
      <c r="AP391" s="433" t="str">
        <f t="shared" si="160"/>
        <v/>
      </c>
      <c r="AQ391" s="433" t="str">
        <f>IF(AO391=7,VLOOKUP(AP391,設定!$A$2:$B$6,2,1),"---")</f>
        <v>---</v>
      </c>
      <c r="AR391" s="370"/>
      <c r="AS391" s="371"/>
      <c r="AT391" s="371"/>
      <c r="AU391" s="372" t="s">
        <v>105</v>
      </c>
      <c r="AV391" s="373"/>
      <c r="AW391" s="372"/>
      <c r="AX391" s="374"/>
      <c r="AY391" s="434" t="str">
        <f t="shared" si="179"/>
        <v/>
      </c>
      <c r="AZ391" s="372" t="s">
        <v>105</v>
      </c>
      <c r="BA391" s="372" t="s">
        <v>105</v>
      </c>
      <c r="BB391" s="372" t="s">
        <v>105</v>
      </c>
      <c r="BC391" s="372"/>
      <c r="BD391" s="372"/>
      <c r="BE391" s="372"/>
      <c r="BF391" s="372"/>
      <c r="BG391" s="376"/>
      <c r="BH391" s="377"/>
      <c r="BI391" s="372"/>
      <c r="BJ391" s="372"/>
      <c r="BK391" s="372"/>
      <c r="BL391" s="372"/>
      <c r="BM391" s="372"/>
      <c r="BN391" s="372"/>
      <c r="BO391" s="372"/>
      <c r="BP391" s="372"/>
      <c r="BQ391" s="372"/>
      <c r="BR391" s="372"/>
      <c r="BS391" s="372"/>
      <c r="BT391" s="372"/>
      <c r="BU391" s="372"/>
      <c r="BV391" s="372"/>
      <c r="BW391" s="372"/>
      <c r="BX391" s="372"/>
      <c r="BY391" s="372"/>
      <c r="BZ391" s="378"/>
      <c r="CA391" s="401"/>
      <c r="CB391" s="402"/>
      <c r="CC391" s="402">
        <v>379</v>
      </c>
      <c r="CD391" s="337" t="str">
        <f t="shared" si="161"/>
        <v/>
      </c>
      <c r="CE391" s="337" t="str">
        <f t="shared" si="163"/>
        <v>立得点表!3:12</v>
      </c>
      <c r="CF391" s="338" t="str">
        <f t="shared" si="164"/>
        <v>立得点表!16:25</v>
      </c>
      <c r="CG391" s="337" t="str">
        <f t="shared" si="165"/>
        <v>立3段得点表!3:13</v>
      </c>
      <c r="CH391" s="338" t="str">
        <f t="shared" si="166"/>
        <v>立3段得点表!16:25</v>
      </c>
      <c r="CI391" s="337" t="str">
        <f t="shared" si="167"/>
        <v>ボール得点表!3:13</v>
      </c>
      <c r="CJ391" s="338" t="str">
        <f t="shared" si="168"/>
        <v>ボール得点表!16:25</v>
      </c>
      <c r="CK391" s="337" t="str">
        <f t="shared" si="169"/>
        <v>50m得点表!3:13</v>
      </c>
      <c r="CL391" s="338" t="str">
        <f t="shared" si="170"/>
        <v>50m得点表!16:25</v>
      </c>
      <c r="CM391" s="337" t="str">
        <f t="shared" si="171"/>
        <v>往得点表!3:13</v>
      </c>
      <c r="CN391" s="338" t="str">
        <f t="shared" si="172"/>
        <v>往得点表!16:25</v>
      </c>
      <c r="CO391" s="337" t="str">
        <f t="shared" si="173"/>
        <v>腕得点表!3:13</v>
      </c>
      <c r="CP391" s="338" t="str">
        <f t="shared" si="174"/>
        <v>腕得点表!16:25</v>
      </c>
      <c r="CQ391" s="337" t="str">
        <f t="shared" si="175"/>
        <v>腕膝得点表!3:4</v>
      </c>
      <c r="CR391" s="338" t="str">
        <f t="shared" si="176"/>
        <v>腕膝得点表!8:9</v>
      </c>
      <c r="CS391" s="337" t="str">
        <f t="shared" si="177"/>
        <v>20mシャトルラン得点表!3:13</v>
      </c>
      <c r="CT391" s="338" t="str">
        <f t="shared" si="178"/>
        <v>20mシャトルラン得点表!16:25</v>
      </c>
      <c r="CU391" s="402" t="b">
        <f t="shared" si="162"/>
        <v>0</v>
      </c>
    </row>
    <row r="392" spans="1:99">
      <c r="A392" s="352">
        <v>380</v>
      </c>
      <c r="B392" s="446"/>
      <c r="C392" s="353"/>
      <c r="D392" s="356"/>
      <c r="E392" s="355"/>
      <c r="F392" s="356"/>
      <c r="G392" s="435" t="str">
        <f>IF(E392="","",DATEDIF(E392,#REF!,"y"))</f>
        <v/>
      </c>
      <c r="H392" s="356"/>
      <c r="I392" s="356"/>
      <c r="J392" s="379"/>
      <c r="K392" s="436" t="str">
        <f t="shared" ca="1" si="151"/>
        <v/>
      </c>
      <c r="L392" s="316"/>
      <c r="M392" s="318"/>
      <c r="N392" s="318"/>
      <c r="O392" s="318"/>
      <c r="P392" s="363"/>
      <c r="Q392" s="432" t="str">
        <f t="shared" ca="1" si="152"/>
        <v/>
      </c>
      <c r="R392" s="360"/>
      <c r="S392" s="361"/>
      <c r="T392" s="361"/>
      <c r="U392" s="361"/>
      <c r="V392" s="365"/>
      <c r="W392" s="358"/>
      <c r="X392" s="379" t="str">
        <f t="shared" ca="1" si="153"/>
        <v/>
      </c>
      <c r="Y392" s="379"/>
      <c r="Z392" s="360"/>
      <c r="AA392" s="361"/>
      <c r="AB392" s="361"/>
      <c r="AC392" s="361"/>
      <c r="AD392" s="362"/>
      <c r="AE392" s="363"/>
      <c r="AF392" s="432" t="str">
        <f t="shared" ca="1" si="154"/>
        <v/>
      </c>
      <c r="AG392" s="363"/>
      <c r="AH392" s="432" t="str">
        <f t="shared" ca="1" si="155"/>
        <v/>
      </c>
      <c r="AI392" s="358"/>
      <c r="AJ392" s="379" t="str">
        <f t="shared" ca="1" si="156"/>
        <v/>
      </c>
      <c r="AK392" s="363"/>
      <c r="AL392" s="432" t="str">
        <f t="shared" ca="1" si="157"/>
        <v/>
      </c>
      <c r="AM392" s="363"/>
      <c r="AN392" s="432" t="str">
        <f t="shared" ca="1" si="158"/>
        <v/>
      </c>
      <c r="AO392" s="433" t="str">
        <f t="shared" si="159"/>
        <v/>
      </c>
      <c r="AP392" s="433" t="str">
        <f t="shared" si="160"/>
        <v/>
      </c>
      <c r="AQ392" s="433" t="str">
        <f>IF(AO392=7,VLOOKUP(AP392,設定!$A$2:$B$6,2,1),"---")</f>
        <v>---</v>
      </c>
      <c r="AR392" s="370"/>
      <c r="AS392" s="371"/>
      <c r="AT392" s="371"/>
      <c r="AU392" s="372" t="s">
        <v>105</v>
      </c>
      <c r="AV392" s="373"/>
      <c r="AW392" s="372"/>
      <c r="AX392" s="374"/>
      <c r="AY392" s="434" t="str">
        <f t="shared" si="179"/>
        <v/>
      </c>
      <c r="AZ392" s="372" t="s">
        <v>105</v>
      </c>
      <c r="BA392" s="372" t="s">
        <v>105</v>
      </c>
      <c r="BB392" s="372" t="s">
        <v>105</v>
      </c>
      <c r="BC392" s="372"/>
      <c r="BD392" s="372"/>
      <c r="BE392" s="372"/>
      <c r="BF392" s="372"/>
      <c r="BG392" s="376"/>
      <c r="BH392" s="377"/>
      <c r="BI392" s="372"/>
      <c r="BJ392" s="372"/>
      <c r="BK392" s="372"/>
      <c r="BL392" s="372"/>
      <c r="BM392" s="372"/>
      <c r="BN392" s="372"/>
      <c r="BO392" s="372"/>
      <c r="BP392" s="372"/>
      <c r="BQ392" s="372"/>
      <c r="BR392" s="372"/>
      <c r="BS392" s="372"/>
      <c r="BT392" s="372"/>
      <c r="BU392" s="372"/>
      <c r="BV392" s="372"/>
      <c r="BW392" s="372"/>
      <c r="BX392" s="372"/>
      <c r="BY392" s="372"/>
      <c r="BZ392" s="378"/>
      <c r="CA392" s="401"/>
      <c r="CB392" s="402"/>
      <c r="CC392" s="402">
        <v>380</v>
      </c>
      <c r="CD392" s="337" t="str">
        <f t="shared" si="161"/>
        <v/>
      </c>
      <c r="CE392" s="337" t="str">
        <f t="shared" si="163"/>
        <v>立得点表!3:12</v>
      </c>
      <c r="CF392" s="338" t="str">
        <f t="shared" si="164"/>
        <v>立得点表!16:25</v>
      </c>
      <c r="CG392" s="337" t="str">
        <f t="shared" si="165"/>
        <v>立3段得点表!3:13</v>
      </c>
      <c r="CH392" s="338" t="str">
        <f t="shared" si="166"/>
        <v>立3段得点表!16:25</v>
      </c>
      <c r="CI392" s="337" t="str">
        <f t="shared" si="167"/>
        <v>ボール得点表!3:13</v>
      </c>
      <c r="CJ392" s="338" t="str">
        <f t="shared" si="168"/>
        <v>ボール得点表!16:25</v>
      </c>
      <c r="CK392" s="337" t="str">
        <f t="shared" si="169"/>
        <v>50m得点表!3:13</v>
      </c>
      <c r="CL392" s="338" t="str">
        <f t="shared" si="170"/>
        <v>50m得点表!16:25</v>
      </c>
      <c r="CM392" s="337" t="str">
        <f t="shared" si="171"/>
        <v>往得点表!3:13</v>
      </c>
      <c r="CN392" s="338" t="str">
        <f t="shared" si="172"/>
        <v>往得点表!16:25</v>
      </c>
      <c r="CO392" s="337" t="str">
        <f t="shared" si="173"/>
        <v>腕得点表!3:13</v>
      </c>
      <c r="CP392" s="338" t="str">
        <f t="shared" si="174"/>
        <v>腕得点表!16:25</v>
      </c>
      <c r="CQ392" s="337" t="str">
        <f t="shared" si="175"/>
        <v>腕膝得点表!3:4</v>
      </c>
      <c r="CR392" s="338" t="str">
        <f t="shared" si="176"/>
        <v>腕膝得点表!8:9</v>
      </c>
      <c r="CS392" s="337" t="str">
        <f t="shared" si="177"/>
        <v>20mシャトルラン得点表!3:13</v>
      </c>
      <c r="CT392" s="338" t="str">
        <f t="shared" si="178"/>
        <v>20mシャトルラン得点表!16:25</v>
      </c>
      <c r="CU392" s="402" t="b">
        <f t="shared" si="162"/>
        <v>0</v>
      </c>
    </row>
    <row r="393" spans="1:99">
      <c r="A393" s="352">
        <v>381</v>
      </c>
      <c r="B393" s="446"/>
      <c r="C393" s="353"/>
      <c r="D393" s="356"/>
      <c r="E393" s="355"/>
      <c r="F393" s="356"/>
      <c r="G393" s="435" t="str">
        <f>IF(E393="","",DATEDIF(E393,#REF!,"y"))</f>
        <v/>
      </c>
      <c r="H393" s="356"/>
      <c r="I393" s="356"/>
      <c r="J393" s="379"/>
      <c r="K393" s="436" t="str">
        <f t="shared" ca="1" si="151"/>
        <v/>
      </c>
      <c r="L393" s="316"/>
      <c r="M393" s="318"/>
      <c r="N393" s="318"/>
      <c r="O393" s="318"/>
      <c r="P393" s="363"/>
      <c r="Q393" s="432" t="str">
        <f t="shared" ca="1" si="152"/>
        <v/>
      </c>
      <c r="R393" s="360"/>
      <c r="S393" s="361"/>
      <c r="T393" s="361"/>
      <c r="U393" s="361"/>
      <c r="V393" s="365"/>
      <c r="W393" s="358"/>
      <c r="X393" s="379" t="str">
        <f t="shared" ca="1" si="153"/>
        <v/>
      </c>
      <c r="Y393" s="379"/>
      <c r="Z393" s="360"/>
      <c r="AA393" s="361"/>
      <c r="AB393" s="361"/>
      <c r="AC393" s="361"/>
      <c r="AD393" s="362"/>
      <c r="AE393" s="363"/>
      <c r="AF393" s="432" t="str">
        <f t="shared" ca="1" si="154"/>
        <v/>
      </c>
      <c r="AG393" s="363"/>
      <c r="AH393" s="432" t="str">
        <f t="shared" ca="1" si="155"/>
        <v/>
      </c>
      <c r="AI393" s="358"/>
      <c r="AJ393" s="379" t="str">
        <f t="shared" ca="1" si="156"/>
        <v/>
      </c>
      <c r="AK393" s="363"/>
      <c r="AL393" s="432" t="str">
        <f t="shared" ca="1" si="157"/>
        <v/>
      </c>
      <c r="AM393" s="363"/>
      <c r="AN393" s="432" t="str">
        <f t="shared" ca="1" si="158"/>
        <v/>
      </c>
      <c r="AO393" s="433" t="str">
        <f t="shared" si="159"/>
        <v/>
      </c>
      <c r="AP393" s="433" t="str">
        <f t="shared" si="160"/>
        <v/>
      </c>
      <c r="AQ393" s="433" t="str">
        <f>IF(AO393=7,VLOOKUP(AP393,設定!$A$2:$B$6,2,1),"---")</f>
        <v>---</v>
      </c>
      <c r="AR393" s="370"/>
      <c r="AS393" s="371"/>
      <c r="AT393" s="371"/>
      <c r="AU393" s="372" t="s">
        <v>105</v>
      </c>
      <c r="AV393" s="373"/>
      <c r="AW393" s="372"/>
      <c r="AX393" s="374"/>
      <c r="AY393" s="434" t="str">
        <f t="shared" si="179"/>
        <v/>
      </c>
      <c r="AZ393" s="372" t="s">
        <v>105</v>
      </c>
      <c r="BA393" s="372" t="s">
        <v>105</v>
      </c>
      <c r="BB393" s="372" t="s">
        <v>105</v>
      </c>
      <c r="BC393" s="372"/>
      <c r="BD393" s="372"/>
      <c r="BE393" s="372"/>
      <c r="BF393" s="372"/>
      <c r="BG393" s="376"/>
      <c r="BH393" s="377"/>
      <c r="BI393" s="372"/>
      <c r="BJ393" s="372"/>
      <c r="BK393" s="372"/>
      <c r="BL393" s="372"/>
      <c r="BM393" s="372"/>
      <c r="BN393" s="372"/>
      <c r="BO393" s="372"/>
      <c r="BP393" s="372"/>
      <c r="BQ393" s="372"/>
      <c r="BR393" s="372"/>
      <c r="BS393" s="372"/>
      <c r="BT393" s="372"/>
      <c r="BU393" s="372"/>
      <c r="BV393" s="372"/>
      <c r="BW393" s="372"/>
      <c r="BX393" s="372"/>
      <c r="BY393" s="372"/>
      <c r="BZ393" s="378"/>
      <c r="CA393" s="401"/>
      <c r="CB393" s="402"/>
      <c r="CC393" s="402">
        <v>381</v>
      </c>
      <c r="CD393" s="337" t="str">
        <f t="shared" si="161"/>
        <v/>
      </c>
      <c r="CE393" s="337" t="str">
        <f t="shared" si="163"/>
        <v>立得点表!3:12</v>
      </c>
      <c r="CF393" s="338" t="str">
        <f t="shared" si="164"/>
        <v>立得点表!16:25</v>
      </c>
      <c r="CG393" s="337" t="str">
        <f t="shared" si="165"/>
        <v>立3段得点表!3:13</v>
      </c>
      <c r="CH393" s="338" t="str">
        <f t="shared" si="166"/>
        <v>立3段得点表!16:25</v>
      </c>
      <c r="CI393" s="337" t="str">
        <f t="shared" si="167"/>
        <v>ボール得点表!3:13</v>
      </c>
      <c r="CJ393" s="338" t="str">
        <f t="shared" si="168"/>
        <v>ボール得点表!16:25</v>
      </c>
      <c r="CK393" s="337" t="str">
        <f t="shared" si="169"/>
        <v>50m得点表!3:13</v>
      </c>
      <c r="CL393" s="338" t="str">
        <f t="shared" si="170"/>
        <v>50m得点表!16:25</v>
      </c>
      <c r="CM393" s="337" t="str">
        <f t="shared" si="171"/>
        <v>往得点表!3:13</v>
      </c>
      <c r="CN393" s="338" t="str">
        <f t="shared" si="172"/>
        <v>往得点表!16:25</v>
      </c>
      <c r="CO393" s="337" t="str">
        <f t="shared" si="173"/>
        <v>腕得点表!3:13</v>
      </c>
      <c r="CP393" s="338" t="str">
        <f t="shared" si="174"/>
        <v>腕得点表!16:25</v>
      </c>
      <c r="CQ393" s="337" t="str">
        <f t="shared" si="175"/>
        <v>腕膝得点表!3:4</v>
      </c>
      <c r="CR393" s="338" t="str">
        <f t="shared" si="176"/>
        <v>腕膝得点表!8:9</v>
      </c>
      <c r="CS393" s="337" t="str">
        <f t="shared" si="177"/>
        <v>20mシャトルラン得点表!3:13</v>
      </c>
      <c r="CT393" s="338" t="str">
        <f t="shared" si="178"/>
        <v>20mシャトルラン得点表!16:25</v>
      </c>
      <c r="CU393" s="402" t="b">
        <f t="shared" si="162"/>
        <v>0</v>
      </c>
    </row>
    <row r="394" spans="1:99">
      <c r="A394" s="352">
        <v>382</v>
      </c>
      <c r="B394" s="446"/>
      <c r="C394" s="353"/>
      <c r="D394" s="356"/>
      <c r="E394" s="355"/>
      <c r="F394" s="356"/>
      <c r="G394" s="435" t="str">
        <f>IF(E394="","",DATEDIF(E394,#REF!,"y"))</f>
        <v/>
      </c>
      <c r="H394" s="356"/>
      <c r="I394" s="356"/>
      <c r="J394" s="379"/>
      <c r="K394" s="436" t="str">
        <f t="shared" ca="1" si="151"/>
        <v/>
      </c>
      <c r="L394" s="316"/>
      <c r="M394" s="318"/>
      <c r="N394" s="318"/>
      <c r="O394" s="318"/>
      <c r="P394" s="363"/>
      <c r="Q394" s="432" t="str">
        <f t="shared" ca="1" si="152"/>
        <v/>
      </c>
      <c r="R394" s="360"/>
      <c r="S394" s="361"/>
      <c r="T394" s="361"/>
      <c r="U394" s="361"/>
      <c r="V394" s="365"/>
      <c r="W394" s="358"/>
      <c r="X394" s="379" t="str">
        <f t="shared" ca="1" si="153"/>
        <v/>
      </c>
      <c r="Y394" s="379"/>
      <c r="Z394" s="360"/>
      <c r="AA394" s="361"/>
      <c r="AB394" s="361"/>
      <c r="AC394" s="361"/>
      <c r="AD394" s="362"/>
      <c r="AE394" s="363"/>
      <c r="AF394" s="432" t="str">
        <f t="shared" ca="1" si="154"/>
        <v/>
      </c>
      <c r="AG394" s="363"/>
      <c r="AH394" s="432" t="str">
        <f t="shared" ca="1" si="155"/>
        <v/>
      </c>
      <c r="AI394" s="358"/>
      <c r="AJ394" s="379" t="str">
        <f t="shared" ca="1" si="156"/>
        <v/>
      </c>
      <c r="AK394" s="363"/>
      <c r="AL394" s="432" t="str">
        <f t="shared" ca="1" si="157"/>
        <v/>
      </c>
      <c r="AM394" s="363"/>
      <c r="AN394" s="432" t="str">
        <f t="shared" ca="1" si="158"/>
        <v/>
      </c>
      <c r="AO394" s="433" t="str">
        <f t="shared" si="159"/>
        <v/>
      </c>
      <c r="AP394" s="433" t="str">
        <f t="shared" si="160"/>
        <v/>
      </c>
      <c r="AQ394" s="433" t="str">
        <f>IF(AO394=7,VLOOKUP(AP394,設定!$A$2:$B$6,2,1),"---")</f>
        <v>---</v>
      </c>
      <c r="AR394" s="370"/>
      <c r="AS394" s="371"/>
      <c r="AT394" s="371"/>
      <c r="AU394" s="372" t="s">
        <v>105</v>
      </c>
      <c r="AV394" s="373"/>
      <c r="AW394" s="372"/>
      <c r="AX394" s="374"/>
      <c r="AY394" s="434" t="str">
        <f t="shared" si="179"/>
        <v/>
      </c>
      <c r="AZ394" s="372" t="s">
        <v>105</v>
      </c>
      <c r="BA394" s="372" t="s">
        <v>105</v>
      </c>
      <c r="BB394" s="372" t="s">
        <v>105</v>
      </c>
      <c r="BC394" s="372"/>
      <c r="BD394" s="372"/>
      <c r="BE394" s="372"/>
      <c r="BF394" s="372"/>
      <c r="BG394" s="376"/>
      <c r="BH394" s="377"/>
      <c r="BI394" s="372"/>
      <c r="BJ394" s="372"/>
      <c r="BK394" s="372"/>
      <c r="BL394" s="372"/>
      <c r="BM394" s="372"/>
      <c r="BN394" s="372"/>
      <c r="BO394" s="372"/>
      <c r="BP394" s="372"/>
      <c r="BQ394" s="372"/>
      <c r="BR394" s="372"/>
      <c r="BS394" s="372"/>
      <c r="BT394" s="372"/>
      <c r="BU394" s="372"/>
      <c r="BV394" s="372"/>
      <c r="BW394" s="372"/>
      <c r="BX394" s="372"/>
      <c r="BY394" s="372"/>
      <c r="BZ394" s="378"/>
      <c r="CA394" s="401"/>
      <c r="CB394" s="402"/>
      <c r="CC394" s="402">
        <v>382</v>
      </c>
      <c r="CD394" s="337" t="str">
        <f t="shared" si="161"/>
        <v/>
      </c>
      <c r="CE394" s="337" t="str">
        <f t="shared" si="163"/>
        <v>立得点表!3:12</v>
      </c>
      <c r="CF394" s="338" t="str">
        <f t="shared" si="164"/>
        <v>立得点表!16:25</v>
      </c>
      <c r="CG394" s="337" t="str">
        <f t="shared" si="165"/>
        <v>立3段得点表!3:13</v>
      </c>
      <c r="CH394" s="338" t="str">
        <f t="shared" si="166"/>
        <v>立3段得点表!16:25</v>
      </c>
      <c r="CI394" s="337" t="str">
        <f t="shared" si="167"/>
        <v>ボール得点表!3:13</v>
      </c>
      <c r="CJ394" s="338" t="str">
        <f t="shared" si="168"/>
        <v>ボール得点表!16:25</v>
      </c>
      <c r="CK394" s="337" t="str">
        <f t="shared" si="169"/>
        <v>50m得点表!3:13</v>
      </c>
      <c r="CL394" s="338" t="str">
        <f t="shared" si="170"/>
        <v>50m得点表!16:25</v>
      </c>
      <c r="CM394" s="337" t="str">
        <f t="shared" si="171"/>
        <v>往得点表!3:13</v>
      </c>
      <c r="CN394" s="338" t="str">
        <f t="shared" si="172"/>
        <v>往得点表!16:25</v>
      </c>
      <c r="CO394" s="337" t="str">
        <f t="shared" si="173"/>
        <v>腕得点表!3:13</v>
      </c>
      <c r="CP394" s="338" t="str">
        <f t="shared" si="174"/>
        <v>腕得点表!16:25</v>
      </c>
      <c r="CQ394" s="337" t="str">
        <f t="shared" si="175"/>
        <v>腕膝得点表!3:4</v>
      </c>
      <c r="CR394" s="338" t="str">
        <f t="shared" si="176"/>
        <v>腕膝得点表!8:9</v>
      </c>
      <c r="CS394" s="337" t="str">
        <f t="shared" si="177"/>
        <v>20mシャトルラン得点表!3:13</v>
      </c>
      <c r="CT394" s="338" t="str">
        <f t="shared" si="178"/>
        <v>20mシャトルラン得点表!16:25</v>
      </c>
      <c r="CU394" s="402" t="b">
        <f t="shared" si="162"/>
        <v>0</v>
      </c>
    </row>
    <row r="395" spans="1:99">
      <c r="A395" s="352">
        <v>383</v>
      </c>
      <c r="B395" s="446"/>
      <c r="C395" s="353"/>
      <c r="D395" s="356"/>
      <c r="E395" s="355"/>
      <c r="F395" s="356"/>
      <c r="G395" s="435" t="str">
        <f>IF(E395="","",DATEDIF(E395,#REF!,"y"))</f>
        <v/>
      </c>
      <c r="H395" s="356"/>
      <c r="I395" s="356"/>
      <c r="J395" s="379"/>
      <c r="K395" s="436" t="str">
        <f t="shared" ca="1" si="151"/>
        <v/>
      </c>
      <c r="L395" s="316"/>
      <c r="M395" s="318"/>
      <c r="N395" s="318"/>
      <c r="O395" s="318"/>
      <c r="P395" s="363"/>
      <c r="Q395" s="432" t="str">
        <f t="shared" ca="1" si="152"/>
        <v/>
      </c>
      <c r="R395" s="360"/>
      <c r="S395" s="361"/>
      <c r="T395" s="361"/>
      <c r="U395" s="361"/>
      <c r="V395" s="365"/>
      <c r="W395" s="358"/>
      <c r="X395" s="379" t="str">
        <f t="shared" ca="1" si="153"/>
        <v/>
      </c>
      <c r="Y395" s="379"/>
      <c r="Z395" s="360"/>
      <c r="AA395" s="361"/>
      <c r="AB395" s="361"/>
      <c r="AC395" s="361"/>
      <c r="AD395" s="362"/>
      <c r="AE395" s="363"/>
      <c r="AF395" s="432" t="str">
        <f t="shared" ca="1" si="154"/>
        <v/>
      </c>
      <c r="AG395" s="363"/>
      <c r="AH395" s="432" t="str">
        <f t="shared" ca="1" si="155"/>
        <v/>
      </c>
      <c r="AI395" s="358"/>
      <c r="AJ395" s="379" t="str">
        <f t="shared" ca="1" si="156"/>
        <v/>
      </c>
      <c r="AK395" s="363"/>
      <c r="AL395" s="432" t="str">
        <f t="shared" ca="1" si="157"/>
        <v/>
      </c>
      <c r="AM395" s="363"/>
      <c r="AN395" s="432" t="str">
        <f t="shared" ca="1" si="158"/>
        <v/>
      </c>
      <c r="AO395" s="433" t="str">
        <f t="shared" si="159"/>
        <v/>
      </c>
      <c r="AP395" s="433" t="str">
        <f t="shared" si="160"/>
        <v/>
      </c>
      <c r="AQ395" s="433" t="str">
        <f>IF(AO395=7,VLOOKUP(AP395,設定!$A$2:$B$6,2,1),"---")</f>
        <v>---</v>
      </c>
      <c r="AR395" s="370"/>
      <c r="AS395" s="371"/>
      <c r="AT395" s="371"/>
      <c r="AU395" s="372" t="s">
        <v>105</v>
      </c>
      <c r="AV395" s="373"/>
      <c r="AW395" s="372"/>
      <c r="AX395" s="374"/>
      <c r="AY395" s="434" t="str">
        <f t="shared" si="179"/>
        <v/>
      </c>
      <c r="AZ395" s="372" t="s">
        <v>105</v>
      </c>
      <c r="BA395" s="372" t="s">
        <v>105</v>
      </c>
      <c r="BB395" s="372" t="s">
        <v>105</v>
      </c>
      <c r="BC395" s="372"/>
      <c r="BD395" s="372"/>
      <c r="BE395" s="372"/>
      <c r="BF395" s="372"/>
      <c r="BG395" s="376"/>
      <c r="BH395" s="377"/>
      <c r="BI395" s="372"/>
      <c r="BJ395" s="372"/>
      <c r="BK395" s="372"/>
      <c r="BL395" s="372"/>
      <c r="BM395" s="372"/>
      <c r="BN395" s="372"/>
      <c r="BO395" s="372"/>
      <c r="BP395" s="372"/>
      <c r="BQ395" s="372"/>
      <c r="BR395" s="372"/>
      <c r="BS395" s="372"/>
      <c r="BT395" s="372"/>
      <c r="BU395" s="372"/>
      <c r="BV395" s="372"/>
      <c r="BW395" s="372"/>
      <c r="BX395" s="372"/>
      <c r="BY395" s="372"/>
      <c r="BZ395" s="378"/>
      <c r="CA395" s="401"/>
      <c r="CB395" s="402"/>
      <c r="CC395" s="402">
        <v>383</v>
      </c>
      <c r="CD395" s="337" t="str">
        <f t="shared" si="161"/>
        <v/>
      </c>
      <c r="CE395" s="337" t="str">
        <f t="shared" si="163"/>
        <v>立得点表!3:12</v>
      </c>
      <c r="CF395" s="338" t="str">
        <f t="shared" si="164"/>
        <v>立得点表!16:25</v>
      </c>
      <c r="CG395" s="337" t="str">
        <f t="shared" si="165"/>
        <v>立3段得点表!3:13</v>
      </c>
      <c r="CH395" s="338" t="str">
        <f t="shared" si="166"/>
        <v>立3段得点表!16:25</v>
      </c>
      <c r="CI395" s="337" t="str">
        <f t="shared" si="167"/>
        <v>ボール得点表!3:13</v>
      </c>
      <c r="CJ395" s="338" t="str">
        <f t="shared" si="168"/>
        <v>ボール得点表!16:25</v>
      </c>
      <c r="CK395" s="337" t="str">
        <f t="shared" si="169"/>
        <v>50m得点表!3:13</v>
      </c>
      <c r="CL395" s="338" t="str">
        <f t="shared" si="170"/>
        <v>50m得点表!16:25</v>
      </c>
      <c r="CM395" s="337" t="str">
        <f t="shared" si="171"/>
        <v>往得点表!3:13</v>
      </c>
      <c r="CN395" s="338" t="str">
        <f t="shared" si="172"/>
        <v>往得点表!16:25</v>
      </c>
      <c r="CO395" s="337" t="str">
        <f t="shared" si="173"/>
        <v>腕得点表!3:13</v>
      </c>
      <c r="CP395" s="338" t="str">
        <f t="shared" si="174"/>
        <v>腕得点表!16:25</v>
      </c>
      <c r="CQ395" s="337" t="str">
        <f t="shared" si="175"/>
        <v>腕膝得点表!3:4</v>
      </c>
      <c r="CR395" s="338" t="str">
        <f t="shared" si="176"/>
        <v>腕膝得点表!8:9</v>
      </c>
      <c r="CS395" s="337" t="str">
        <f t="shared" si="177"/>
        <v>20mシャトルラン得点表!3:13</v>
      </c>
      <c r="CT395" s="338" t="str">
        <f t="shared" si="178"/>
        <v>20mシャトルラン得点表!16:25</v>
      </c>
      <c r="CU395" s="402" t="b">
        <f t="shared" si="162"/>
        <v>0</v>
      </c>
    </row>
    <row r="396" spans="1:99">
      <c r="A396" s="352">
        <v>384</v>
      </c>
      <c r="B396" s="446"/>
      <c r="C396" s="353"/>
      <c r="D396" s="356"/>
      <c r="E396" s="355"/>
      <c r="F396" s="356"/>
      <c r="G396" s="435" t="str">
        <f>IF(E396="","",DATEDIF(E396,#REF!,"y"))</f>
        <v/>
      </c>
      <c r="H396" s="356"/>
      <c r="I396" s="356"/>
      <c r="J396" s="379"/>
      <c r="K396" s="436" t="str">
        <f t="shared" ca="1" si="151"/>
        <v/>
      </c>
      <c r="L396" s="316"/>
      <c r="M396" s="318"/>
      <c r="N396" s="318"/>
      <c r="O396" s="318"/>
      <c r="P396" s="363"/>
      <c r="Q396" s="432" t="str">
        <f t="shared" ca="1" si="152"/>
        <v/>
      </c>
      <c r="R396" s="360"/>
      <c r="S396" s="361"/>
      <c r="T396" s="361"/>
      <c r="U396" s="361"/>
      <c r="V396" s="365"/>
      <c r="W396" s="358"/>
      <c r="X396" s="379" t="str">
        <f t="shared" ca="1" si="153"/>
        <v/>
      </c>
      <c r="Y396" s="379"/>
      <c r="Z396" s="360"/>
      <c r="AA396" s="361"/>
      <c r="AB396" s="361"/>
      <c r="AC396" s="361"/>
      <c r="AD396" s="362"/>
      <c r="AE396" s="363"/>
      <c r="AF396" s="432" t="str">
        <f t="shared" ca="1" si="154"/>
        <v/>
      </c>
      <c r="AG396" s="363"/>
      <c r="AH396" s="432" t="str">
        <f t="shared" ca="1" si="155"/>
        <v/>
      </c>
      <c r="AI396" s="358"/>
      <c r="AJ396" s="379" t="str">
        <f t="shared" ca="1" si="156"/>
        <v/>
      </c>
      <c r="AK396" s="363"/>
      <c r="AL396" s="432" t="str">
        <f t="shared" ca="1" si="157"/>
        <v/>
      </c>
      <c r="AM396" s="363"/>
      <c r="AN396" s="432" t="str">
        <f t="shared" ca="1" si="158"/>
        <v/>
      </c>
      <c r="AO396" s="433" t="str">
        <f t="shared" si="159"/>
        <v/>
      </c>
      <c r="AP396" s="433" t="str">
        <f t="shared" si="160"/>
        <v/>
      </c>
      <c r="AQ396" s="433" t="str">
        <f>IF(AO396=7,VLOOKUP(AP396,設定!$A$2:$B$6,2,1),"---")</f>
        <v>---</v>
      </c>
      <c r="AR396" s="370"/>
      <c r="AS396" s="371"/>
      <c r="AT396" s="371"/>
      <c r="AU396" s="372" t="s">
        <v>105</v>
      </c>
      <c r="AV396" s="373"/>
      <c r="AW396" s="372"/>
      <c r="AX396" s="374"/>
      <c r="AY396" s="434" t="str">
        <f t="shared" si="179"/>
        <v/>
      </c>
      <c r="AZ396" s="372" t="s">
        <v>105</v>
      </c>
      <c r="BA396" s="372" t="s">
        <v>105</v>
      </c>
      <c r="BB396" s="372" t="s">
        <v>105</v>
      </c>
      <c r="BC396" s="372"/>
      <c r="BD396" s="372"/>
      <c r="BE396" s="372"/>
      <c r="BF396" s="372"/>
      <c r="BG396" s="376"/>
      <c r="BH396" s="377"/>
      <c r="BI396" s="372"/>
      <c r="BJ396" s="372"/>
      <c r="BK396" s="372"/>
      <c r="BL396" s="372"/>
      <c r="BM396" s="372"/>
      <c r="BN396" s="372"/>
      <c r="BO396" s="372"/>
      <c r="BP396" s="372"/>
      <c r="BQ396" s="372"/>
      <c r="BR396" s="372"/>
      <c r="BS396" s="372"/>
      <c r="BT396" s="372"/>
      <c r="BU396" s="372"/>
      <c r="BV396" s="372"/>
      <c r="BW396" s="372"/>
      <c r="BX396" s="372"/>
      <c r="BY396" s="372"/>
      <c r="BZ396" s="378"/>
      <c r="CA396" s="401"/>
      <c r="CB396" s="402"/>
      <c r="CC396" s="402">
        <v>384</v>
      </c>
      <c r="CD396" s="337" t="str">
        <f t="shared" si="161"/>
        <v/>
      </c>
      <c r="CE396" s="337" t="str">
        <f t="shared" si="163"/>
        <v>立得点表!3:12</v>
      </c>
      <c r="CF396" s="338" t="str">
        <f t="shared" si="164"/>
        <v>立得点表!16:25</v>
      </c>
      <c r="CG396" s="337" t="str">
        <f t="shared" si="165"/>
        <v>立3段得点表!3:13</v>
      </c>
      <c r="CH396" s="338" t="str">
        <f t="shared" si="166"/>
        <v>立3段得点表!16:25</v>
      </c>
      <c r="CI396" s="337" t="str">
        <f t="shared" si="167"/>
        <v>ボール得点表!3:13</v>
      </c>
      <c r="CJ396" s="338" t="str">
        <f t="shared" si="168"/>
        <v>ボール得点表!16:25</v>
      </c>
      <c r="CK396" s="337" t="str">
        <f t="shared" si="169"/>
        <v>50m得点表!3:13</v>
      </c>
      <c r="CL396" s="338" t="str">
        <f t="shared" si="170"/>
        <v>50m得点表!16:25</v>
      </c>
      <c r="CM396" s="337" t="str">
        <f t="shared" si="171"/>
        <v>往得点表!3:13</v>
      </c>
      <c r="CN396" s="338" t="str">
        <f t="shared" si="172"/>
        <v>往得点表!16:25</v>
      </c>
      <c r="CO396" s="337" t="str">
        <f t="shared" si="173"/>
        <v>腕得点表!3:13</v>
      </c>
      <c r="CP396" s="338" t="str">
        <f t="shared" si="174"/>
        <v>腕得点表!16:25</v>
      </c>
      <c r="CQ396" s="337" t="str">
        <f t="shared" si="175"/>
        <v>腕膝得点表!3:4</v>
      </c>
      <c r="CR396" s="338" t="str">
        <f t="shared" si="176"/>
        <v>腕膝得点表!8:9</v>
      </c>
      <c r="CS396" s="337" t="str">
        <f t="shared" si="177"/>
        <v>20mシャトルラン得点表!3:13</v>
      </c>
      <c r="CT396" s="338" t="str">
        <f t="shared" si="178"/>
        <v>20mシャトルラン得点表!16:25</v>
      </c>
      <c r="CU396" s="402" t="b">
        <f t="shared" si="162"/>
        <v>0</v>
      </c>
    </row>
    <row r="397" spans="1:99">
      <c r="A397" s="352">
        <v>385</v>
      </c>
      <c r="B397" s="446"/>
      <c r="C397" s="353"/>
      <c r="D397" s="356"/>
      <c r="E397" s="355"/>
      <c r="F397" s="356"/>
      <c r="G397" s="435" t="str">
        <f>IF(E397="","",DATEDIF(E397,#REF!,"y"))</f>
        <v/>
      </c>
      <c r="H397" s="356"/>
      <c r="I397" s="356"/>
      <c r="J397" s="379"/>
      <c r="K397" s="436" t="str">
        <f t="shared" ref="K397:K460" ca="1" si="180">IF(C397="","",IF(J397="","",CHOOSE(MATCH($J397,IF($D397="男",INDIRECT(CK397),INDIRECT(CL397)),1),10,9,8,7,6,5,4,3,2,1)))</f>
        <v/>
      </c>
      <c r="L397" s="316"/>
      <c r="M397" s="318"/>
      <c r="N397" s="318"/>
      <c r="O397" s="318"/>
      <c r="P397" s="363"/>
      <c r="Q397" s="432" t="str">
        <f t="shared" ref="Q397:Q460" ca="1" si="181">IF(C397="","",IF(P397="","",CHOOSE(MATCH($P397,IF($D397="男",INDIRECT(CE397),INDIRECT(CF397)),1),1,2,3,4,5,6,7,8,9,10)))</f>
        <v/>
      </c>
      <c r="R397" s="360"/>
      <c r="S397" s="361"/>
      <c r="T397" s="361"/>
      <c r="U397" s="361"/>
      <c r="V397" s="365"/>
      <c r="W397" s="358"/>
      <c r="X397" s="379" t="str">
        <f t="shared" ref="X397:X460" ca="1" si="182">IF(C397="","",IF(W397="","",CHOOSE(MATCH($W397,IF($D397="男",INDIRECT(CI397),INDIRECT(CJ397)),1),1,2,3,4,5,6,7,8,9,10)))</f>
        <v/>
      </c>
      <c r="Y397" s="379"/>
      <c r="Z397" s="360"/>
      <c r="AA397" s="361"/>
      <c r="AB397" s="361"/>
      <c r="AC397" s="361"/>
      <c r="AD397" s="362"/>
      <c r="AE397" s="363"/>
      <c r="AF397" s="432" t="str">
        <f t="shared" ref="AF397:AF460" ca="1" si="183">IF(C397="","",IF(AE397="","",CHOOSE(MATCH(AE397,IF($D397="男",INDIRECT(CM397),INDIRECT(CN397)),1),1,2,3,4,5,6,7,8,9,10)))</f>
        <v/>
      </c>
      <c r="AG397" s="363"/>
      <c r="AH397" s="432" t="str">
        <f t="shared" ref="AH397:AH460" ca="1" si="184">IF(C397="","",IF(AG397="","",CHOOSE(MATCH(AG397,IF($D397="男",INDIRECT(CO397),INDIRECT(CP397)),1),1,2,3,4,5,6,7,8,9,10)))</f>
        <v/>
      </c>
      <c r="AI397" s="358"/>
      <c r="AJ397" s="379" t="str">
        <f t="shared" ref="AJ397:AJ460" ca="1" si="185">IF(C397="","",IF(AI397="","",CHOOSE(MATCH(AI397,IF($D397="男",INDIRECT(CQ397),INDIRECT(CR397)),1),1,2,3,4,5,6,7,8,9,10)))</f>
        <v/>
      </c>
      <c r="AK397" s="363"/>
      <c r="AL397" s="432" t="str">
        <f t="shared" ref="AL397:AL460" ca="1" si="186">IF(C397="","",IF(AK397="","",CHOOSE(MATCH($AK397,IF($D397="男",INDIRECT(CG397),INDIRECT(CH397)),1),1,2,3,4,5,6,7,8,9,10)))</f>
        <v/>
      </c>
      <c r="AM397" s="363"/>
      <c r="AN397" s="432" t="str">
        <f t="shared" ref="AN397:AN460" ca="1" si="187">IF(C397="","",IF(AM397="","",CHOOSE(MATCH(AM397,IF($D397="男",INDIRECT(CS397),INDIRECT(CT397)),1),1,2,3,4,5,6,7,8,9,10)))</f>
        <v/>
      </c>
      <c r="AO397" s="433" t="str">
        <f t="shared" ref="AO397:AO460" si="188">IF(C397="","",COUNT(P397,AK397,W397,J397,AG397,AE397,AM397,AI397))</f>
        <v/>
      </c>
      <c r="AP397" s="433" t="str">
        <f t="shared" ref="AP397:AP460" si="189">IF(C397="","",SUM(Q397,AL397,X397,AH397,K397,AF397,AN397,AJ397))</f>
        <v/>
      </c>
      <c r="AQ397" s="433" t="str">
        <f>IF(AO397=7,VLOOKUP(AP397,設定!$A$2:$B$6,2,1),"---")</f>
        <v>---</v>
      </c>
      <c r="AR397" s="370"/>
      <c r="AS397" s="371"/>
      <c r="AT397" s="371"/>
      <c r="AU397" s="372" t="s">
        <v>105</v>
      </c>
      <c r="AV397" s="373"/>
      <c r="AW397" s="372"/>
      <c r="AX397" s="374"/>
      <c r="AY397" s="434" t="str">
        <f t="shared" si="179"/>
        <v/>
      </c>
      <c r="AZ397" s="372" t="s">
        <v>105</v>
      </c>
      <c r="BA397" s="372" t="s">
        <v>105</v>
      </c>
      <c r="BB397" s="372" t="s">
        <v>105</v>
      </c>
      <c r="BC397" s="372"/>
      <c r="BD397" s="372"/>
      <c r="BE397" s="372"/>
      <c r="BF397" s="372"/>
      <c r="BG397" s="376"/>
      <c r="BH397" s="377"/>
      <c r="BI397" s="372"/>
      <c r="BJ397" s="372"/>
      <c r="BK397" s="372"/>
      <c r="BL397" s="372"/>
      <c r="BM397" s="372"/>
      <c r="BN397" s="372"/>
      <c r="BO397" s="372"/>
      <c r="BP397" s="372"/>
      <c r="BQ397" s="372"/>
      <c r="BR397" s="372"/>
      <c r="BS397" s="372"/>
      <c r="BT397" s="372"/>
      <c r="BU397" s="372"/>
      <c r="BV397" s="372"/>
      <c r="BW397" s="372"/>
      <c r="BX397" s="372"/>
      <c r="BY397" s="372"/>
      <c r="BZ397" s="378"/>
      <c r="CA397" s="401"/>
      <c r="CB397" s="402"/>
      <c r="CC397" s="402">
        <v>385</v>
      </c>
      <c r="CD397" s="337" t="str">
        <f t="shared" ref="CD397:CD460" si="190">IF(G397="","",VLOOKUP(G397,年齢変換表,2))</f>
        <v/>
      </c>
      <c r="CE397" s="337" t="str">
        <f t="shared" si="163"/>
        <v>立得点表!3:12</v>
      </c>
      <c r="CF397" s="338" t="str">
        <f t="shared" si="164"/>
        <v>立得点表!16:25</v>
      </c>
      <c r="CG397" s="337" t="str">
        <f t="shared" si="165"/>
        <v>立3段得点表!3:13</v>
      </c>
      <c r="CH397" s="338" t="str">
        <f t="shared" si="166"/>
        <v>立3段得点表!16:25</v>
      </c>
      <c r="CI397" s="337" t="str">
        <f t="shared" si="167"/>
        <v>ボール得点表!3:13</v>
      </c>
      <c r="CJ397" s="338" t="str">
        <f t="shared" si="168"/>
        <v>ボール得点表!16:25</v>
      </c>
      <c r="CK397" s="337" t="str">
        <f t="shared" si="169"/>
        <v>50m得点表!3:13</v>
      </c>
      <c r="CL397" s="338" t="str">
        <f t="shared" si="170"/>
        <v>50m得点表!16:25</v>
      </c>
      <c r="CM397" s="337" t="str">
        <f t="shared" si="171"/>
        <v>往得点表!3:13</v>
      </c>
      <c r="CN397" s="338" t="str">
        <f t="shared" si="172"/>
        <v>往得点表!16:25</v>
      </c>
      <c r="CO397" s="337" t="str">
        <f t="shared" si="173"/>
        <v>腕得点表!3:13</v>
      </c>
      <c r="CP397" s="338" t="str">
        <f t="shared" si="174"/>
        <v>腕得点表!16:25</v>
      </c>
      <c r="CQ397" s="337" t="str">
        <f t="shared" si="175"/>
        <v>腕膝得点表!3:4</v>
      </c>
      <c r="CR397" s="338" t="str">
        <f t="shared" si="176"/>
        <v>腕膝得点表!8:9</v>
      </c>
      <c r="CS397" s="337" t="str">
        <f t="shared" si="177"/>
        <v>20mシャトルラン得点表!3:13</v>
      </c>
      <c r="CT397" s="338" t="str">
        <f t="shared" si="178"/>
        <v>20mシャトルラン得点表!16:25</v>
      </c>
      <c r="CU397" s="402" t="b">
        <f t="shared" ref="CU397:CU460" si="191">OR(AND(F397&lt;=7,F397&lt;&gt;""),AND(F397&gt;=50,F397=""))</f>
        <v>0</v>
      </c>
    </row>
    <row r="398" spans="1:99">
      <c r="A398" s="352">
        <v>386</v>
      </c>
      <c r="B398" s="446"/>
      <c r="C398" s="353"/>
      <c r="D398" s="356"/>
      <c r="E398" s="355"/>
      <c r="F398" s="356"/>
      <c r="G398" s="435" t="str">
        <f>IF(E398="","",DATEDIF(E398,#REF!,"y"))</f>
        <v/>
      </c>
      <c r="H398" s="356"/>
      <c r="I398" s="356"/>
      <c r="J398" s="379"/>
      <c r="K398" s="436" t="str">
        <f t="shared" ca="1" si="180"/>
        <v/>
      </c>
      <c r="L398" s="316"/>
      <c r="M398" s="318"/>
      <c r="N398" s="318"/>
      <c r="O398" s="318"/>
      <c r="P398" s="363"/>
      <c r="Q398" s="432" t="str">
        <f t="shared" ca="1" si="181"/>
        <v/>
      </c>
      <c r="R398" s="360"/>
      <c r="S398" s="361"/>
      <c r="T398" s="361"/>
      <c r="U398" s="361"/>
      <c r="V398" s="365"/>
      <c r="W398" s="358"/>
      <c r="X398" s="379" t="str">
        <f t="shared" ca="1" si="182"/>
        <v/>
      </c>
      <c r="Y398" s="379"/>
      <c r="Z398" s="360"/>
      <c r="AA398" s="361"/>
      <c r="AB398" s="361"/>
      <c r="AC398" s="361"/>
      <c r="AD398" s="362"/>
      <c r="AE398" s="363"/>
      <c r="AF398" s="432" t="str">
        <f t="shared" ca="1" si="183"/>
        <v/>
      </c>
      <c r="AG398" s="363"/>
      <c r="AH398" s="432" t="str">
        <f t="shared" ca="1" si="184"/>
        <v/>
      </c>
      <c r="AI398" s="358"/>
      <c r="AJ398" s="379" t="str">
        <f t="shared" ca="1" si="185"/>
        <v/>
      </c>
      <c r="AK398" s="363"/>
      <c r="AL398" s="432" t="str">
        <f t="shared" ca="1" si="186"/>
        <v/>
      </c>
      <c r="AM398" s="363"/>
      <c r="AN398" s="432" t="str">
        <f t="shared" ca="1" si="187"/>
        <v/>
      </c>
      <c r="AO398" s="433" t="str">
        <f t="shared" si="188"/>
        <v/>
      </c>
      <c r="AP398" s="433" t="str">
        <f t="shared" si="189"/>
        <v/>
      </c>
      <c r="AQ398" s="433" t="str">
        <f>IF(AO398=7,VLOOKUP(AP398,設定!$A$2:$B$6,2,1),"---")</f>
        <v>---</v>
      </c>
      <c r="AR398" s="370"/>
      <c r="AS398" s="371"/>
      <c r="AT398" s="371"/>
      <c r="AU398" s="372" t="s">
        <v>105</v>
      </c>
      <c r="AV398" s="373"/>
      <c r="AW398" s="372"/>
      <c r="AX398" s="374"/>
      <c r="AY398" s="434" t="str">
        <f t="shared" si="179"/>
        <v/>
      </c>
      <c r="AZ398" s="372" t="s">
        <v>105</v>
      </c>
      <c r="BA398" s="372" t="s">
        <v>105</v>
      </c>
      <c r="BB398" s="372" t="s">
        <v>105</v>
      </c>
      <c r="BC398" s="372"/>
      <c r="BD398" s="372"/>
      <c r="BE398" s="372"/>
      <c r="BF398" s="372"/>
      <c r="BG398" s="376"/>
      <c r="BH398" s="377"/>
      <c r="BI398" s="372"/>
      <c r="BJ398" s="372"/>
      <c r="BK398" s="372"/>
      <c r="BL398" s="372"/>
      <c r="BM398" s="372"/>
      <c r="BN398" s="372"/>
      <c r="BO398" s="372"/>
      <c r="BP398" s="372"/>
      <c r="BQ398" s="372"/>
      <c r="BR398" s="372"/>
      <c r="BS398" s="372"/>
      <c r="BT398" s="372"/>
      <c r="BU398" s="372"/>
      <c r="BV398" s="372"/>
      <c r="BW398" s="372"/>
      <c r="BX398" s="372"/>
      <c r="BY398" s="372"/>
      <c r="BZ398" s="378"/>
      <c r="CA398" s="401"/>
      <c r="CB398" s="402"/>
      <c r="CC398" s="402">
        <v>386</v>
      </c>
      <c r="CD398" s="337" t="str">
        <f t="shared" si="190"/>
        <v/>
      </c>
      <c r="CE398" s="337" t="str">
        <f t="shared" ref="CE398:CE461" si="192">"立得点表!"&amp;$CD398&amp;"3:"&amp;$CD398&amp;"12"</f>
        <v>立得点表!3:12</v>
      </c>
      <c r="CF398" s="338" t="str">
        <f t="shared" ref="CF398:CF461" si="193">"立得点表!"&amp;$CD398&amp;"16:"&amp;$CD398&amp;"25"</f>
        <v>立得点表!16:25</v>
      </c>
      <c r="CG398" s="337" t="str">
        <f t="shared" ref="CG398:CG461" si="194">"立3段得点表!"&amp;$CD398&amp;"3:"&amp;$CD398&amp;"13"</f>
        <v>立3段得点表!3:13</v>
      </c>
      <c r="CH398" s="338" t="str">
        <f t="shared" ref="CH398:CH461" si="195">"立3段得点表!"&amp;$CD398&amp;"16:"&amp;$CD398&amp;"25"</f>
        <v>立3段得点表!16:25</v>
      </c>
      <c r="CI398" s="337" t="str">
        <f t="shared" ref="CI398:CI461" si="196">"ボール得点表!"&amp;$CD398&amp;"3:"&amp;$CD398&amp;"13"</f>
        <v>ボール得点表!3:13</v>
      </c>
      <c r="CJ398" s="338" t="str">
        <f t="shared" ref="CJ398:CJ461" si="197">"ボール得点表!"&amp;$CD398&amp;"16:"&amp;$CD398&amp;"25"</f>
        <v>ボール得点表!16:25</v>
      </c>
      <c r="CK398" s="337" t="str">
        <f t="shared" ref="CK398:CK461" si="198">"50m得点表!"&amp;$CD398&amp;"3:"&amp;$CD398&amp;"13"</f>
        <v>50m得点表!3:13</v>
      </c>
      <c r="CL398" s="338" t="str">
        <f t="shared" ref="CL398:CL461" si="199">"50m得点表!"&amp;$CD398&amp;"16:"&amp;$CD398&amp;"25"</f>
        <v>50m得点表!16:25</v>
      </c>
      <c r="CM398" s="337" t="str">
        <f t="shared" ref="CM398:CM461" si="200">"往得点表!"&amp;$CD398&amp;"3:"&amp;$CD398&amp;"13"</f>
        <v>往得点表!3:13</v>
      </c>
      <c r="CN398" s="338" t="str">
        <f t="shared" ref="CN398:CN461" si="201">"往得点表!"&amp;$CD398&amp;"16:"&amp;$CD398&amp;"25"</f>
        <v>往得点表!16:25</v>
      </c>
      <c r="CO398" s="337" t="str">
        <f t="shared" ref="CO398:CO461" si="202">"腕得点表!"&amp;$CD398&amp;"3:"&amp;$CD398&amp;"13"</f>
        <v>腕得点表!3:13</v>
      </c>
      <c r="CP398" s="338" t="str">
        <f t="shared" ref="CP398:CP461" si="203">"腕得点表!"&amp;$CD398&amp;"16:"&amp;$CD398&amp;"25"</f>
        <v>腕得点表!16:25</v>
      </c>
      <c r="CQ398" s="337" t="str">
        <f t="shared" ref="CQ398:CQ461" si="204">"腕膝得点表!"&amp;$CD398&amp;"3:"&amp;$CD398&amp;"4"</f>
        <v>腕膝得点表!3:4</v>
      </c>
      <c r="CR398" s="338" t="str">
        <f t="shared" ref="CR398:CR461" si="205">"腕膝得点表!"&amp;$CD398&amp;"8:"&amp;$CD398&amp;"9"</f>
        <v>腕膝得点表!8:9</v>
      </c>
      <c r="CS398" s="337" t="str">
        <f t="shared" ref="CS398:CS461" si="206">"20mシャトルラン得点表!"&amp;$CD398&amp;"3:"&amp;$CD398&amp;"13"</f>
        <v>20mシャトルラン得点表!3:13</v>
      </c>
      <c r="CT398" s="338" t="str">
        <f t="shared" ref="CT398:CT461" si="207">"20mシャトルラン得点表!"&amp;$CD398&amp;"16:"&amp;$CD398&amp;"25"</f>
        <v>20mシャトルラン得点表!16:25</v>
      </c>
      <c r="CU398" s="402" t="b">
        <f t="shared" si="191"/>
        <v>0</v>
      </c>
    </row>
    <row r="399" spans="1:99">
      <c r="A399" s="352">
        <v>387</v>
      </c>
      <c r="B399" s="446"/>
      <c r="C399" s="353"/>
      <c r="D399" s="356"/>
      <c r="E399" s="355"/>
      <c r="F399" s="356"/>
      <c r="G399" s="435" t="str">
        <f>IF(E399="","",DATEDIF(E399,#REF!,"y"))</f>
        <v/>
      </c>
      <c r="H399" s="356"/>
      <c r="I399" s="356"/>
      <c r="J399" s="379"/>
      <c r="K399" s="436" t="str">
        <f t="shared" ca="1" si="180"/>
        <v/>
      </c>
      <c r="L399" s="316"/>
      <c r="M399" s="318"/>
      <c r="N399" s="318"/>
      <c r="O399" s="318"/>
      <c r="P399" s="363"/>
      <c r="Q399" s="432" t="str">
        <f t="shared" ca="1" si="181"/>
        <v/>
      </c>
      <c r="R399" s="360"/>
      <c r="S399" s="361"/>
      <c r="T399" s="361"/>
      <c r="U399" s="361"/>
      <c r="V399" s="365"/>
      <c r="W399" s="358"/>
      <c r="X399" s="379" t="str">
        <f t="shared" ca="1" si="182"/>
        <v/>
      </c>
      <c r="Y399" s="379"/>
      <c r="Z399" s="360"/>
      <c r="AA399" s="361"/>
      <c r="AB399" s="361"/>
      <c r="AC399" s="361"/>
      <c r="AD399" s="362"/>
      <c r="AE399" s="363"/>
      <c r="AF399" s="432" t="str">
        <f t="shared" ca="1" si="183"/>
        <v/>
      </c>
      <c r="AG399" s="363"/>
      <c r="AH399" s="432" t="str">
        <f t="shared" ca="1" si="184"/>
        <v/>
      </c>
      <c r="AI399" s="358"/>
      <c r="AJ399" s="379" t="str">
        <f t="shared" ca="1" si="185"/>
        <v/>
      </c>
      <c r="AK399" s="363"/>
      <c r="AL399" s="432" t="str">
        <f t="shared" ca="1" si="186"/>
        <v/>
      </c>
      <c r="AM399" s="363"/>
      <c r="AN399" s="432" t="str">
        <f t="shared" ca="1" si="187"/>
        <v/>
      </c>
      <c r="AO399" s="433" t="str">
        <f t="shared" si="188"/>
        <v/>
      </c>
      <c r="AP399" s="433" t="str">
        <f t="shared" si="189"/>
        <v/>
      </c>
      <c r="AQ399" s="433" t="str">
        <f>IF(AO399=7,VLOOKUP(AP399,設定!$A$2:$B$6,2,1),"---")</f>
        <v>---</v>
      </c>
      <c r="AR399" s="370"/>
      <c r="AS399" s="371"/>
      <c r="AT399" s="371"/>
      <c r="AU399" s="372" t="s">
        <v>105</v>
      </c>
      <c r="AV399" s="373"/>
      <c r="AW399" s="372"/>
      <c r="AX399" s="374"/>
      <c r="AY399" s="434" t="str">
        <f t="shared" si="179"/>
        <v/>
      </c>
      <c r="AZ399" s="372" t="s">
        <v>105</v>
      </c>
      <c r="BA399" s="372" t="s">
        <v>105</v>
      </c>
      <c r="BB399" s="372" t="s">
        <v>105</v>
      </c>
      <c r="BC399" s="372"/>
      <c r="BD399" s="372"/>
      <c r="BE399" s="372"/>
      <c r="BF399" s="372"/>
      <c r="BG399" s="376"/>
      <c r="BH399" s="377"/>
      <c r="BI399" s="372"/>
      <c r="BJ399" s="372"/>
      <c r="BK399" s="372"/>
      <c r="BL399" s="372"/>
      <c r="BM399" s="372"/>
      <c r="BN399" s="372"/>
      <c r="BO399" s="372"/>
      <c r="BP399" s="372"/>
      <c r="BQ399" s="372"/>
      <c r="BR399" s="372"/>
      <c r="BS399" s="372"/>
      <c r="BT399" s="372"/>
      <c r="BU399" s="372"/>
      <c r="BV399" s="372"/>
      <c r="BW399" s="372"/>
      <c r="BX399" s="372"/>
      <c r="BY399" s="372"/>
      <c r="BZ399" s="378"/>
      <c r="CA399" s="401"/>
      <c r="CB399" s="402"/>
      <c r="CC399" s="402">
        <v>387</v>
      </c>
      <c r="CD399" s="337" t="str">
        <f t="shared" si="190"/>
        <v/>
      </c>
      <c r="CE399" s="337" t="str">
        <f t="shared" si="192"/>
        <v>立得点表!3:12</v>
      </c>
      <c r="CF399" s="338" t="str">
        <f t="shared" si="193"/>
        <v>立得点表!16:25</v>
      </c>
      <c r="CG399" s="337" t="str">
        <f t="shared" si="194"/>
        <v>立3段得点表!3:13</v>
      </c>
      <c r="CH399" s="338" t="str">
        <f t="shared" si="195"/>
        <v>立3段得点表!16:25</v>
      </c>
      <c r="CI399" s="337" t="str">
        <f t="shared" si="196"/>
        <v>ボール得点表!3:13</v>
      </c>
      <c r="CJ399" s="338" t="str">
        <f t="shared" si="197"/>
        <v>ボール得点表!16:25</v>
      </c>
      <c r="CK399" s="337" t="str">
        <f t="shared" si="198"/>
        <v>50m得点表!3:13</v>
      </c>
      <c r="CL399" s="338" t="str">
        <f t="shared" si="199"/>
        <v>50m得点表!16:25</v>
      </c>
      <c r="CM399" s="337" t="str">
        <f t="shared" si="200"/>
        <v>往得点表!3:13</v>
      </c>
      <c r="CN399" s="338" t="str">
        <f t="shared" si="201"/>
        <v>往得点表!16:25</v>
      </c>
      <c r="CO399" s="337" t="str">
        <f t="shared" si="202"/>
        <v>腕得点表!3:13</v>
      </c>
      <c r="CP399" s="338" t="str">
        <f t="shared" si="203"/>
        <v>腕得点表!16:25</v>
      </c>
      <c r="CQ399" s="337" t="str">
        <f t="shared" si="204"/>
        <v>腕膝得点表!3:4</v>
      </c>
      <c r="CR399" s="338" t="str">
        <f t="shared" si="205"/>
        <v>腕膝得点表!8:9</v>
      </c>
      <c r="CS399" s="337" t="str">
        <f t="shared" si="206"/>
        <v>20mシャトルラン得点表!3:13</v>
      </c>
      <c r="CT399" s="338" t="str">
        <f t="shared" si="207"/>
        <v>20mシャトルラン得点表!16:25</v>
      </c>
      <c r="CU399" s="402" t="b">
        <f t="shared" si="191"/>
        <v>0</v>
      </c>
    </row>
    <row r="400" spans="1:99">
      <c r="A400" s="352">
        <v>388</v>
      </c>
      <c r="B400" s="446"/>
      <c r="C400" s="353"/>
      <c r="D400" s="356"/>
      <c r="E400" s="355"/>
      <c r="F400" s="356"/>
      <c r="G400" s="435" t="str">
        <f>IF(E400="","",DATEDIF(E400,#REF!,"y"))</f>
        <v/>
      </c>
      <c r="H400" s="356"/>
      <c r="I400" s="356"/>
      <c r="J400" s="379"/>
      <c r="K400" s="436" t="str">
        <f t="shared" ca="1" si="180"/>
        <v/>
      </c>
      <c r="L400" s="316"/>
      <c r="M400" s="318"/>
      <c r="N400" s="318"/>
      <c r="O400" s="318"/>
      <c r="P400" s="363"/>
      <c r="Q400" s="432" t="str">
        <f t="shared" ca="1" si="181"/>
        <v/>
      </c>
      <c r="R400" s="360"/>
      <c r="S400" s="361"/>
      <c r="T400" s="361"/>
      <c r="U400" s="361"/>
      <c r="V400" s="365"/>
      <c r="W400" s="358"/>
      <c r="X400" s="379" t="str">
        <f t="shared" ca="1" si="182"/>
        <v/>
      </c>
      <c r="Y400" s="379"/>
      <c r="Z400" s="360"/>
      <c r="AA400" s="361"/>
      <c r="AB400" s="361"/>
      <c r="AC400" s="361"/>
      <c r="AD400" s="362"/>
      <c r="AE400" s="363"/>
      <c r="AF400" s="432" t="str">
        <f t="shared" ca="1" si="183"/>
        <v/>
      </c>
      <c r="AG400" s="363"/>
      <c r="AH400" s="432" t="str">
        <f t="shared" ca="1" si="184"/>
        <v/>
      </c>
      <c r="AI400" s="358"/>
      <c r="AJ400" s="379" t="str">
        <f t="shared" ca="1" si="185"/>
        <v/>
      </c>
      <c r="AK400" s="363"/>
      <c r="AL400" s="432" t="str">
        <f t="shared" ca="1" si="186"/>
        <v/>
      </c>
      <c r="AM400" s="363"/>
      <c r="AN400" s="432" t="str">
        <f t="shared" ca="1" si="187"/>
        <v/>
      </c>
      <c r="AO400" s="433" t="str">
        <f t="shared" si="188"/>
        <v/>
      </c>
      <c r="AP400" s="433" t="str">
        <f t="shared" si="189"/>
        <v/>
      </c>
      <c r="AQ400" s="433" t="str">
        <f>IF(AO400=7,VLOOKUP(AP400,設定!$A$2:$B$6,2,1),"---")</f>
        <v>---</v>
      </c>
      <c r="AR400" s="370"/>
      <c r="AS400" s="371"/>
      <c r="AT400" s="371"/>
      <c r="AU400" s="372" t="s">
        <v>105</v>
      </c>
      <c r="AV400" s="373"/>
      <c r="AW400" s="372"/>
      <c r="AX400" s="374"/>
      <c r="AY400" s="434" t="str">
        <f t="shared" si="179"/>
        <v/>
      </c>
      <c r="AZ400" s="372" t="s">
        <v>105</v>
      </c>
      <c r="BA400" s="372" t="s">
        <v>105</v>
      </c>
      <c r="BB400" s="372" t="s">
        <v>105</v>
      </c>
      <c r="BC400" s="372"/>
      <c r="BD400" s="372"/>
      <c r="BE400" s="372"/>
      <c r="BF400" s="372"/>
      <c r="BG400" s="376"/>
      <c r="BH400" s="377"/>
      <c r="BI400" s="372"/>
      <c r="BJ400" s="372"/>
      <c r="BK400" s="372"/>
      <c r="BL400" s="372"/>
      <c r="BM400" s="372"/>
      <c r="BN400" s="372"/>
      <c r="BO400" s="372"/>
      <c r="BP400" s="372"/>
      <c r="BQ400" s="372"/>
      <c r="BR400" s="372"/>
      <c r="BS400" s="372"/>
      <c r="BT400" s="372"/>
      <c r="BU400" s="372"/>
      <c r="BV400" s="372"/>
      <c r="BW400" s="372"/>
      <c r="BX400" s="372"/>
      <c r="BY400" s="372"/>
      <c r="BZ400" s="378"/>
      <c r="CA400" s="401"/>
      <c r="CB400" s="402"/>
      <c r="CC400" s="402">
        <v>388</v>
      </c>
      <c r="CD400" s="337" t="str">
        <f t="shared" si="190"/>
        <v/>
      </c>
      <c r="CE400" s="337" t="str">
        <f t="shared" si="192"/>
        <v>立得点表!3:12</v>
      </c>
      <c r="CF400" s="338" t="str">
        <f t="shared" si="193"/>
        <v>立得点表!16:25</v>
      </c>
      <c r="CG400" s="337" t="str">
        <f t="shared" si="194"/>
        <v>立3段得点表!3:13</v>
      </c>
      <c r="CH400" s="338" t="str">
        <f t="shared" si="195"/>
        <v>立3段得点表!16:25</v>
      </c>
      <c r="CI400" s="337" t="str">
        <f t="shared" si="196"/>
        <v>ボール得点表!3:13</v>
      </c>
      <c r="CJ400" s="338" t="str">
        <f t="shared" si="197"/>
        <v>ボール得点表!16:25</v>
      </c>
      <c r="CK400" s="337" t="str">
        <f t="shared" si="198"/>
        <v>50m得点表!3:13</v>
      </c>
      <c r="CL400" s="338" t="str">
        <f t="shared" si="199"/>
        <v>50m得点表!16:25</v>
      </c>
      <c r="CM400" s="337" t="str">
        <f t="shared" si="200"/>
        <v>往得点表!3:13</v>
      </c>
      <c r="CN400" s="338" t="str">
        <f t="shared" si="201"/>
        <v>往得点表!16:25</v>
      </c>
      <c r="CO400" s="337" t="str">
        <f t="shared" si="202"/>
        <v>腕得点表!3:13</v>
      </c>
      <c r="CP400" s="338" t="str">
        <f t="shared" si="203"/>
        <v>腕得点表!16:25</v>
      </c>
      <c r="CQ400" s="337" t="str">
        <f t="shared" si="204"/>
        <v>腕膝得点表!3:4</v>
      </c>
      <c r="CR400" s="338" t="str">
        <f t="shared" si="205"/>
        <v>腕膝得点表!8:9</v>
      </c>
      <c r="CS400" s="337" t="str">
        <f t="shared" si="206"/>
        <v>20mシャトルラン得点表!3:13</v>
      </c>
      <c r="CT400" s="338" t="str">
        <f t="shared" si="207"/>
        <v>20mシャトルラン得点表!16:25</v>
      </c>
      <c r="CU400" s="402" t="b">
        <f t="shared" si="191"/>
        <v>0</v>
      </c>
    </row>
    <row r="401" spans="1:99">
      <c r="A401" s="352">
        <v>389</v>
      </c>
      <c r="B401" s="446"/>
      <c r="C401" s="353"/>
      <c r="D401" s="356"/>
      <c r="E401" s="355"/>
      <c r="F401" s="356"/>
      <c r="G401" s="435" t="str">
        <f>IF(E401="","",DATEDIF(E401,#REF!,"y"))</f>
        <v/>
      </c>
      <c r="H401" s="356"/>
      <c r="I401" s="356"/>
      <c r="J401" s="379"/>
      <c r="K401" s="436" t="str">
        <f t="shared" ca="1" si="180"/>
        <v/>
      </c>
      <c r="L401" s="316"/>
      <c r="M401" s="318"/>
      <c r="N401" s="318"/>
      <c r="O401" s="318"/>
      <c r="P401" s="363"/>
      <c r="Q401" s="432" t="str">
        <f t="shared" ca="1" si="181"/>
        <v/>
      </c>
      <c r="R401" s="360"/>
      <c r="S401" s="361"/>
      <c r="T401" s="361"/>
      <c r="U401" s="361"/>
      <c r="V401" s="365"/>
      <c r="W401" s="358"/>
      <c r="X401" s="379" t="str">
        <f t="shared" ca="1" si="182"/>
        <v/>
      </c>
      <c r="Y401" s="379"/>
      <c r="Z401" s="360"/>
      <c r="AA401" s="361"/>
      <c r="AB401" s="361"/>
      <c r="AC401" s="361"/>
      <c r="AD401" s="362"/>
      <c r="AE401" s="363"/>
      <c r="AF401" s="432" t="str">
        <f t="shared" ca="1" si="183"/>
        <v/>
      </c>
      <c r="AG401" s="363"/>
      <c r="AH401" s="432" t="str">
        <f t="shared" ca="1" si="184"/>
        <v/>
      </c>
      <c r="AI401" s="358"/>
      <c r="AJ401" s="379" t="str">
        <f t="shared" ca="1" si="185"/>
        <v/>
      </c>
      <c r="AK401" s="363"/>
      <c r="AL401" s="432" t="str">
        <f t="shared" ca="1" si="186"/>
        <v/>
      </c>
      <c r="AM401" s="363"/>
      <c r="AN401" s="432" t="str">
        <f t="shared" ca="1" si="187"/>
        <v/>
      </c>
      <c r="AO401" s="433" t="str">
        <f t="shared" si="188"/>
        <v/>
      </c>
      <c r="AP401" s="433" t="str">
        <f t="shared" si="189"/>
        <v/>
      </c>
      <c r="AQ401" s="433" t="str">
        <f>IF(AO401=7,VLOOKUP(AP401,設定!$A$2:$B$6,2,1),"---")</f>
        <v>---</v>
      </c>
      <c r="AR401" s="370"/>
      <c r="AS401" s="371"/>
      <c r="AT401" s="371"/>
      <c r="AU401" s="372" t="s">
        <v>105</v>
      </c>
      <c r="AV401" s="373"/>
      <c r="AW401" s="372"/>
      <c r="AX401" s="374"/>
      <c r="AY401" s="434" t="str">
        <f t="shared" si="179"/>
        <v/>
      </c>
      <c r="AZ401" s="372" t="s">
        <v>105</v>
      </c>
      <c r="BA401" s="372" t="s">
        <v>105</v>
      </c>
      <c r="BB401" s="372" t="s">
        <v>105</v>
      </c>
      <c r="BC401" s="372"/>
      <c r="BD401" s="372"/>
      <c r="BE401" s="372"/>
      <c r="BF401" s="372"/>
      <c r="BG401" s="376"/>
      <c r="BH401" s="377"/>
      <c r="BI401" s="372"/>
      <c r="BJ401" s="372"/>
      <c r="BK401" s="372"/>
      <c r="BL401" s="372"/>
      <c r="BM401" s="372"/>
      <c r="BN401" s="372"/>
      <c r="BO401" s="372"/>
      <c r="BP401" s="372"/>
      <c r="BQ401" s="372"/>
      <c r="BR401" s="372"/>
      <c r="BS401" s="372"/>
      <c r="BT401" s="372"/>
      <c r="BU401" s="372"/>
      <c r="BV401" s="372"/>
      <c r="BW401" s="372"/>
      <c r="BX401" s="372"/>
      <c r="BY401" s="372"/>
      <c r="BZ401" s="378"/>
      <c r="CA401" s="401"/>
      <c r="CB401" s="402"/>
      <c r="CC401" s="402">
        <v>389</v>
      </c>
      <c r="CD401" s="337" t="str">
        <f t="shared" si="190"/>
        <v/>
      </c>
      <c r="CE401" s="337" t="str">
        <f t="shared" si="192"/>
        <v>立得点表!3:12</v>
      </c>
      <c r="CF401" s="338" t="str">
        <f t="shared" si="193"/>
        <v>立得点表!16:25</v>
      </c>
      <c r="CG401" s="337" t="str">
        <f t="shared" si="194"/>
        <v>立3段得点表!3:13</v>
      </c>
      <c r="CH401" s="338" t="str">
        <f t="shared" si="195"/>
        <v>立3段得点表!16:25</v>
      </c>
      <c r="CI401" s="337" t="str">
        <f t="shared" si="196"/>
        <v>ボール得点表!3:13</v>
      </c>
      <c r="CJ401" s="338" t="str">
        <f t="shared" si="197"/>
        <v>ボール得点表!16:25</v>
      </c>
      <c r="CK401" s="337" t="str">
        <f t="shared" si="198"/>
        <v>50m得点表!3:13</v>
      </c>
      <c r="CL401" s="338" t="str">
        <f t="shared" si="199"/>
        <v>50m得点表!16:25</v>
      </c>
      <c r="CM401" s="337" t="str">
        <f t="shared" si="200"/>
        <v>往得点表!3:13</v>
      </c>
      <c r="CN401" s="338" t="str">
        <f t="shared" si="201"/>
        <v>往得点表!16:25</v>
      </c>
      <c r="CO401" s="337" t="str">
        <f t="shared" si="202"/>
        <v>腕得点表!3:13</v>
      </c>
      <c r="CP401" s="338" t="str">
        <f t="shared" si="203"/>
        <v>腕得点表!16:25</v>
      </c>
      <c r="CQ401" s="337" t="str">
        <f t="shared" si="204"/>
        <v>腕膝得点表!3:4</v>
      </c>
      <c r="CR401" s="338" t="str">
        <f t="shared" si="205"/>
        <v>腕膝得点表!8:9</v>
      </c>
      <c r="CS401" s="337" t="str">
        <f t="shared" si="206"/>
        <v>20mシャトルラン得点表!3:13</v>
      </c>
      <c r="CT401" s="338" t="str">
        <f t="shared" si="207"/>
        <v>20mシャトルラン得点表!16:25</v>
      </c>
      <c r="CU401" s="402" t="b">
        <f t="shared" si="191"/>
        <v>0</v>
      </c>
    </row>
    <row r="402" spans="1:99">
      <c r="A402" s="352">
        <v>390</v>
      </c>
      <c r="B402" s="446"/>
      <c r="C402" s="353"/>
      <c r="D402" s="356"/>
      <c r="E402" s="355"/>
      <c r="F402" s="356"/>
      <c r="G402" s="435" t="str">
        <f>IF(E402="","",DATEDIF(E402,#REF!,"y"))</f>
        <v/>
      </c>
      <c r="H402" s="356"/>
      <c r="I402" s="356"/>
      <c r="J402" s="379"/>
      <c r="K402" s="436" t="str">
        <f t="shared" ca="1" si="180"/>
        <v/>
      </c>
      <c r="L402" s="316"/>
      <c r="M402" s="318"/>
      <c r="N402" s="318"/>
      <c r="O402" s="318"/>
      <c r="P402" s="363"/>
      <c r="Q402" s="432" t="str">
        <f t="shared" ca="1" si="181"/>
        <v/>
      </c>
      <c r="R402" s="360"/>
      <c r="S402" s="361"/>
      <c r="T402" s="361"/>
      <c r="U402" s="361"/>
      <c r="V402" s="365"/>
      <c r="W402" s="358"/>
      <c r="X402" s="379" t="str">
        <f t="shared" ca="1" si="182"/>
        <v/>
      </c>
      <c r="Y402" s="379"/>
      <c r="Z402" s="360"/>
      <c r="AA402" s="361"/>
      <c r="AB402" s="361"/>
      <c r="AC402" s="361"/>
      <c r="AD402" s="362"/>
      <c r="AE402" s="363"/>
      <c r="AF402" s="432" t="str">
        <f t="shared" ca="1" si="183"/>
        <v/>
      </c>
      <c r="AG402" s="363"/>
      <c r="AH402" s="432" t="str">
        <f t="shared" ca="1" si="184"/>
        <v/>
      </c>
      <c r="AI402" s="358"/>
      <c r="AJ402" s="379" t="str">
        <f t="shared" ca="1" si="185"/>
        <v/>
      </c>
      <c r="AK402" s="363"/>
      <c r="AL402" s="432" t="str">
        <f t="shared" ca="1" si="186"/>
        <v/>
      </c>
      <c r="AM402" s="363"/>
      <c r="AN402" s="432" t="str">
        <f t="shared" ca="1" si="187"/>
        <v/>
      </c>
      <c r="AO402" s="433" t="str">
        <f t="shared" si="188"/>
        <v/>
      </c>
      <c r="AP402" s="433" t="str">
        <f t="shared" si="189"/>
        <v/>
      </c>
      <c r="AQ402" s="433" t="str">
        <f>IF(AO402=7,VLOOKUP(AP402,設定!$A$2:$B$6,2,1),"---")</f>
        <v>---</v>
      </c>
      <c r="AR402" s="370"/>
      <c r="AS402" s="371"/>
      <c r="AT402" s="371"/>
      <c r="AU402" s="372" t="s">
        <v>105</v>
      </c>
      <c r="AV402" s="373"/>
      <c r="AW402" s="372"/>
      <c r="AX402" s="374"/>
      <c r="AY402" s="434" t="str">
        <f t="shared" si="179"/>
        <v/>
      </c>
      <c r="AZ402" s="372" t="s">
        <v>105</v>
      </c>
      <c r="BA402" s="372" t="s">
        <v>105</v>
      </c>
      <c r="BB402" s="372" t="s">
        <v>105</v>
      </c>
      <c r="BC402" s="372"/>
      <c r="BD402" s="372"/>
      <c r="BE402" s="372"/>
      <c r="BF402" s="372"/>
      <c r="BG402" s="376"/>
      <c r="BH402" s="377"/>
      <c r="BI402" s="372"/>
      <c r="BJ402" s="372"/>
      <c r="BK402" s="372"/>
      <c r="BL402" s="372"/>
      <c r="BM402" s="372"/>
      <c r="BN402" s="372"/>
      <c r="BO402" s="372"/>
      <c r="BP402" s="372"/>
      <c r="BQ402" s="372"/>
      <c r="BR402" s="372"/>
      <c r="BS402" s="372"/>
      <c r="BT402" s="372"/>
      <c r="BU402" s="372"/>
      <c r="BV402" s="372"/>
      <c r="BW402" s="372"/>
      <c r="BX402" s="372"/>
      <c r="BY402" s="372"/>
      <c r="BZ402" s="378"/>
      <c r="CA402" s="401"/>
      <c r="CB402" s="402"/>
      <c r="CC402" s="402">
        <v>390</v>
      </c>
      <c r="CD402" s="337" t="str">
        <f t="shared" si="190"/>
        <v/>
      </c>
      <c r="CE402" s="337" t="str">
        <f t="shared" si="192"/>
        <v>立得点表!3:12</v>
      </c>
      <c r="CF402" s="338" t="str">
        <f t="shared" si="193"/>
        <v>立得点表!16:25</v>
      </c>
      <c r="CG402" s="337" t="str">
        <f t="shared" si="194"/>
        <v>立3段得点表!3:13</v>
      </c>
      <c r="CH402" s="338" t="str">
        <f t="shared" si="195"/>
        <v>立3段得点表!16:25</v>
      </c>
      <c r="CI402" s="337" t="str">
        <f t="shared" si="196"/>
        <v>ボール得点表!3:13</v>
      </c>
      <c r="CJ402" s="338" t="str">
        <f t="shared" si="197"/>
        <v>ボール得点表!16:25</v>
      </c>
      <c r="CK402" s="337" t="str">
        <f t="shared" si="198"/>
        <v>50m得点表!3:13</v>
      </c>
      <c r="CL402" s="338" t="str">
        <f t="shared" si="199"/>
        <v>50m得点表!16:25</v>
      </c>
      <c r="CM402" s="337" t="str">
        <f t="shared" si="200"/>
        <v>往得点表!3:13</v>
      </c>
      <c r="CN402" s="338" t="str">
        <f t="shared" si="201"/>
        <v>往得点表!16:25</v>
      </c>
      <c r="CO402" s="337" t="str">
        <f t="shared" si="202"/>
        <v>腕得点表!3:13</v>
      </c>
      <c r="CP402" s="338" t="str">
        <f t="shared" si="203"/>
        <v>腕得点表!16:25</v>
      </c>
      <c r="CQ402" s="337" t="str">
        <f t="shared" si="204"/>
        <v>腕膝得点表!3:4</v>
      </c>
      <c r="CR402" s="338" t="str">
        <f t="shared" si="205"/>
        <v>腕膝得点表!8:9</v>
      </c>
      <c r="CS402" s="337" t="str">
        <f t="shared" si="206"/>
        <v>20mシャトルラン得点表!3:13</v>
      </c>
      <c r="CT402" s="338" t="str">
        <f t="shared" si="207"/>
        <v>20mシャトルラン得点表!16:25</v>
      </c>
      <c r="CU402" s="402" t="b">
        <f t="shared" si="191"/>
        <v>0</v>
      </c>
    </row>
    <row r="403" spans="1:99">
      <c r="A403" s="352">
        <v>391</v>
      </c>
      <c r="B403" s="446"/>
      <c r="C403" s="353"/>
      <c r="D403" s="356"/>
      <c r="E403" s="355"/>
      <c r="F403" s="356"/>
      <c r="G403" s="435" t="str">
        <f>IF(E403="","",DATEDIF(E403,#REF!,"y"))</f>
        <v/>
      </c>
      <c r="H403" s="356"/>
      <c r="I403" s="356"/>
      <c r="J403" s="379"/>
      <c r="K403" s="436" t="str">
        <f t="shared" ca="1" si="180"/>
        <v/>
      </c>
      <c r="L403" s="316"/>
      <c r="M403" s="318"/>
      <c r="N403" s="318"/>
      <c r="O403" s="318"/>
      <c r="P403" s="363"/>
      <c r="Q403" s="432" t="str">
        <f t="shared" ca="1" si="181"/>
        <v/>
      </c>
      <c r="R403" s="360"/>
      <c r="S403" s="361"/>
      <c r="T403" s="361"/>
      <c r="U403" s="361"/>
      <c r="V403" s="365"/>
      <c r="W403" s="358"/>
      <c r="X403" s="379" t="str">
        <f t="shared" ca="1" si="182"/>
        <v/>
      </c>
      <c r="Y403" s="379"/>
      <c r="Z403" s="360"/>
      <c r="AA403" s="361"/>
      <c r="AB403" s="361"/>
      <c r="AC403" s="361"/>
      <c r="AD403" s="362"/>
      <c r="AE403" s="363"/>
      <c r="AF403" s="432" t="str">
        <f t="shared" ca="1" si="183"/>
        <v/>
      </c>
      <c r="AG403" s="363"/>
      <c r="AH403" s="432" t="str">
        <f t="shared" ca="1" si="184"/>
        <v/>
      </c>
      <c r="AI403" s="358"/>
      <c r="AJ403" s="379" t="str">
        <f t="shared" ca="1" si="185"/>
        <v/>
      </c>
      <c r="AK403" s="363"/>
      <c r="AL403" s="432" t="str">
        <f t="shared" ca="1" si="186"/>
        <v/>
      </c>
      <c r="AM403" s="363"/>
      <c r="AN403" s="432" t="str">
        <f t="shared" ca="1" si="187"/>
        <v/>
      </c>
      <c r="AO403" s="433" t="str">
        <f t="shared" si="188"/>
        <v/>
      </c>
      <c r="AP403" s="433" t="str">
        <f t="shared" si="189"/>
        <v/>
      </c>
      <c r="AQ403" s="433" t="str">
        <f>IF(AO403=7,VLOOKUP(AP403,設定!$A$2:$B$6,2,1),"---")</f>
        <v>---</v>
      </c>
      <c r="AR403" s="370"/>
      <c r="AS403" s="371"/>
      <c r="AT403" s="371"/>
      <c r="AU403" s="372" t="s">
        <v>105</v>
      </c>
      <c r="AV403" s="373"/>
      <c r="AW403" s="372"/>
      <c r="AX403" s="374"/>
      <c r="AY403" s="434" t="str">
        <f t="shared" si="179"/>
        <v/>
      </c>
      <c r="AZ403" s="372" t="s">
        <v>105</v>
      </c>
      <c r="BA403" s="372" t="s">
        <v>105</v>
      </c>
      <c r="BB403" s="372" t="s">
        <v>105</v>
      </c>
      <c r="BC403" s="372"/>
      <c r="BD403" s="372"/>
      <c r="BE403" s="372"/>
      <c r="BF403" s="372"/>
      <c r="BG403" s="376"/>
      <c r="BH403" s="377"/>
      <c r="BI403" s="372"/>
      <c r="BJ403" s="372"/>
      <c r="BK403" s="372"/>
      <c r="BL403" s="372"/>
      <c r="BM403" s="372"/>
      <c r="BN403" s="372"/>
      <c r="BO403" s="372"/>
      <c r="BP403" s="372"/>
      <c r="BQ403" s="372"/>
      <c r="BR403" s="372"/>
      <c r="BS403" s="372"/>
      <c r="BT403" s="372"/>
      <c r="BU403" s="372"/>
      <c r="BV403" s="372"/>
      <c r="BW403" s="372"/>
      <c r="BX403" s="372"/>
      <c r="BY403" s="372"/>
      <c r="BZ403" s="378"/>
      <c r="CA403" s="401"/>
      <c r="CB403" s="402"/>
      <c r="CC403" s="402">
        <v>391</v>
      </c>
      <c r="CD403" s="337" t="str">
        <f t="shared" si="190"/>
        <v/>
      </c>
      <c r="CE403" s="337" t="str">
        <f t="shared" si="192"/>
        <v>立得点表!3:12</v>
      </c>
      <c r="CF403" s="338" t="str">
        <f t="shared" si="193"/>
        <v>立得点表!16:25</v>
      </c>
      <c r="CG403" s="337" t="str">
        <f t="shared" si="194"/>
        <v>立3段得点表!3:13</v>
      </c>
      <c r="CH403" s="338" t="str">
        <f t="shared" si="195"/>
        <v>立3段得点表!16:25</v>
      </c>
      <c r="CI403" s="337" t="str">
        <f t="shared" si="196"/>
        <v>ボール得点表!3:13</v>
      </c>
      <c r="CJ403" s="338" t="str">
        <f t="shared" si="197"/>
        <v>ボール得点表!16:25</v>
      </c>
      <c r="CK403" s="337" t="str">
        <f t="shared" si="198"/>
        <v>50m得点表!3:13</v>
      </c>
      <c r="CL403" s="338" t="str">
        <f t="shared" si="199"/>
        <v>50m得点表!16:25</v>
      </c>
      <c r="CM403" s="337" t="str">
        <f t="shared" si="200"/>
        <v>往得点表!3:13</v>
      </c>
      <c r="CN403" s="338" t="str">
        <f t="shared" si="201"/>
        <v>往得点表!16:25</v>
      </c>
      <c r="CO403" s="337" t="str">
        <f t="shared" si="202"/>
        <v>腕得点表!3:13</v>
      </c>
      <c r="CP403" s="338" t="str">
        <f t="shared" si="203"/>
        <v>腕得点表!16:25</v>
      </c>
      <c r="CQ403" s="337" t="str">
        <f t="shared" si="204"/>
        <v>腕膝得点表!3:4</v>
      </c>
      <c r="CR403" s="338" t="str">
        <f t="shared" si="205"/>
        <v>腕膝得点表!8:9</v>
      </c>
      <c r="CS403" s="337" t="str">
        <f t="shared" si="206"/>
        <v>20mシャトルラン得点表!3:13</v>
      </c>
      <c r="CT403" s="338" t="str">
        <f t="shared" si="207"/>
        <v>20mシャトルラン得点表!16:25</v>
      </c>
      <c r="CU403" s="402" t="b">
        <f t="shared" si="191"/>
        <v>0</v>
      </c>
    </row>
    <row r="404" spans="1:99">
      <c r="A404" s="352">
        <v>392</v>
      </c>
      <c r="B404" s="446"/>
      <c r="C404" s="353"/>
      <c r="D404" s="356"/>
      <c r="E404" s="355"/>
      <c r="F404" s="356"/>
      <c r="G404" s="435" t="str">
        <f>IF(E404="","",DATEDIF(E404,#REF!,"y"))</f>
        <v/>
      </c>
      <c r="H404" s="356"/>
      <c r="I404" s="356"/>
      <c r="J404" s="379"/>
      <c r="K404" s="436" t="str">
        <f t="shared" ca="1" si="180"/>
        <v/>
      </c>
      <c r="L404" s="316"/>
      <c r="M404" s="318"/>
      <c r="N404" s="318"/>
      <c r="O404" s="318"/>
      <c r="P404" s="363"/>
      <c r="Q404" s="432" t="str">
        <f t="shared" ca="1" si="181"/>
        <v/>
      </c>
      <c r="R404" s="360"/>
      <c r="S404" s="361"/>
      <c r="T404" s="361"/>
      <c r="U404" s="361"/>
      <c r="V404" s="365"/>
      <c r="W404" s="358"/>
      <c r="X404" s="379" t="str">
        <f t="shared" ca="1" si="182"/>
        <v/>
      </c>
      <c r="Y404" s="379"/>
      <c r="Z404" s="360"/>
      <c r="AA404" s="361"/>
      <c r="AB404" s="361"/>
      <c r="AC404" s="361"/>
      <c r="AD404" s="362"/>
      <c r="AE404" s="363"/>
      <c r="AF404" s="432" t="str">
        <f t="shared" ca="1" si="183"/>
        <v/>
      </c>
      <c r="AG404" s="363"/>
      <c r="AH404" s="432" t="str">
        <f t="shared" ca="1" si="184"/>
        <v/>
      </c>
      <c r="AI404" s="358"/>
      <c r="AJ404" s="379" t="str">
        <f t="shared" ca="1" si="185"/>
        <v/>
      </c>
      <c r="AK404" s="363"/>
      <c r="AL404" s="432" t="str">
        <f t="shared" ca="1" si="186"/>
        <v/>
      </c>
      <c r="AM404" s="363"/>
      <c r="AN404" s="432" t="str">
        <f t="shared" ca="1" si="187"/>
        <v/>
      </c>
      <c r="AO404" s="433" t="str">
        <f t="shared" si="188"/>
        <v/>
      </c>
      <c r="AP404" s="433" t="str">
        <f t="shared" si="189"/>
        <v/>
      </c>
      <c r="AQ404" s="433" t="str">
        <f>IF(AO404=7,VLOOKUP(AP404,設定!$A$2:$B$6,2,1),"---")</f>
        <v>---</v>
      </c>
      <c r="AR404" s="370"/>
      <c r="AS404" s="371"/>
      <c r="AT404" s="371"/>
      <c r="AU404" s="372" t="s">
        <v>105</v>
      </c>
      <c r="AV404" s="373"/>
      <c r="AW404" s="372"/>
      <c r="AX404" s="374"/>
      <c r="AY404" s="434" t="str">
        <f t="shared" si="179"/>
        <v/>
      </c>
      <c r="AZ404" s="372" t="s">
        <v>105</v>
      </c>
      <c r="BA404" s="372" t="s">
        <v>105</v>
      </c>
      <c r="BB404" s="372" t="s">
        <v>105</v>
      </c>
      <c r="BC404" s="372"/>
      <c r="BD404" s="372"/>
      <c r="BE404" s="372"/>
      <c r="BF404" s="372"/>
      <c r="BG404" s="376"/>
      <c r="BH404" s="377"/>
      <c r="BI404" s="372"/>
      <c r="BJ404" s="372"/>
      <c r="BK404" s="372"/>
      <c r="BL404" s="372"/>
      <c r="BM404" s="372"/>
      <c r="BN404" s="372"/>
      <c r="BO404" s="372"/>
      <c r="BP404" s="372"/>
      <c r="BQ404" s="372"/>
      <c r="BR404" s="372"/>
      <c r="BS404" s="372"/>
      <c r="BT404" s="372"/>
      <c r="BU404" s="372"/>
      <c r="BV404" s="372"/>
      <c r="BW404" s="372"/>
      <c r="BX404" s="372"/>
      <c r="BY404" s="372"/>
      <c r="BZ404" s="378"/>
      <c r="CA404" s="401"/>
      <c r="CB404" s="402"/>
      <c r="CC404" s="402">
        <v>392</v>
      </c>
      <c r="CD404" s="337" t="str">
        <f t="shared" si="190"/>
        <v/>
      </c>
      <c r="CE404" s="337" t="str">
        <f t="shared" si="192"/>
        <v>立得点表!3:12</v>
      </c>
      <c r="CF404" s="338" t="str">
        <f t="shared" si="193"/>
        <v>立得点表!16:25</v>
      </c>
      <c r="CG404" s="337" t="str">
        <f t="shared" si="194"/>
        <v>立3段得点表!3:13</v>
      </c>
      <c r="CH404" s="338" t="str">
        <f t="shared" si="195"/>
        <v>立3段得点表!16:25</v>
      </c>
      <c r="CI404" s="337" t="str">
        <f t="shared" si="196"/>
        <v>ボール得点表!3:13</v>
      </c>
      <c r="CJ404" s="338" t="str">
        <f t="shared" si="197"/>
        <v>ボール得点表!16:25</v>
      </c>
      <c r="CK404" s="337" t="str">
        <f t="shared" si="198"/>
        <v>50m得点表!3:13</v>
      </c>
      <c r="CL404" s="338" t="str">
        <f t="shared" si="199"/>
        <v>50m得点表!16:25</v>
      </c>
      <c r="CM404" s="337" t="str">
        <f t="shared" si="200"/>
        <v>往得点表!3:13</v>
      </c>
      <c r="CN404" s="338" t="str">
        <f t="shared" si="201"/>
        <v>往得点表!16:25</v>
      </c>
      <c r="CO404" s="337" t="str">
        <f t="shared" si="202"/>
        <v>腕得点表!3:13</v>
      </c>
      <c r="CP404" s="338" t="str">
        <f t="shared" si="203"/>
        <v>腕得点表!16:25</v>
      </c>
      <c r="CQ404" s="337" t="str">
        <f t="shared" si="204"/>
        <v>腕膝得点表!3:4</v>
      </c>
      <c r="CR404" s="338" t="str">
        <f t="shared" si="205"/>
        <v>腕膝得点表!8:9</v>
      </c>
      <c r="CS404" s="337" t="str">
        <f t="shared" si="206"/>
        <v>20mシャトルラン得点表!3:13</v>
      </c>
      <c r="CT404" s="338" t="str">
        <f t="shared" si="207"/>
        <v>20mシャトルラン得点表!16:25</v>
      </c>
      <c r="CU404" s="402" t="b">
        <f t="shared" si="191"/>
        <v>0</v>
      </c>
    </row>
    <row r="405" spans="1:99">
      <c r="A405" s="352">
        <v>393</v>
      </c>
      <c r="B405" s="446"/>
      <c r="C405" s="353"/>
      <c r="D405" s="356"/>
      <c r="E405" s="355"/>
      <c r="F405" s="356"/>
      <c r="G405" s="435" t="str">
        <f>IF(E405="","",DATEDIF(E405,#REF!,"y"))</f>
        <v/>
      </c>
      <c r="H405" s="356"/>
      <c r="I405" s="356"/>
      <c r="J405" s="379"/>
      <c r="K405" s="436" t="str">
        <f t="shared" ca="1" si="180"/>
        <v/>
      </c>
      <c r="L405" s="316"/>
      <c r="M405" s="318"/>
      <c r="N405" s="318"/>
      <c r="O405" s="318"/>
      <c r="P405" s="363"/>
      <c r="Q405" s="432" t="str">
        <f t="shared" ca="1" si="181"/>
        <v/>
      </c>
      <c r="R405" s="360"/>
      <c r="S405" s="361"/>
      <c r="T405" s="361"/>
      <c r="U405" s="361"/>
      <c r="V405" s="365"/>
      <c r="W405" s="358"/>
      <c r="X405" s="379" t="str">
        <f t="shared" ca="1" si="182"/>
        <v/>
      </c>
      <c r="Y405" s="379"/>
      <c r="Z405" s="360"/>
      <c r="AA405" s="361"/>
      <c r="AB405" s="361"/>
      <c r="AC405" s="361"/>
      <c r="AD405" s="362"/>
      <c r="AE405" s="363"/>
      <c r="AF405" s="432" t="str">
        <f t="shared" ca="1" si="183"/>
        <v/>
      </c>
      <c r="AG405" s="363"/>
      <c r="AH405" s="432" t="str">
        <f t="shared" ca="1" si="184"/>
        <v/>
      </c>
      <c r="AI405" s="358"/>
      <c r="AJ405" s="379" t="str">
        <f t="shared" ca="1" si="185"/>
        <v/>
      </c>
      <c r="AK405" s="363"/>
      <c r="AL405" s="432" t="str">
        <f t="shared" ca="1" si="186"/>
        <v/>
      </c>
      <c r="AM405" s="363"/>
      <c r="AN405" s="432" t="str">
        <f t="shared" ca="1" si="187"/>
        <v/>
      </c>
      <c r="AO405" s="433" t="str">
        <f t="shared" si="188"/>
        <v/>
      </c>
      <c r="AP405" s="433" t="str">
        <f t="shared" si="189"/>
        <v/>
      </c>
      <c r="AQ405" s="433" t="str">
        <f>IF(AO405=7,VLOOKUP(AP405,設定!$A$2:$B$6,2,1),"---")</f>
        <v>---</v>
      </c>
      <c r="AR405" s="370"/>
      <c r="AS405" s="371"/>
      <c r="AT405" s="371"/>
      <c r="AU405" s="372" t="s">
        <v>105</v>
      </c>
      <c r="AV405" s="373"/>
      <c r="AW405" s="372"/>
      <c r="AX405" s="374"/>
      <c r="AY405" s="434" t="str">
        <f t="shared" si="179"/>
        <v/>
      </c>
      <c r="AZ405" s="372" t="s">
        <v>105</v>
      </c>
      <c r="BA405" s="372" t="s">
        <v>105</v>
      </c>
      <c r="BB405" s="372" t="s">
        <v>105</v>
      </c>
      <c r="BC405" s="372"/>
      <c r="BD405" s="372"/>
      <c r="BE405" s="372"/>
      <c r="BF405" s="372"/>
      <c r="BG405" s="376"/>
      <c r="BH405" s="377"/>
      <c r="BI405" s="372"/>
      <c r="BJ405" s="372"/>
      <c r="BK405" s="372"/>
      <c r="BL405" s="372"/>
      <c r="BM405" s="372"/>
      <c r="BN405" s="372"/>
      <c r="BO405" s="372"/>
      <c r="BP405" s="372"/>
      <c r="BQ405" s="372"/>
      <c r="BR405" s="372"/>
      <c r="BS405" s="372"/>
      <c r="BT405" s="372"/>
      <c r="BU405" s="372"/>
      <c r="BV405" s="372"/>
      <c r="BW405" s="372"/>
      <c r="BX405" s="372"/>
      <c r="BY405" s="372"/>
      <c r="BZ405" s="378"/>
      <c r="CA405" s="401"/>
      <c r="CB405" s="402"/>
      <c r="CC405" s="402">
        <v>393</v>
      </c>
      <c r="CD405" s="337" t="str">
        <f t="shared" si="190"/>
        <v/>
      </c>
      <c r="CE405" s="337" t="str">
        <f t="shared" si="192"/>
        <v>立得点表!3:12</v>
      </c>
      <c r="CF405" s="338" t="str">
        <f t="shared" si="193"/>
        <v>立得点表!16:25</v>
      </c>
      <c r="CG405" s="337" t="str">
        <f t="shared" si="194"/>
        <v>立3段得点表!3:13</v>
      </c>
      <c r="CH405" s="338" t="str">
        <f t="shared" si="195"/>
        <v>立3段得点表!16:25</v>
      </c>
      <c r="CI405" s="337" t="str">
        <f t="shared" si="196"/>
        <v>ボール得点表!3:13</v>
      </c>
      <c r="CJ405" s="338" t="str">
        <f t="shared" si="197"/>
        <v>ボール得点表!16:25</v>
      </c>
      <c r="CK405" s="337" t="str">
        <f t="shared" si="198"/>
        <v>50m得点表!3:13</v>
      </c>
      <c r="CL405" s="338" t="str">
        <f t="shared" si="199"/>
        <v>50m得点表!16:25</v>
      </c>
      <c r="CM405" s="337" t="str">
        <f t="shared" si="200"/>
        <v>往得点表!3:13</v>
      </c>
      <c r="CN405" s="338" t="str">
        <f t="shared" si="201"/>
        <v>往得点表!16:25</v>
      </c>
      <c r="CO405" s="337" t="str">
        <f t="shared" si="202"/>
        <v>腕得点表!3:13</v>
      </c>
      <c r="CP405" s="338" t="str">
        <f t="shared" si="203"/>
        <v>腕得点表!16:25</v>
      </c>
      <c r="CQ405" s="337" t="str">
        <f t="shared" si="204"/>
        <v>腕膝得点表!3:4</v>
      </c>
      <c r="CR405" s="338" t="str">
        <f t="shared" si="205"/>
        <v>腕膝得点表!8:9</v>
      </c>
      <c r="CS405" s="337" t="str">
        <f t="shared" si="206"/>
        <v>20mシャトルラン得点表!3:13</v>
      </c>
      <c r="CT405" s="338" t="str">
        <f t="shared" si="207"/>
        <v>20mシャトルラン得点表!16:25</v>
      </c>
      <c r="CU405" s="402" t="b">
        <f t="shared" si="191"/>
        <v>0</v>
      </c>
    </row>
    <row r="406" spans="1:99">
      <c r="A406" s="352">
        <v>394</v>
      </c>
      <c r="B406" s="446"/>
      <c r="C406" s="353"/>
      <c r="D406" s="356"/>
      <c r="E406" s="355"/>
      <c r="F406" s="356"/>
      <c r="G406" s="435" t="str">
        <f>IF(E406="","",DATEDIF(E406,#REF!,"y"))</f>
        <v/>
      </c>
      <c r="H406" s="356"/>
      <c r="I406" s="356"/>
      <c r="J406" s="379"/>
      <c r="K406" s="436" t="str">
        <f t="shared" ca="1" si="180"/>
        <v/>
      </c>
      <c r="L406" s="316"/>
      <c r="M406" s="318"/>
      <c r="N406" s="318"/>
      <c r="O406" s="318"/>
      <c r="P406" s="363"/>
      <c r="Q406" s="432" t="str">
        <f t="shared" ca="1" si="181"/>
        <v/>
      </c>
      <c r="R406" s="360"/>
      <c r="S406" s="361"/>
      <c r="T406" s="361"/>
      <c r="U406" s="361"/>
      <c r="V406" s="365"/>
      <c r="W406" s="358"/>
      <c r="X406" s="379" t="str">
        <f t="shared" ca="1" si="182"/>
        <v/>
      </c>
      <c r="Y406" s="379"/>
      <c r="Z406" s="360"/>
      <c r="AA406" s="361"/>
      <c r="AB406" s="361"/>
      <c r="AC406" s="361"/>
      <c r="AD406" s="362"/>
      <c r="AE406" s="363"/>
      <c r="AF406" s="432" t="str">
        <f t="shared" ca="1" si="183"/>
        <v/>
      </c>
      <c r="AG406" s="363"/>
      <c r="AH406" s="432" t="str">
        <f t="shared" ca="1" si="184"/>
        <v/>
      </c>
      <c r="AI406" s="358"/>
      <c r="AJ406" s="379" t="str">
        <f t="shared" ca="1" si="185"/>
        <v/>
      </c>
      <c r="AK406" s="363"/>
      <c r="AL406" s="432" t="str">
        <f t="shared" ca="1" si="186"/>
        <v/>
      </c>
      <c r="AM406" s="363"/>
      <c r="AN406" s="432" t="str">
        <f t="shared" ca="1" si="187"/>
        <v/>
      </c>
      <c r="AO406" s="433" t="str">
        <f t="shared" si="188"/>
        <v/>
      </c>
      <c r="AP406" s="433" t="str">
        <f t="shared" si="189"/>
        <v/>
      </c>
      <c r="AQ406" s="433" t="str">
        <f>IF(AO406=7,VLOOKUP(AP406,設定!$A$2:$B$6,2,1),"---")</f>
        <v>---</v>
      </c>
      <c r="AR406" s="370"/>
      <c r="AS406" s="371"/>
      <c r="AT406" s="371"/>
      <c r="AU406" s="372" t="s">
        <v>105</v>
      </c>
      <c r="AV406" s="373"/>
      <c r="AW406" s="372"/>
      <c r="AX406" s="374"/>
      <c r="AY406" s="434" t="str">
        <f t="shared" si="179"/>
        <v/>
      </c>
      <c r="AZ406" s="372" t="s">
        <v>105</v>
      </c>
      <c r="BA406" s="372" t="s">
        <v>105</v>
      </c>
      <c r="BB406" s="372" t="s">
        <v>105</v>
      </c>
      <c r="BC406" s="372"/>
      <c r="BD406" s="372"/>
      <c r="BE406" s="372"/>
      <c r="BF406" s="372"/>
      <c r="BG406" s="376"/>
      <c r="BH406" s="377"/>
      <c r="BI406" s="372"/>
      <c r="BJ406" s="372"/>
      <c r="BK406" s="372"/>
      <c r="BL406" s="372"/>
      <c r="BM406" s="372"/>
      <c r="BN406" s="372"/>
      <c r="BO406" s="372"/>
      <c r="BP406" s="372"/>
      <c r="BQ406" s="372"/>
      <c r="BR406" s="372"/>
      <c r="BS406" s="372"/>
      <c r="BT406" s="372"/>
      <c r="BU406" s="372"/>
      <c r="BV406" s="372"/>
      <c r="BW406" s="372"/>
      <c r="BX406" s="372"/>
      <c r="BY406" s="372"/>
      <c r="BZ406" s="378"/>
      <c r="CA406" s="401"/>
      <c r="CB406" s="402"/>
      <c r="CC406" s="402">
        <v>394</v>
      </c>
      <c r="CD406" s="337" t="str">
        <f t="shared" si="190"/>
        <v/>
      </c>
      <c r="CE406" s="337" t="str">
        <f t="shared" si="192"/>
        <v>立得点表!3:12</v>
      </c>
      <c r="CF406" s="338" t="str">
        <f t="shared" si="193"/>
        <v>立得点表!16:25</v>
      </c>
      <c r="CG406" s="337" t="str">
        <f t="shared" si="194"/>
        <v>立3段得点表!3:13</v>
      </c>
      <c r="CH406" s="338" t="str">
        <f t="shared" si="195"/>
        <v>立3段得点表!16:25</v>
      </c>
      <c r="CI406" s="337" t="str">
        <f t="shared" si="196"/>
        <v>ボール得点表!3:13</v>
      </c>
      <c r="CJ406" s="338" t="str">
        <f t="shared" si="197"/>
        <v>ボール得点表!16:25</v>
      </c>
      <c r="CK406" s="337" t="str">
        <f t="shared" si="198"/>
        <v>50m得点表!3:13</v>
      </c>
      <c r="CL406" s="338" t="str">
        <f t="shared" si="199"/>
        <v>50m得点表!16:25</v>
      </c>
      <c r="CM406" s="337" t="str">
        <f t="shared" si="200"/>
        <v>往得点表!3:13</v>
      </c>
      <c r="CN406" s="338" t="str">
        <f t="shared" si="201"/>
        <v>往得点表!16:25</v>
      </c>
      <c r="CO406" s="337" t="str">
        <f t="shared" si="202"/>
        <v>腕得点表!3:13</v>
      </c>
      <c r="CP406" s="338" t="str">
        <f t="shared" si="203"/>
        <v>腕得点表!16:25</v>
      </c>
      <c r="CQ406" s="337" t="str">
        <f t="shared" si="204"/>
        <v>腕膝得点表!3:4</v>
      </c>
      <c r="CR406" s="338" t="str">
        <f t="shared" si="205"/>
        <v>腕膝得点表!8:9</v>
      </c>
      <c r="CS406" s="337" t="str">
        <f t="shared" si="206"/>
        <v>20mシャトルラン得点表!3:13</v>
      </c>
      <c r="CT406" s="338" t="str">
        <f t="shared" si="207"/>
        <v>20mシャトルラン得点表!16:25</v>
      </c>
      <c r="CU406" s="402" t="b">
        <f t="shared" si="191"/>
        <v>0</v>
      </c>
    </row>
    <row r="407" spans="1:99">
      <c r="A407" s="352">
        <v>395</v>
      </c>
      <c r="B407" s="446"/>
      <c r="C407" s="353"/>
      <c r="D407" s="356"/>
      <c r="E407" s="355"/>
      <c r="F407" s="356"/>
      <c r="G407" s="435" t="str">
        <f>IF(E407="","",DATEDIF(E407,#REF!,"y"))</f>
        <v/>
      </c>
      <c r="H407" s="356"/>
      <c r="I407" s="356"/>
      <c r="J407" s="379"/>
      <c r="K407" s="436" t="str">
        <f t="shared" ca="1" si="180"/>
        <v/>
      </c>
      <c r="L407" s="316"/>
      <c r="M407" s="318"/>
      <c r="N407" s="318"/>
      <c r="O407" s="318"/>
      <c r="P407" s="363"/>
      <c r="Q407" s="432" t="str">
        <f t="shared" ca="1" si="181"/>
        <v/>
      </c>
      <c r="R407" s="360"/>
      <c r="S407" s="361"/>
      <c r="T407" s="361"/>
      <c r="U407" s="361"/>
      <c r="V407" s="365"/>
      <c r="W407" s="358"/>
      <c r="X407" s="379" t="str">
        <f t="shared" ca="1" si="182"/>
        <v/>
      </c>
      <c r="Y407" s="379"/>
      <c r="Z407" s="360"/>
      <c r="AA407" s="361"/>
      <c r="AB407" s="361"/>
      <c r="AC407" s="361"/>
      <c r="AD407" s="362"/>
      <c r="AE407" s="363"/>
      <c r="AF407" s="432" t="str">
        <f t="shared" ca="1" si="183"/>
        <v/>
      </c>
      <c r="AG407" s="363"/>
      <c r="AH407" s="432" t="str">
        <f t="shared" ca="1" si="184"/>
        <v/>
      </c>
      <c r="AI407" s="358"/>
      <c r="AJ407" s="379" t="str">
        <f t="shared" ca="1" si="185"/>
        <v/>
      </c>
      <c r="AK407" s="363"/>
      <c r="AL407" s="432" t="str">
        <f t="shared" ca="1" si="186"/>
        <v/>
      </c>
      <c r="AM407" s="363"/>
      <c r="AN407" s="432" t="str">
        <f t="shared" ca="1" si="187"/>
        <v/>
      </c>
      <c r="AO407" s="433" t="str">
        <f t="shared" si="188"/>
        <v/>
      </c>
      <c r="AP407" s="433" t="str">
        <f t="shared" si="189"/>
        <v/>
      </c>
      <c r="AQ407" s="433" t="str">
        <f>IF(AO407=7,VLOOKUP(AP407,設定!$A$2:$B$6,2,1),"---")</f>
        <v>---</v>
      </c>
      <c r="AR407" s="370"/>
      <c r="AS407" s="371"/>
      <c r="AT407" s="371"/>
      <c r="AU407" s="372" t="s">
        <v>105</v>
      </c>
      <c r="AV407" s="373"/>
      <c r="AW407" s="372"/>
      <c r="AX407" s="374"/>
      <c r="AY407" s="434" t="str">
        <f t="shared" si="179"/>
        <v/>
      </c>
      <c r="AZ407" s="372" t="s">
        <v>105</v>
      </c>
      <c r="BA407" s="372" t="s">
        <v>105</v>
      </c>
      <c r="BB407" s="372" t="s">
        <v>105</v>
      </c>
      <c r="BC407" s="372"/>
      <c r="BD407" s="372"/>
      <c r="BE407" s="372"/>
      <c r="BF407" s="372"/>
      <c r="BG407" s="376"/>
      <c r="BH407" s="377"/>
      <c r="BI407" s="372"/>
      <c r="BJ407" s="372"/>
      <c r="BK407" s="372"/>
      <c r="BL407" s="372"/>
      <c r="BM407" s="372"/>
      <c r="BN407" s="372"/>
      <c r="BO407" s="372"/>
      <c r="BP407" s="372"/>
      <c r="BQ407" s="372"/>
      <c r="BR407" s="372"/>
      <c r="BS407" s="372"/>
      <c r="BT407" s="372"/>
      <c r="BU407" s="372"/>
      <c r="BV407" s="372"/>
      <c r="BW407" s="372"/>
      <c r="BX407" s="372"/>
      <c r="BY407" s="372"/>
      <c r="BZ407" s="378"/>
      <c r="CA407" s="401"/>
      <c r="CB407" s="402"/>
      <c r="CC407" s="402">
        <v>395</v>
      </c>
      <c r="CD407" s="337" t="str">
        <f t="shared" si="190"/>
        <v/>
      </c>
      <c r="CE407" s="337" t="str">
        <f t="shared" si="192"/>
        <v>立得点表!3:12</v>
      </c>
      <c r="CF407" s="338" t="str">
        <f t="shared" si="193"/>
        <v>立得点表!16:25</v>
      </c>
      <c r="CG407" s="337" t="str">
        <f t="shared" si="194"/>
        <v>立3段得点表!3:13</v>
      </c>
      <c r="CH407" s="338" t="str">
        <f t="shared" si="195"/>
        <v>立3段得点表!16:25</v>
      </c>
      <c r="CI407" s="337" t="str">
        <f t="shared" si="196"/>
        <v>ボール得点表!3:13</v>
      </c>
      <c r="CJ407" s="338" t="str">
        <f t="shared" si="197"/>
        <v>ボール得点表!16:25</v>
      </c>
      <c r="CK407" s="337" t="str">
        <f t="shared" si="198"/>
        <v>50m得点表!3:13</v>
      </c>
      <c r="CL407" s="338" t="str">
        <f t="shared" si="199"/>
        <v>50m得点表!16:25</v>
      </c>
      <c r="CM407" s="337" t="str">
        <f t="shared" si="200"/>
        <v>往得点表!3:13</v>
      </c>
      <c r="CN407" s="338" t="str">
        <f t="shared" si="201"/>
        <v>往得点表!16:25</v>
      </c>
      <c r="CO407" s="337" t="str">
        <f t="shared" si="202"/>
        <v>腕得点表!3:13</v>
      </c>
      <c r="CP407" s="338" t="str">
        <f t="shared" si="203"/>
        <v>腕得点表!16:25</v>
      </c>
      <c r="CQ407" s="337" t="str">
        <f t="shared" si="204"/>
        <v>腕膝得点表!3:4</v>
      </c>
      <c r="CR407" s="338" t="str">
        <f t="shared" si="205"/>
        <v>腕膝得点表!8:9</v>
      </c>
      <c r="CS407" s="337" t="str">
        <f t="shared" si="206"/>
        <v>20mシャトルラン得点表!3:13</v>
      </c>
      <c r="CT407" s="338" t="str">
        <f t="shared" si="207"/>
        <v>20mシャトルラン得点表!16:25</v>
      </c>
      <c r="CU407" s="402" t="b">
        <f t="shared" si="191"/>
        <v>0</v>
      </c>
    </row>
    <row r="408" spans="1:99">
      <c r="A408" s="352">
        <v>396</v>
      </c>
      <c r="B408" s="446"/>
      <c r="C408" s="353"/>
      <c r="D408" s="356"/>
      <c r="E408" s="355"/>
      <c r="F408" s="356"/>
      <c r="G408" s="435" t="str">
        <f>IF(E408="","",DATEDIF(E408,#REF!,"y"))</f>
        <v/>
      </c>
      <c r="H408" s="356"/>
      <c r="I408" s="356"/>
      <c r="J408" s="379"/>
      <c r="K408" s="436" t="str">
        <f t="shared" ca="1" si="180"/>
        <v/>
      </c>
      <c r="L408" s="316"/>
      <c r="M408" s="318"/>
      <c r="N408" s="318"/>
      <c r="O408" s="318"/>
      <c r="P408" s="363"/>
      <c r="Q408" s="432" t="str">
        <f t="shared" ca="1" si="181"/>
        <v/>
      </c>
      <c r="R408" s="360"/>
      <c r="S408" s="361"/>
      <c r="T408" s="361"/>
      <c r="U408" s="361"/>
      <c r="V408" s="365"/>
      <c r="W408" s="358"/>
      <c r="X408" s="379" t="str">
        <f t="shared" ca="1" si="182"/>
        <v/>
      </c>
      <c r="Y408" s="379"/>
      <c r="Z408" s="360"/>
      <c r="AA408" s="361"/>
      <c r="AB408" s="361"/>
      <c r="AC408" s="361"/>
      <c r="AD408" s="362"/>
      <c r="AE408" s="363"/>
      <c r="AF408" s="432" t="str">
        <f t="shared" ca="1" si="183"/>
        <v/>
      </c>
      <c r="AG408" s="363"/>
      <c r="AH408" s="432" t="str">
        <f t="shared" ca="1" si="184"/>
        <v/>
      </c>
      <c r="AI408" s="358"/>
      <c r="AJ408" s="379" t="str">
        <f t="shared" ca="1" si="185"/>
        <v/>
      </c>
      <c r="AK408" s="363"/>
      <c r="AL408" s="432" t="str">
        <f t="shared" ca="1" si="186"/>
        <v/>
      </c>
      <c r="AM408" s="363"/>
      <c r="AN408" s="432" t="str">
        <f t="shared" ca="1" si="187"/>
        <v/>
      </c>
      <c r="AO408" s="433" t="str">
        <f t="shared" si="188"/>
        <v/>
      </c>
      <c r="AP408" s="433" t="str">
        <f t="shared" si="189"/>
        <v/>
      </c>
      <c r="AQ408" s="433" t="str">
        <f>IF(AO408=7,VLOOKUP(AP408,設定!$A$2:$B$6,2,1),"---")</f>
        <v>---</v>
      </c>
      <c r="AR408" s="370"/>
      <c r="AS408" s="371"/>
      <c r="AT408" s="371"/>
      <c r="AU408" s="372" t="s">
        <v>105</v>
      </c>
      <c r="AV408" s="373"/>
      <c r="AW408" s="372"/>
      <c r="AX408" s="374"/>
      <c r="AY408" s="434" t="str">
        <f t="shared" si="179"/>
        <v/>
      </c>
      <c r="AZ408" s="372" t="s">
        <v>105</v>
      </c>
      <c r="BA408" s="372" t="s">
        <v>105</v>
      </c>
      <c r="BB408" s="372" t="s">
        <v>105</v>
      </c>
      <c r="BC408" s="372"/>
      <c r="BD408" s="372"/>
      <c r="BE408" s="372"/>
      <c r="BF408" s="372"/>
      <c r="BG408" s="376"/>
      <c r="BH408" s="377"/>
      <c r="BI408" s="372"/>
      <c r="BJ408" s="372"/>
      <c r="BK408" s="372"/>
      <c r="BL408" s="372"/>
      <c r="BM408" s="372"/>
      <c r="BN408" s="372"/>
      <c r="BO408" s="372"/>
      <c r="BP408" s="372"/>
      <c r="BQ408" s="372"/>
      <c r="BR408" s="372"/>
      <c r="BS408" s="372"/>
      <c r="BT408" s="372"/>
      <c r="BU408" s="372"/>
      <c r="BV408" s="372"/>
      <c r="BW408" s="372"/>
      <c r="BX408" s="372"/>
      <c r="BY408" s="372"/>
      <c r="BZ408" s="378"/>
      <c r="CA408" s="401"/>
      <c r="CB408" s="402"/>
      <c r="CC408" s="402">
        <v>396</v>
      </c>
      <c r="CD408" s="337" t="str">
        <f t="shared" si="190"/>
        <v/>
      </c>
      <c r="CE408" s="337" t="str">
        <f t="shared" si="192"/>
        <v>立得点表!3:12</v>
      </c>
      <c r="CF408" s="338" t="str">
        <f t="shared" si="193"/>
        <v>立得点表!16:25</v>
      </c>
      <c r="CG408" s="337" t="str">
        <f t="shared" si="194"/>
        <v>立3段得点表!3:13</v>
      </c>
      <c r="CH408" s="338" t="str">
        <f t="shared" si="195"/>
        <v>立3段得点表!16:25</v>
      </c>
      <c r="CI408" s="337" t="str">
        <f t="shared" si="196"/>
        <v>ボール得点表!3:13</v>
      </c>
      <c r="CJ408" s="338" t="str">
        <f t="shared" si="197"/>
        <v>ボール得点表!16:25</v>
      </c>
      <c r="CK408" s="337" t="str">
        <f t="shared" si="198"/>
        <v>50m得点表!3:13</v>
      </c>
      <c r="CL408" s="338" t="str">
        <f t="shared" si="199"/>
        <v>50m得点表!16:25</v>
      </c>
      <c r="CM408" s="337" t="str">
        <f t="shared" si="200"/>
        <v>往得点表!3:13</v>
      </c>
      <c r="CN408" s="338" t="str">
        <f t="shared" si="201"/>
        <v>往得点表!16:25</v>
      </c>
      <c r="CO408" s="337" t="str">
        <f t="shared" si="202"/>
        <v>腕得点表!3:13</v>
      </c>
      <c r="CP408" s="338" t="str">
        <f t="shared" si="203"/>
        <v>腕得点表!16:25</v>
      </c>
      <c r="CQ408" s="337" t="str">
        <f t="shared" si="204"/>
        <v>腕膝得点表!3:4</v>
      </c>
      <c r="CR408" s="338" t="str">
        <f t="shared" si="205"/>
        <v>腕膝得点表!8:9</v>
      </c>
      <c r="CS408" s="337" t="str">
        <f t="shared" si="206"/>
        <v>20mシャトルラン得点表!3:13</v>
      </c>
      <c r="CT408" s="338" t="str">
        <f t="shared" si="207"/>
        <v>20mシャトルラン得点表!16:25</v>
      </c>
      <c r="CU408" s="402" t="b">
        <f t="shared" si="191"/>
        <v>0</v>
      </c>
    </row>
    <row r="409" spans="1:99">
      <c r="A409" s="352">
        <v>397</v>
      </c>
      <c r="B409" s="446"/>
      <c r="C409" s="353"/>
      <c r="D409" s="356"/>
      <c r="E409" s="355"/>
      <c r="F409" s="356"/>
      <c r="G409" s="435" t="str">
        <f>IF(E409="","",DATEDIF(E409,#REF!,"y"))</f>
        <v/>
      </c>
      <c r="H409" s="356"/>
      <c r="I409" s="356"/>
      <c r="J409" s="379"/>
      <c r="K409" s="436" t="str">
        <f t="shared" ca="1" si="180"/>
        <v/>
      </c>
      <c r="L409" s="316"/>
      <c r="M409" s="318"/>
      <c r="N409" s="318"/>
      <c r="O409" s="318"/>
      <c r="P409" s="363"/>
      <c r="Q409" s="432" t="str">
        <f t="shared" ca="1" si="181"/>
        <v/>
      </c>
      <c r="R409" s="360"/>
      <c r="S409" s="361"/>
      <c r="T409" s="361"/>
      <c r="U409" s="361"/>
      <c r="V409" s="365"/>
      <c r="W409" s="358"/>
      <c r="X409" s="379" t="str">
        <f t="shared" ca="1" si="182"/>
        <v/>
      </c>
      <c r="Y409" s="379"/>
      <c r="Z409" s="360"/>
      <c r="AA409" s="361"/>
      <c r="AB409" s="361"/>
      <c r="AC409" s="361"/>
      <c r="AD409" s="362"/>
      <c r="AE409" s="363"/>
      <c r="AF409" s="432" t="str">
        <f t="shared" ca="1" si="183"/>
        <v/>
      </c>
      <c r="AG409" s="363"/>
      <c r="AH409" s="432" t="str">
        <f t="shared" ca="1" si="184"/>
        <v/>
      </c>
      <c r="AI409" s="358"/>
      <c r="AJ409" s="379" t="str">
        <f t="shared" ca="1" si="185"/>
        <v/>
      </c>
      <c r="AK409" s="363"/>
      <c r="AL409" s="432" t="str">
        <f t="shared" ca="1" si="186"/>
        <v/>
      </c>
      <c r="AM409" s="363"/>
      <c r="AN409" s="432" t="str">
        <f t="shared" ca="1" si="187"/>
        <v/>
      </c>
      <c r="AO409" s="433" t="str">
        <f t="shared" si="188"/>
        <v/>
      </c>
      <c r="AP409" s="433" t="str">
        <f t="shared" si="189"/>
        <v/>
      </c>
      <c r="AQ409" s="433" t="str">
        <f>IF(AO409=7,VLOOKUP(AP409,設定!$A$2:$B$6,2,1),"---")</f>
        <v>---</v>
      </c>
      <c r="AR409" s="370"/>
      <c r="AS409" s="371"/>
      <c r="AT409" s="371"/>
      <c r="AU409" s="372" t="s">
        <v>105</v>
      </c>
      <c r="AV409" s="373"/>
      <c r="AW409" s="372"/>
      <c r="AX409" s="374"/>
      <c r="AY409" s="434" t="str">
        <f t="shared" si="179"/>
        <v/>
      </c>
      <c r="AZ409" s="372" t="s">
        <v>105</v>
      </c>
      <c r="BA409" s="372" t="s">
        <v>105</v>
      </c>
      <c r="BB409" s="372" t="s">
        <v>105</v>
      </c>
      <c r="BC409" s="372"/>
      <c r="BD409" s="372"/>
      <c r="BE409" s="372"/>
      <c r="BF409" s="372"/>
      <c r="BG409" s="376"/>
      <c r="BH409" s="377"/>
      <c r="BI409" s="372"/>
      <c r="BJ409" s="372"/>
      <c r="BK409" s="372"/>
      <c r="BL409" s="372"/>
      <c r="BM409" s="372"/>
      <c r="BN409" s="372"/>
      <c r="BO409" s="372"/>
      <c r="BP409" s="372"/>
      <c r="BQ409" s="372"/>
      <c r="BR409" s="372"/>
      <c r="BS409" s="372"/>
      <c r="BT409" s="372"/>
      <c r="BU409" s="372"/>
      <c r="BV409" s="372"/>
      <c r="BW409" s="372"/>
      <c r="BX409" s="372"/>
      <c r="BY409" s="372"/>
      <c r="BZ409" s="378"/>
      <c r="CA409" s="401"/>
      <c r="CB409" s="402"/>
      <c r="CC409" s="402">
        <v>397</v>
      </c>
      <c r="CD409" s="337" t="str">
        <f t="shared" si="190"/>
        <v/>
      </c>
      <c r="CE409" s="337" t="str">
        <f t="shared" si="192"/>
        <v>立得点表!3:12</v>
      </c>
      <c r="CF409" s="338" t="str">
        <f t="shared" si="193"/>
        <v>立得点表!16:25</v>
      </c>
      <c r="CG409" s="337" t="str">
        <f t="shared" si="194"/>
        <v>立3段得点表!3:13</v>
      </c>
      <c r="CH409" s="338" t="str">
        <f t="shared" si="195"/>
        <v>立3段得点表!16:25</v>
      </c>
      <c r="CI409" s="337" t="str">
        <f t="shared" si="196"/>
        <v>ボール得点表!3:13</v>
      </c>
      <c r="CJ409" s="338" t="str">
        <f t="shared" si="197"/>
        <v>ボール得点表!16:25</v>
      </c>
      <c r="CK409" s="337" t="str">
        <f t="shared" si="198"/>
        <v>50m得点表!3:13</v>
      </c>
      <c r="CL409" s="338" t="str">
        <f t="shared" si="199"/>
        <v>50m得点表!16:25</v>
      </c>
      <c r="CM409" s="337" t="str">
        <f t="shared" si="200"/>
        <v>往得点表!3:13</v>
      </c>
      <c r="CN409" s="338" t="str">
        <f t="shared" si="201"/>
        <v>往得点表!16:25</v>
      </c>
      <c r="CO409" s="337" t="str">
        <f t="shared" si="202"/>
        <v>腕得点表!3:13</v>
      </c>
      <c r="CP409" s="338" t="str">
        <f t="shared" si="203"/>
        <v>腕得点表!16:25</v>
      </c>
      <c r="CQ409" s="337" t="str">
        <f t="shared" si="204"/>
        <v>腕膝得点表!3:4</v>
      </c>
      <c r="CR409" s="338" t="str">
        <f t="shared" si="205"/>
        <v>腕膝得点表!8:9</v>
      </c>
      <c r="CS409" s="337" t="str">
        <f t="shared" si="206"/>
        <v>20mシャトルラン得点表!3:13</v>
      </c>
      <c r="CT409" s="338" t="str">
        <f t="shared" si="207"/>
        <v>20mシャトルラン得点表!16:25</v>
      </c>
      <c r="CU409" s="402" t="b">
        <f t="shared" si="191"/>
        <v>0</v>
      </c>
    </row>
    <row r="410" spans="1:99">
      <c r="A410" s="352">
        <v>398</v>
      </c>
      <c r="B410" s="446"/>
      <c r="C410" s="353"/>
      <c r="D410" s="356"/>
      <c r="E410" s="355"/>
      <c r="F410" s="356"/>
      <c r="G410" s="435" t="str">
        <f>IF(E410="","",DATEDIF(E410,#REF!,"y"))</f>
        <v/>
      </c>
      <c r="H410" s="356"/>
      <c r="I410" s="356"/>
      <c r="J410" s="379"/>
      <c r="K410" s="436" t="str">
        <f t="shared" ca="1" si="180"/>
        <v/>
      </c>
      <c r="L410" s="316"/>
      <c r="M410" s="318"/>
      <c r="N410" s="318"/>
      <c r="O410" s="318"/>
      <c r="P410" s="363"/>
      <c r="Q410" s="432" t="str">
        <f t="shared" ca="1" si="181"/>
        <v/>
      </c>
      <c r="R410" s="360"/>
      <c r="S410" s="361"/>
      <c r="T410" s="361"/>
      <c r="U410" s="361"/>
      <c r="V410" s="365"/>
      <c r="W410" s="358"/>
      <c r="X410" s="379" t="str">
        <f t="shared" ca="1" si="182"/>
        <v/>
      </c>
      <c r="Y410" s="379"/>
      <c r="Z410" s="360"/>
      <c r="AA410" s="361"/>
      <c r="AB410" s="361"/>
      <c r="AC410" s="361"/>
      <c r="AD410" s="362"/>
      <c r="AE410" s="363"/>
      <c r="AF410" s="432" t="str">
        <f t="shared" ca="1" si="183"/>
        <v/>
      </c>
      <c r="AG410" s="363"/>
      <c r="AH410" s="432" t="str">
        <f t="shared" ca="1" si="184"/>
        <v/>
      </c>
      <c r="AI410" s="358"/>
      <c r="AJ410" s="379" t="str">
        <f t="shared" ca="1" si="185"/>
        <v/>
      </c>
      <c r="AK410" s="363"/>
      <c r="AL410" s="432" t="str">
        <f t="shared" ca="1" si="186"/>
        <v/>
      </c>
      <c r="AM410" s="363"/>
      <c r="AN410" s="432" t="str">
        <f t="shared" ca="1" si="187"/>
        <v/>
      </c>
      <c r="AO410" s="433" t="str">
        <f t="shared" si="188"/>
        <v/>
      </c>
      <c r="AP410" s="433" t="str">
        <f t="shared" si="189"/>
        <v/>
      </c>
      <c r="AQ410" s="433" t="str">
        <f>IF(AO410=7,VLOOKUP(AP410,設定!$A$2:$B$6,2,1),"---")</f>
        <v>---</v>
      </c>
      <c r="AR410" s="370"/>
      <c r="AS410" s="371"/>
      <c r="AT410" s="371"/>
      <c r="AU410" s="372" t="s">
        <v>105</v>
      </c>
      <c r="AV410" s="373"/>
      <c r="AW410" s="372"/>
      <c r="AX410" s="374"/>
      <c r="AY410" s="434" t="str">
        <f t="shared" si="179"/>
        <v/>
      </c>
      <c r="AZ410" s="372" t="s">
        <v>105</v>
      </c>
      <c r="BA410" s="372" t="s">
        <v>105</v>
      </c>
      <c r="BB410" s="372" t="s">
        <v>105</v>
      </c>
      <c r="BC410" s="372"/>
      <c r="BD410" s="372"/>
      <c r="BE410" s="372"/>
      <c r="BF410" s="372"/>
      <c r="BG410" s="376"/>
      <c r="BH410" s="377"/>
      <c r="BI410" s="372"/>
      <c r="BJ410" s="372"/>
      <c r="BK410" s="372"/>
      <c r="BL410" s="372"/>
      <c r="BM410" s="372"/>
      <c r="BN410" s="372"/>
      <c r="BO410" s="372"/>
      <c r="BP410" s="372"/>
      <c r="BQ410" s="372"/>
      <c r="BR410" s="372"/>
      <c r="BS410" s="372"/>
      <c r="BT410" s="372"/>
      <c r="BU410" s="372"/>
      <c r="BV410" s="372"/>
      <c r="BW410" s="372"/>
      <c r="BX410" s="372"/>
      <c r="BY410" s="372"/>
      <c r="BZ410" s="378"/>
      <c r="CA410" s="401"/>
      <c r="CB410" s="402"/>
      <c r="CC410" s="402">
        <v>398</v>
      </c>
      <c r="CD410" s="337" t="str">
        <f t="shared" si="190"/>
        <v/>
      </c>
      <c r="CE410" s="337" t="str">
        <f t="shared" si="192"/>
        <v>立得点表!3:12</v>
      </c>
      <c r="CF410" s="338" t="str">
        <f t="shared" si="193"/>
        <v>立得点表!16:25</v>
      </c>
      <c r="CG410" s="337" t="str">
        <f t="shared" si="194"/>
        <v>立3段得点表!3:13</v>
      </c>
      <c r="CH410" s="338" t="str">
        <f t="shared" si="195"/>
        <v>立3段得点表!16:25</v>
      </c>
      <c r="CI410" s="337" t="str">
        <f t="shared" si="196"/>
        <v>ボール得点表!3:13</v>
      </c>
      <c r="CJ410" s="338" t="str">
        <f t="shared" si="197"/>
        <v>ボール得点表!16:25</v>
      </c>
      <c r="CK410" s="337" t="str">
        <f t="shared" si="198"/>
        <v>50m得点表!3:13</v>
      </c>
      <c r="CL410" s="338" t="str">
        <f t="shared" si="199"/>
        <v>50m得点表!16:25</v>
      </c>
      <c r="CM410" s="337" t="str">
        <f t="shared" si="200"/>
        <v>往得点表!3:13</v>
      </c>
      <c r="CN410" s="338" t="str">
        <f t="shared" si="201"/>
        <v>往得点表!16:25</v>
      </c>
      <c r="CO410" s="337" t="str">
        <f t="shared" si="202"/>
        <v>腕得点表!3:13</v>
      </c>
      <c r="CP410" s="338" t="str">
        <f t="shared" si="203"/>
        <v>腕得点表!16:25</v>
      </c>
      <c r="CQ410" s="337" t="str">
        <f t="shared" si="204"/>
        <v>腕膝得点表!3:4</v>
      </c>
      <c r="CR410" s="338" t="str">
        <f t="shared" si="205"/>
        <v>腕膝得点表!8:9</v>
      </c>
      <c r="CS410" s="337" t="str">
        <f t="shared" si="206"/>
        <v>20mシャトルラン得点表!3:13</v>
      </c>
      <c r="CT410" s="338" t="str">
        <f t="shared" si="207"/>
        <v>20mシャトルラン得点表!16:25</v>
      </c>
      <c r="CU410" s="402" t="b">
        <f t="shared" si="191"/>
        <v>0</v>
      </c>
    </row>
    <row r="411" spans="1:99">
      <c r="A411" s="352">
        <v>399</v>
      </c>
      <c r="B411" s="446"/>
      <c r="C411" s="353"/>
      <c r="D411" s="356"/>
      <c r="E411" s="355"/>
      <c r="F411" s="356"/>
      <c r="G411" s="435" t="str">
        <f>IF(E411="","",DATEDIF(E411,#REF!,"y"))</f>
        <v/>
      </c>
      <c r="H411" s="356"/>
      <c r="I411" s="356"/>
      <c r="J411" s="379"/>
      <c r="K411" s="436" t="str">
        <f t="shared" ca="1" si="180"/>
        <v/>
      </c>
      <c r="L411" s="316"/>
      <c r="M411" s="318"/>
      <c r="N411" s="318"/>
      <c r="O411" s="318"/>
      <c r="P411" s="363"/>
      <c r="Q411" s="432" t="str">
        <f t="shared" ca="1" si="181"/>
        <v/>
      </c>
      <c r="R411" s="360"/>
      <c r="S411" s="361"/>
      <c r="T411" s="361"/>
      <c r="U411" s="361"/>
      <c r="V411" s="365"/>
      <c r="W411" s="358"/>
      <c r="X411" s="379" t="str">
        <f t="shared" ca="1" si="182"/>
        <v/>
      </c>
      <c r="Y411" s="379"/>
      <c r="Z411" s="360"/>
      <c r="AA411" s="361"/>
      <c r="AB411" s="361"/>
      <c r="AC411" s="361"/>
      <c r="AD411" s="362"/>
      <c r="AE411" s="363"/>
      <c r="AF411" s="432" t="str">
        <f t="shared" ca="1" si="183"/>
        <v/>
      </c>
      <c r="AG411" s="363"/>
      <c r="AH411" s="432" t="str">
        <f t="shared" ca="1" si="184"/>
        <v/>
      </c>
      <c r="AI411" s="358"/>
      <c r="AJ411" s="379" t="str">
        <f t="shared" ca="1" si="185"/>
        <v/>
      </c>
      <c r="AK411" s="363"/>
      <c r="AL411" s="432" t="str">
        <f t="shared" ca="1" si="186"/>
        <v/>
      </c>
      <c r="AM411" s="363"/>
      <c r="AN411" s="432" t="str">
        <f t="shared" ca="1" si="187"/>
        <v/>
      </c>
      <c r="AO411" s="433" t="str">
        <f t="shared" si="188"/>
        <v/>
      </c>
      <c r="AP411" s="433" t="str">
        <f t="shared" si="189"/>
        <v/>
      </c>
      <c r="AQ411" s="433" t="str">
        <f>IF(AO411=7,VLOOKUP(AP411,設定!$A$2:$B$6,2,1),"---")</f>
        <v>---</v>
      </c>
      <c r="AR411" s="370"/>
      <c r="AS411" s="371"/>
      <c r="AT411" s="371"/>
      <c r="AU411" s="372" t="s">
        <v>105</v>
      </c>
      <c r="AV411" s="373"/>
      <c r="AW411" s="372"/>
      <c r="AX411" s="374"/>
      <c r="AY411" s="434" t="str">
        <f t="shared" si="179"/>
        <v/>
      </c>
      <c r="AZ411" s="372" t="s">
        <v>105</v>
      </c>
      <c r="BA411" s="372" t="s">
        <v>105</v>
      </c>
      <c r="BB411" s="372" t="s">
        <v>105</v>
      </c>
      <c r="BC411" s="372"/>
      <c r="BD411" s="372"/>
      <c r="BE411" s="372"/>
      <c r="BF411" s="372"/>
      <c r="BG411" s="376"/>
      <c r="BH411" s="377"/>
      <c r="BI411" s="372"/>
      <c r="BJ411" s="372"/>
      <c r="BK411" s="372"/>
      <c r="BL411" s="372"/>
      <c r="BM411" s="372"/>
      <c r="BN411" s="372"/>
      <c r="BO411" s="372"/>
      <c r="BP411" s="372"/>
      <c r="BQ411" s="372"/>
      <c r="BR411" s="372"/>
      <c r="BS411" s="372"/>
      <c r="BT411" s="372"/>
      <c r="BU411" s="372"/>
      <c r="BV411" s="372"/>
      <c r="BW411" s="372"/>
      <c r="BX411" s="372"/>
      <c r="BY411" s="372"/>
      <c r="BZ411" s="378"/>
      <c r="CA411" s="401"/>
      <c r="CB411" s="402"/>
      <c r="CC411" s="402">
        <v>399</v>
      </c>
      <c r="CD411" s="337" t="str">
        <f t="shared" si="190"/>
        <v/>
      </c>
      <c r="CE411" s="337" t="str">
        <f t="shared" si="192"/>
        <v>立得点表!3:12</v>
      </c>
      <c r="CF411" s="338" t="str">
        <f t="shared" si="193"/>
        <v>立得点表!16:25</v>
      </c>
      <c r="CG411" s="337" t="str">
        <f t="shared" si="194"/>
        <v>立3段得点表!3:13</v>
      </c>
      <c r="CH411" s="338" t="str">
        <f t="shared" si="195"/>
        <v>立3段得点表!16:25</v>
      </c>
      <c r="CI411" s="337" t="str">
        <f t="shared" si="196"/>
        <v>ボール得点表!3:13</v>
      </c>
      <c r="CJ411" s="338" t="str">
        <f t="shared" si="197"/>
        <v>ボール得点表!16:25</v>
      </c>
      <c r="CK411" s="337" t="str">
        <f t="shared" si="198"/>
        <v>50m得点表!3:13</v>
      </c>
      <c r="CL411" s="338" t="str">
        <f t="shared" si="199"/>
        <v>50m得点表!16:25</v>
      </c>
      <c r="CM411" s="337" t="str">
        <f t="shared" si="200"/>
        <v>往得点表!3:13</v>
      </c>
      <c r="CN411" s="338" t="str">
        <f t="shared" si="201"/>
        <v>往得点表!16:25</v>
      </c>
      <c r="CO411" s="337" t="str">
        <f t="shared" si="202"/>
        <v>腕得点表!3:13</v>
      </c>
      <c r="CP411" s="338" t="str">
        <f t="shared" si="203"/>
        <v>腕得点表!16:25</v>
      </c>
      <c r="CQ411" s="337" t="str">
        <f t="shared" si="204"/>
        <v>腕膝得点表!3:4</v>
      </c>
      <c r="CR411" s="338" t="str">
        <f t="shared" si="205"/>
        <v>腕膝得点表!8:9</v>
      </c>
      <c r="CS411" s="337" t="str">
        <f t="shared" si="206"/>
        <v>20mシャトルラン得点表!3:13</v>
      </c>
      <c r="CT411" s="338" t="str">
        <f t="shared" si="207"/>
        <v>20mシャトルラン得点表!16:25</v>
      </c>
      <c r="CU411" s="402" t="b">
        <f t="shared" si="191"/>
        <v>0</v>
      </c>
    </row>
    <row r="412" spans="1:99">
      <c r="A412" s="352">
        <v>400</v>
      </c>
      <c r="B412" s="446"/>
      <c r="C412" s="353"/>
      <c r="D412" s="356"/>
      <c r="E412" s="355"/>
      <c r="F412" s="356"/>
      <c r="G412" s="435" t="str">
        <f>IF(E412="","",DATEDIF(E412,#REF!,"y"))</f>
        <v/>
      </c>
      <c r="H412" s="356"/>
      <c r="I412" s="356"/>
      <c r="J412" s="379"/>
      <c r="K412" s="436" t="str">
        <f t="shared" ca="1" si="180"/>
        <v/>
      </c>
      <c r="L412" s="316"/>
      <c r="M412" s="318"/>
      <c r="N412" s="318"/>
      <c r="O412" s="318"/>
      <c r="P412" s="363"/>
      <c r="Q412" s="432" t="str">
        <f t="shared" ca="1" si="181"/>
        <v/>
      </c>
      <c r="R412" s="360"/>
      <c r="S412" s="361"/>
      <c r="T412" s="361"/>
      <c r="U412" s="361"/>
      <c r="V412" s="365"/>
      <c r="W412" s="358"/>
      <c r="X412" s="379" t="str">
        <f t="shared" ca="1" si="182"/>
        <v/>
      </c>
      <c r="Y412" s="379"/>
      <c r="Z412" s="360"/>
      <c r="AA412" s="361"/>
      <c r="AB412" s="361"/>
      <c r="AC412" s="361"/>
      <c r="AD412" s="362"/>
      <c r="AE412" s="363"/>
      <c r="AF412" s="432" t="str">
        <f t="shared" ca="1" si="183"/>
        <v/>
      </c>
      <c r="AG412" s="363"/>
      <c r="AH412" s="432" t="str">
        <f t="shared" ca="1" si="184"/>
        <v/>
      </c>
      <c r="AI412" s="358"/>
      <c r="AJ412" s="379" t="str">
        <f t="shared" ca="1" si="185"/>
        <v/>
      </c>
      <c r="AK412" s="363"/>
      <c r="AL412" s="432" t="str">
        <f t="shared" ca="1" si="186"/>
        <v/>
      </c>
      <c r="AM412" s="363"/>
      <c r="AN412" s="432" t="str">
        <f t="shared" ca="1" si="187"/>
        <v/>
      </c>
      <c r="AO412" s="433" t="str">
        <f t="shared" si="188"/>
        <v/>
      </c>
      <c r="AP412" s="433" t="str">
        <f t="shared" si="189"/>
        <v/>
      </c>
      <c r="AQ412" s="433" t="str">
        <f>IF(AO412=7,VLOOKUP(AP412,設定!$A$2:$B$6,2,1),"---")</f>
        <v>---</v>
      </c>
      <c r="AR412" s="370"/>
      <c r="AS412" s="371"/>
      <c r="AT412" s="371"/>
      <c r="AU412" s="372" t="s">
        <v>105</v>
      </c>
      <c r="AV412" s="373"/>
      <c r="AW412" s="372"/>
      <c r="AX412" s="374"/>
      <c r="AY412" s="434" t="str">
        <f t="shared" si="179"/>
        <v/>
      </c>
      <c r="AZ412" s="372" t="s">
        <v>105</v>
      </c>
      <c r="BA412" s="372" t="s">
        <v>105</v>
      </c>
      <c r="BB412" s="372" t="s">
        <v>105</v>
      </c>
      <c r="BC412" s="372"/>
      <c r="BD412" s="372"/>
      <c r="BE412" s="372"/>
      <c r="BF412" s="372"/>
      <c r="BG412" s="376"/>
      <c r="BH412" s="377"/>
      <c r="BI412" s="372"/>
      <c r="BJ412" s="372"/>
      <c r="BK412" s="372"/>
      <c r="BL412" s="372"/>
      <c r="BM412" s="372"/>
      <c r="BN412" s="372"/>
      <c r="BO412" s="372"/>
      <c r="BP412" s="372"/>
      <c r="BQ412" s="372"/>
      <c r="BR412" s="372"/>
      <c r="BS412" s="372"/>
      <c r="BT412" s="372"/>
      <c r="BU412" s="372"/>
      <c r="BV412" s="372"/>
      <c r="BW412" s="372"/>
      <c r="BX412" s="372"/>
      <c r="BY412" s="372"/>
      <c r="BZ412" s="378"/>
      <c r="CA412" s="401"/>
      <c r="CB412" s="402"/>
      <c r="CC412" s="402">
        <v>400</v>
      </c>
      <c r="CD412" s="337" t="str">
        <f t="shared" si="190"/>
        <v/>
      </c>
      <c r="CE412" s="337" t="str">
        <f t="shared" si="192"/>
        <v>立得点表!3:12</v>
      </c>
      <c r="CF412" s="338" t="str">
        <f t="shared" si="193"/>
        <v>立得点表!16:25</v>
      </c>
      <c r="CG412" s="337" t="str">
        <f t="shared" si="194"/>
        <v>立3段得点表!3:13</v>
      </c>
      <c r="CH412" s="338" t="str">
        <f t="shared" si="195"/>
        <v>立3段得点表!16:25</v>
      </c>
      <c r="CI412" s="337" t="str">
        <f t="shared" si="196"/>
        <v>ボール得点表!3:13</v>
      </c>
      <c r="CJ412" s="338" t="str">
        <f t="shared" si="197"/>
        <v>ボール得点表!16:25</v>
      </c>
      <c r="CK412" s="337" t="str">
        <f t="shared" si="198"/>
        <v>50m得点表!3:13</v>
      </c>
      <c r="CL412" s="338" t="str">
        <f t="shared" si="199"/>
        <v>50m得点表!16:25</v>
      </c>
      <c r="CM412" s="337" t="str">
        <f t="shared" si="200"/>
        <v>往得点表!3:13</v>
      </c>
      <c r="CN412" s="338" t="str">
        <f t="shared" si="201"/>
        <v>往得点表!16:25</v>
      </c>
      <c r="CO412" s="337" t="str">
        <f t="shared" si="202"/>
        <v>腕得点表!3:13</v>
      </c>
      <c r="CP412" s="338" t="str">
        <f t="shared" si="203"/>
        <v>腕得点表!16:25</v>
      </c>
      <c r="CQ412" s="337" t="str">
        <f t="shared" si="204"/>
        <v>腕膝得点表!3:4</v>
      </c>
      <c r="CR412" s="338" t="str">
        <f t="shared" si="205"/>
        <v>腕膝得点表!8:9</v>
      </c>
      <c r="CS412" s="337" t="str">
        <f t="shared" si="206"/>
        <v>20mシャトルラン得点表!3:13</v>
      </c>
      <c r="CT412" s="338" t="str">
        <f t="shared" si="207"/>
        <v>20mシャトルラン得点表!16:25</v>
      </c>
      <c r="CU412" s="402" t="b">
        <f t="shared" si="191"/>
        <v>0</v>
      </c>
    </row>
    <row r="413" spans="1:99">
      <c r="A413" s="352">
        <v>401</v>
      </c>
      <c r="B413" s="446"/>
      <c r="C413" s="353"/>
      <c r="D413" s="356"/>
      <c r="E413" s="355"/>
      <c r="F413" s="356"/>
      <c r="G413" s="435" t="str">
        <f>IF(E413="","",DATEDIF(E413,#REF!,"y"))</f>
        <v/>
      </c>
      <c r="H413" s="356"/>
      <c r="I413" s="356"/>
      <c r="J413" s="379"/>
      <c r="K413" s="436" t="str">
        <f t="shared" ca="1" si="180"/>
        <v/>
      </c>
      <c r="L413" s="316"/>
      <c r="M413" s="318"/>
      <c r="N413" s="318"/>
      <c r="O413" s="318"/>
      <c r="P413" s="363"/>
      <c r="Q413" s="432" t="str">
        <f t="shared" ca="1" si="181"/>
        <v/>
      </c>
      <c r="R413" s="360"/>
      <c r="S413" s="361"/>
      <c r="T413" s="361"/>
      <c r="U413" s="361"/>
      <c r="V413" s="365"/>
      <c r="W413" s="358"/>
      <c r="X413" s="379" t="str">
        <f t="shared" ca="1" si="182"/>
        <v/>
      </c>
      <c r="Y413" s="379"/>
      <c r="Z413" s="360"/>
      <c r="AA413" s="361"/>
      <c r="AB413" s="361"/>
      <c r="AC413" s="361"/>
      <c r="AD413" s="362"/>
      <c r="AE413" s="363"/>
      <c r="AF413" s="432" t="str">
        <f t="shared" ca="1" si="183"/>
        <v/>
      </c>
      <c r="AG413" s="363"/>
      <c r="AH413" s="432" t="str">
        <f t="shared" ca="1" si="184"/>
        <v/>
      </c>
      <c r="AI413" s="358"/>
      <c r="AJ413" s="379" t="str">
        <f t="shared" ca="1" si="185"/>
        <v/>
      </c>
      <c r="AK413" s="363"/>
      <c r="AL413" s="432" t="str">
        <f t="shared" ca="1" si="186"/>
        <v/>
      </c>
      <c r="AM413" s="363"/>
      <c r="AN413" s="432" t="str">
        <f t="shared" ca="1" si="187"/>
        <v/>
      </c>
      <c r="AO413" s="433" t="str">
        <f t="shared" si="188"/>
        <v/>
      </c>
      <c r="AP413" s="433" t="str">
        <f t="shared" si="189"/>
        <v/>
      </c>
      <c r="AQ413" s="433" t="str">
        <f>IF(AO413=7,VLOOKUP(AP413,設定!$A$2:$B$6,2,1),"---")</f>
        <v>---</v>
      </c>
      <c r="AR413" s="370"/>
      <c r="AS413" s="371"/>
      <c r="AT413" s="371"/>
      <c r="AU413" s="372" t="s">
        <v>105</v>
      </c>
      <c r="AV413" s="373"/>
      <c r="AW413" s="372"/>
      <c r="AX413" s="374"/>
      <c r="AY413" s="434" t="str">
        <f t="shared" si="179"/>
        <v/>
      </c>
      <c r="AZ413" s="372" t="s">
        <v>105</v>
      </c>
      <c r="BA413" s="372" t="s">
        <v>105</v>
      </c>
      <c r="BB413" s="372" t="s">
        <v>105</v>
      </c>
      <c r="BC413" s="372"/>
      <c r="BD413" s="372"/>
      <c r="BE413" s="372"/>
      <c r="BF413" s="372"/>
      <c r="BG413" s="376"/>
      <c r="BH413" s="377"/>
      <c r="BI413" s="372"/>
      <c r="BJ413" s="372"/>
      <c r="BK413" s="372"/>
      <c r="BL413" s="372"/>
      <c r="BM413" s="372"/>
      <c r="BN413" s="372"/>
      <c r="BO413" s="372"/>
      <c r="BP413" s="372"/>
      <c r="BQ413" s="372"/>
      <c r="BR413" s="372"/>
      <c r="BS413" s="372"/>
      <c r="BT413" s="372"/>
      <c r="BU413" s="372"/>
      <c r="BV413" s="372"/>
      <c r="BW413" s="372"/>
      <c r="BX413" s="372"/>
      <c r="BY413" s="372"/>
      <c r="BZ413" s="378"/>
      <c r="CA413" s="401"/>
      <c r="CB413" s="402"/>
      <c r="CC413" s="402">
        <v>401</v>
      </c>
      <c r="CD413" s="337" t="str">
        <f t="shared" si="190"/>
        <v/>
      </c>
      <c r="CE413" s="337" t="str">
        <f t="shared" si="192"/>
        <v>立得点表!3:12</v>
      </c>
      <c r="CF413" s="338" t="str">
        <f t="shared" si="193"/>
        <v>立得点表!16:25</v>
      </c>
      <c r="CG413" s="337" t="str">
        <f t="shared" si="194"/>
        <v>立3段得点表!3:13</v>
      </c>
      <c r="CH413" s="338" t="str">
        <f t="shared" si="195"/>
        <v>立3段得点表!16:25</v>
      </c>
      <c r="CI413" s="337" t="str">
        <f t="shared" si="196"/>
        <v>ボール得点表!3:13</v>
      </c>
      <c r="CJ413" s="338" t="str">
        <f t="shared" si="197"/>
        <v>ボール得点表!16:25</v>
      </c>
      <c r="CK413" s="337" t="str">
        <f t="shared" si="198"/>
        <v>50m得点表!3:13</v>
      </c>
      <c r="CL413" s="338" t="str">
        <f t="shared" si="199"/>
        <v>50m得点表!16:25</v>
      </c>
      <c r="CM413" s="337" t="str">
        <f t="shared" si="200"/>
        <v>往得点表!3:13</v>
      </c>
      <c r="CN413" s="338" t="str">
        <f t="shared" si="201"/>
        <v>往得点表!16:25</v>
      </c>
      <c r="CO413" s="337" t="str">
        <f t="shared" si="202"/>
        <v>腕得点表!3:13</v>
      </c>
      <c r="CP413" s="338" t="str">
        <f t="shared" si="203"/>
        <v>腕得点表!16:25</v>
      </c>
      <c r="CQ413" s="337" t="str">
        <f t="shared" si="204"/>
        <v>腕膝得点表!3:4</v>
      </c>
      <c r="CR413" s="338" t="str">
        <f t="shared" si="205"/>
        <v>腕膝得点表!8:9</v>
      </c>
      <c r="CS413" s="337" t="str">
        <f t="shared" si="206"/>
        <v>20mシャトルラン得点表!3:13</v>
      </c>
      <c r="CT413" s="338" t="str">
        <f t="shared" si="207"/>
        <v>20mシャトルラン得点表!16:25</v>
      </c>
      <c r="CU413" s="402" t="b">
        <f t="shared" si="191"/>
        <v>0</v>
      </c>
    </row>
    <row r="414" spans="1:99">
      <c r="A414" s="352">
        <v>402</v>
      </c>
      <c r="B414" s="446"/>
      <c r="C414" s="353"/>
      <c r="D414" s="356"/>
      <c r="E414" s="355"/>
      <c r="F414" s="356"/>
      <c r="G414" s="435" t="str">
        <f>IF(E414="","",DATEDIF(E414,#REF!,"y"))</f>
        <v/>
      </c>
      <c r="H414" s="356"/>
      <c r="I414" s="356"/>
      <c r="J414" s="379"/>
      <c r="K414" s="436" t="str">
        <f t="shared" ca="1" si="180"/>
        <v/>
      </c>
      <c r="L414" s="316"/>
      <c r="M414" s="318"/>
      <c r="N414" s="318"/>
      <c r="O414" s="318"/>
      <c r="P414" s="363"/>
      <c r="Q414" s="432" t="str">
        <f t="shared" ca="1" si="181"/>
        <v/>
      </c>
      <c r="R414" s="360"/>
      <c r="S414" s="361"/>
      <c r="T414" s="361"/>
      <c r="U414" s="361"/>
      <c r="V414" s="365"/>
      <c r="W414" s="358"/>
      <c r="X414" s="379" t="str">
        <f t="shared" ca="1" si="182"/>
        <v/>
      </c>
      <c r="Y414" s="379"/>
      <c r="Z414" s="360"/>
      <c r="AA414" s="361"/>
      <c r="AB414" s="361"/>
      <c r="AC414" s="361"/>
      <c r="AD414" s="362"/>
      <c r="AE414" s="363"/>
      <c r="AF414" s="432" t="str">
        <f t="shared" ca="1" si="183"/>
        <v/>
      </c>
      <c r="AG414" s="363"/>
      <c r="AH414" s="432" t="str">
        <f t="shared" ca="1" si="184"/>
        <v/>
      </c>
      <c r="AI414" s="358"/>
      <c r="AJ414" s="379" t="str">
        <f t="shared" ca="1" si="185"/>
        <v/>
      </c>
      <c r="AK414" s="363"/>
      <c r="AL414" s="432" t="str">
        <f t="shared" ca="1" si="186"/>
        <v/>
      </c>
      <c r="AM414" s="363"/>
      <c r="AN414" s="432" t="str">
        <f t="shared" ca="1" si="187"/>
        <v/>
      </c>
      <c r="AO414" s="433" t="str">
        <f t="shared" si="188"/>
        <v/>
      </c>
      <c r="AP414" s="433" t="str">
        <f t="shared" si="189"/>
        <v/>
      </c>
      <c r="AQ414" s="433" t="str">
        <f>IF(AO414=7,VLOOKUP(AP414,設定!$A$2:$B$6,2,1),"---")</f>
        <v>---</v>
      </c>
      <c r="AR414" s="370"/>
      <c r="AS414" s="371"/>
      <c r="AT414" s="371"/>
      <c r="AU414" s="372" t="s">
        <v>105</v>
      </c>
      <c r="AV414" s="373"/>
      <c r="AW414" s="372"/>
      <c r="AX414" s="374"/>
      <c r="AY414" s="434" t="str">
        <f t="shared" si="179"/>
        <v/>
      </c>
      <c r="AZ414" s="372" t="s">
        <v>105</v>
      </c>
      <c r="BA414" s="372" t="s">
        <v>105</v>
      </c>
      <c r="BB414" s="372" t="s">
        <v>105</v>
      </c>
      <c r="BC414" s="372"/>
      <c r="BD414" s="372"/>
      <c r="BE414" s="372"/>
      <c r="BF414" s="372"/>
      <c r="BG414" s="376"/>
      <c r="BH414" s="377"/>
      <c r="BI414" s="372"/>
      <c r="BJ414" s="372"/>
      <c r="BK414" s="372"/>
      <c r="BL414" s="372"/>
      <c r="BM414" s="372"/>
      <c r="BN414" s="372"/>
      <c r="BO414" s="372"/>
      <c r="BP414" s="372"/>
      <c r="BQ414" s="372"/>
      <c r="BR414" s="372"/>
      <c r="BS414" s="372"/>
      <c r="BT414" s="372"/>
      <c r="BU414" s="372"/>
      <c r="BV414" s="372"/>
      <c r="BW414" s="372"/>
      <c r="BX414" s="372"/>
      <c r="BY414" s="372"/>
      <c r="BZ414" s="378"/>
      <c r="CA414" s="401"/>
      <c r="CB414" s="402"/>
      <c r="CC414" s="402">
        <v>402</v>
      </c>
      <c r="CD414" s="337" t="str">
        <f t="shared" si="190"/>
        <v/>
      </c>
      <c r="CE414" s="337" t="str">
        <f t="shared" si="192"/>
        <v>立得点表!3:12</v>
      </c>
      <c r="CF414" s="338" t="str">
        <f t="shared" si="193"/>
        <v>立得点表!16:25</v>
      </c>
      <c r="CG414" s="337" t="str">
        <f t="shared" si="194"/>
        <v>立3段得点表!3:13</v>
      </c>
      <c r="CH414" s="338" t="str">
        <f t="shared" si="195"/>
        <v>立3段得点表!16:25</v>
      </c>
      <c r="CI414" s="337" t="str">
        <f t="shared" si="196"/>
        <v>ボール得点表!3:13</v>
      </c>
      <c r="CJ414" s="338" t="str">
        <f t="shared" si="197"/>
        <v>ボール得点表!16:25</v>
      </c>
      <c r="CK414" s="337" t="str">
        <f t="shared" si="198"/>
        <v>50m得点表!3:13</v>
      </c>
      <c r="CL414" s="338" t="str">
        <f t="shared" si="199"/>
        <v>50m得点表!16:25</v>
      </c>
      <c r="CM414" s="337" t="str">
        <f t="shared" si="200"/>
        <v>往得点表!3:13</v>
      </c>
      <c r="CN414" s="338" t="str">
        <f t="shared" si="201"/>
        <v>往得点表!16:25</v>
      </c>
      <c r="CO414" s="337" t="str">
        <f t="shared" si="202"/>
        <v>腕得点表!3:13</v>
      </c>
      <c r="CP414" s="338" t="str">
        <f t="shared" si="203"/>
        <v>腕得点表!16:25</v>
      </c>
      <c r="CQ414" s="337" t="str">
        <f t="shared" si="204"/>
        <v>腕膝得点表!3:4</v>
      </c>
      <c r="CR414" s="338" t="str">
        <f t="shared" si="205"/>
        <v>腕膝得点表!8:9</v>
      </c>
      <c r="CS414" s="337" t="str">
        <f t="shared" si="206"/>
        <v>20mシャトルラン得点表!3:13</v>
      </c>
      <c r="CT414" s="338" t="str">
        <f t="shared" si="207"/>
        <v>20mシャトルラン得点表!16:25</v>
      </c>
      <c r="CU414" s="402" t="b">
        <f t="shared" si="191"/>
        <v>0</v>
      </c>
    </row>
    <row r="415" spans="1:99">
      <c r="A415" s="352">
        <v>403</v>
      </c>
      <c r="B415" s="446"/>
      <c r="C415" s="353"/>
      <c r="D415" s="356"/>
      <c r="E415" s="355"/>
      <c r="F415" s="356"/>
      <c r="G415" s="435" t="str">
        <f>IF(E415="","",DATEDIF(E415,#REF!,"y"))</f>
        <v/>
      </c>
      <c r="H415" s="356"/>
      <c r="I415" s="356"/>
      <c r="J415" s="379"/>
      <c r="K415" s="436" t="str">
        <f t="shared" ca="1" si="180"/>
        <v/>
      </c>
      <c r="L415" s="316"/>
      <c r="M415" s="318"/>
      <c r="N415" s="318"/>
      <c r="O415" s="318"/>
      <c r="P415" s="363"/>
      <c r="Q415" s="432" t="str">
        <f t="shared" ca="1" si="181"/>
        <v/>
      </c>
      <c r="R415" s="360"/>
      <c r="S415" s="361"/>
      <c r="T415" s="361"/>
      <c r="U415" s="361"/>
      <c r="V415" s="365"/>
      <c r="W415" s="358"/>
      <c r="X415" s="379" t="str">
        <f t="shared" ca="1" si="182"/>
        <v/>
      </c>
      <c r="Y415" s="379"/>
      <c r="Z415" s="360"/>
      <c r="AA415" s="361"/>
      <c r="AB415" s="361"/>
      <c r="AC415" s="361"/>
      <c r="AD415" s="362"/>
      <c r="AE415" s="363"/>
      <c r="AF415" s="432" t="str">
        <f t="shared" ca="1" si="183"/>
        <v/>
      </c>
      <c r="AG415" s="363"/>
      <c r="AH415" s="432" t="str">
        <f t="shared" ca="1" si="184"/>
        <v/>
      </c>
      <c r="AI415" s="358"/>
      <c r="AJ415" s="379" t="str">
        <f t="shared" ca="1" si="185"/>
        <v/>
      </c>
      <c r="AK415" s="363"/>
      <c r="AL415" s="432" t="str">
        <f t="shared" ca="1" si="186"/>
        <v/>
      </c>
      <c r="AM415" s="363"/>
      <c r="AN415" s="432" t="str">
        <f t="shared" ca="1" si="187"/>
        <v/>
      </c>
      <c r="AO415" s="433" t="str">
        <f t="shared" si="188"/>
        <v/>
      </c>
      <c r="AP415" s="433" t="str">
        <f t="shared" si="189"/>
        <v/>
      </c>
      <c r="AQ415" s="433" t="str">
        <f>IF(AO415=7,VLOOKUP(AP415,設定!$A$2:$B$6,2,1),"---")</f>
        <v>---</v>
      </c>
      <c r="AR415" s="370"/>
      <c r="AS415" s="371"/>
      <c r="AT415" s="371"/>
      <c r="AU415" s="372" t="s">
        <v>105</v>
      </c>
      <c r="AV415" s="373"/>
      <c r="AW415" s="372"/>
      <c r="AX415" s="374"/>
      <c r="AY415" s="434" t="str">
        <f t="shared" si="179"/>
        <v/>
      </c>
      <c r="AZ415" s="372" t="s">
        <v>105</v>
      </c>
      <c r="BA415" s="372" t="s">
        <v>105</v>
      </c>
      <c r="BB415" s="372" t="s">
        <v>105</v>
      </c>
      <c r="BC415" s="372"/>
      <c r="BD415" s="372"/>
      <c r="BE415" s="372"/>
      <c r="BF415" s="372"/>
      <c r="BG415" s="376"/>
      <c r="BH415" s="377"/>
      <c r="BI415" s="372"/>
      <c r="BJ415" s="372"/>
      <c r="BK415" s="372"/>
      <c r="BL415" s="372"/>
      <c r="BM415" s="372"/>
      <c r="BN415" s="372"/>
      <c r="BO415" s="372"/>
      <c r="BP415" s="372"/>
      <c r="BQ415" s="372"/>
      <c r="BR415" s="372"/>
      <c r="BS415" s="372"/>
      <c r="BT415" s="372"/>
      <c r="BU415" s="372"/>
      <c r="BV415" s="372"/>
      <c r="BW415" s="372"/>
      <c r="BX415" s="372"/>
      <c r="BY415" s="372"/>
      <c r="BZ415" s="378"/>
      <c r="CA415" s="401"/>
      <c r="CB415" s="402"/>
      <c r="CC415" s="402">
        <v>403</v>
      </c>
      <c r="CD415" s="337" t="str">
        <f t="shared" si="190"/>
        <v/>
      </c>
      <c r="CE415" s="337" t="str">
        <f t="shared" si="192"/>
        <v>立得点表!3:12</v>
      </c>
      <c r="CF415" s="338" t="str">
        <f t="shared" si="193"/>
        <v>立得点表!16:25</v>
      </c>
      <c r="CG415" s="337" t="str">
        <f t="shared" si="194"/>
        <v>立3段得点表!3:13</v>
      </c>
      <c r="CH415" s="338" t="str">
        <f t="shared" si="195"/>
        <v>立3段得点表!16:25</v>
      </c>
      <c r="CI415" s="337" t="str">
        <f t="shared" si="196"/>
        <v>ボール得点表!3:13</v>
      </c>
      <c r="CJ415" s="338" t="str">
        <f t="shared" si="197"/>
        <v>ボール得点表!16:25</v>
      </c>
      <c r="CK415" s="337" t="str">
        <f t="shared" si="198"/>
        <v>50m得点表!3:13</v>
      </c>
      <c r="CL415" s="338" t="str">
        <f t="shared" si="199"/>
        <v>50m得点表!16:25</v>
      </c>
      <c r="CM415" s="337" t="str">
        <f t="shared" si="200"/>
        <v>往得点表!3:13</v>
      </c>
      <c r="CN415" s="338" t="str">
        <f t="shared" si="201"/>
        <v>往得点表!16:25</v>
      </c>
      <c r="CO415" s="337" t="str">
        <f t="shared" si="202"/>
        <v>腕得点表!3:13</v>
      </c>
      <c r="CP415" s="338" t="str">
        <f t="shared" si="203"/>
        <v>腕得点表!16:25</v>
      </c>
      <c r="CQ415" s="337" t="str">
        <f t="shared" si="204"/>
        <v>腕膝得点表!3:4</v>
      </c>
      <c r="CR415" s="338" t="str">
        <f t="shared" si="205"/>
        <v>腕膝得点表!8:9</v>
      </c>
      <c r="CS415" s="337" t="str">
        <f t="shared" si="206"/>
        <v>20mシャトルラン得点表!3:13</v>
      </c>
      <c r="CT415" s="338" t="str">
        <f t="shared" si="207"/>
        <v>20mシャトルラン得点表!16:25</v>
      </c>
      <c r="CU415" s="402" t="b">
        <f t="shared" si="191"/>
        <v>0</v>
      </c>
    </row>
    <row r="416" spans="1:99">
      <c r="A416" s="352">
        <v>404</v>
      </c>
      <c r="B416" s="446"/>
      <c r="C416" s="353"/>
      <c r="D416" s="356"/>
      <c r="E416" s="355"/>
      <c r="F416" s="356"/>
      <c r="G416" s="435" t="str">
        <f>IF(E416="","",DATEDIF(E416,#REF!,"y"))</f>
        <v/>
      </c>
      <c r="H416" s="356"/>
      <c r="I416" s="356"/>
      <c r="J416" s="379"/>
      <c r="K416" s="436" t="str">
        <f t="shared" ca="1" si="180"/>
        <v/>
      </c>
      <c r="L416" s="316"/>
      <c r="M416" s="318"/>
      <c r="N416" s="318"/>
      <c r="O416" s="318"/>
      <c r="P416" s="363"/>
      <c r="Q416" s="432" t="str">
        <f t="shared" ca="1" si="181"/>
        <v/>
      </c>
      <c r="R416" s="360"/>
      <c r="S416" s="361"/>
      <c r="T416" s="361"/>
      <c r="U416" s="361"/>
      <c r="V416" s="365"/>
      <c r="W416" s="358"/>
      <c r="X416" s="379" t="str">
        <f t="shared" ca="1" si="182"/>
        <v/>
      </c>
      <c r="Y416" s="379"/>
      <c r="Z416" s="360"/>
      <c r="AA416" s="361"/>
      <c r="AB416" s="361"/>
      <c r="AC416" s="361"/>
      <c r="AD416" s="362"/>
      <c r="AE416" s="363"/>
      <c r="AF416" s="432" t="str">
        <f t="shared" ca="1" si="183"/>
        <v/>
      </c>
      <c r="AG416" s="363"/>
      <c r="AH416" s="432" t="str">
        <f t="shared" ca="1" si="184"/>
        <v/>
      </c>
      <c r="AI416" s="358"/>
      <c r="AJ416" s="379" t="str">
        <f t="shared" ca="1" si="185"/>
        <v/>
      </c>
      <c r="AK416" s="363"/>
      <c r="AL416" s="432" t="str">
        <f t="shared" ca="1" si="186"/>
        <v/>
      </c>
      <c r="AM416" s="363"/>
      <c r="AN416" s="432" t="str">
        <f t="shared" ca="1" si="187"/>
        <v/>
      </c>
      <c r="AO416" s="433" t="str">
        <f t="shared" si="188"/>
        <v/>
      </c>
      <c r="AP416" s="433" t="str">
        <f t="shared" si="189"/>
        <v/>
      </c>
      <c r="AQ416" s="433" t="str">
        <f>IF(AO416=7,VLOOKUP(AP416,設定!$A$2:$B$6,2,1),"---")</f>
        <v>---</v>
      </c>
      <c r="AR416" s="370"/>
      <c r="AS416" s="371"/>
      <c r="AT416" s="371"/>
      <c r="AU416" s="372" t="s">
        <v>105</v>
      </c>
      <c r="AV416" s="373"/>
      <c r="AW416" s="372"/>
      <c r="AX416" s="374"/>
      <c r="AY416" s="434" t="str">
        <f t="shared" si="179"/>
        <v/>
      </c>
      <c r="AZ416" s="372" t="s">
        <v>105</v>
      </c>
      <c r="BA416" s="372" t="s">
        <v>105</v>
      </c>
      <c r="BB416" s="372" t="s">
        <v>105</v>
      </c>
      <c r="BC416" s="372"/>
      <c r="BD416" s="372"/>
      <c r="BE416" s="372"/>
      <c r="BF416" s="372"/>
      <c r="BG416" s="376"/>
      <c r="BH416" s="377"/>
      <c r="BI416" s="372"/>
      <c r="BJ416" s="372"/>
      <c r="BK416" s="372"/>
      <c r="BL416" s="372"/>
      <c r="BM416" s="372"/>
      <c r="BN416" s="372"/>
      <c r="BO416" s="372"/>
      <c r="BP416" s="372"/>
      <c r="BQ416" s="372"/>
      <c r="BR416" s="372"/>
      <c r="BS416" s="372"/>
      <c r="BT416" s="372"/>
      <c r="BU416" s="372"/>
      <c r="BV416" s="372"/>
      <c r="BW416" s="372"/>
      <c r="BX416" s="372"/>
      <c r="BY416" s="372"/>
      <c r="BZ416" s="378"/>
      <c r="CA416" s="401"/>
      <c r="CB416" s="402"/>
      <c r="CC416" s="402">
        <v>404</v>
      </c>
      <c r="CD416" s="337" t="str">
        <f t="shared" si="190"/>
        <v/>
      </c>
      <c r="CE416" s="337" t="str">
        <f t="shared" si="192"/>
        <v>立得点表!3:12</v>
      </c>
      <c r="CF416" s="338" t="str">
        <f t="shared" si="193"/>
        <v>立得点表!16:25</v>
      </c>
      <c r="CG416" s="337" t="str">
        <f t="shared" si="194"/>
        <v>立3段得点表!3:13</v>
      </c>
      <c r="CH416" s="338" t="str">
        <f t="shared" si="195"/>
        <v>立3段得点表!16:25</v>
      </c>
      <c r="CI416" s="337" t="str">
        <f t="shared" si="196"/>
        <v>ボール得点表!3:13</v>
      </c>
      <c r="CJ416" s="338" t="str">
        <f t="shared" si="197"/>
        <v>ボール得点表!16:25</v>
      </c>
      <c r="CK416" s="337" t="str">
        <f t="shared" si="198"/>
        <v>50m得点表!3:13</v>
      </c>
      <c r="CL416" s="338" t="str">
        <f t="shared" si="199"/>
        <v>50m得点表!16:25</v>
      </c>
      <c r="CM416" s="337" t="str">
        <f t="shared" si="200"/>
        <v>往得点表!3:13</v>
      </c>
      <c r="CN416" s="338" t="str">
        <f t="shared" si="201"/>
        <v>往得点表!16:25</v>
      </c>
      <c r="CO416" s="337" t="str">
        <f t="shared" si="202"/>
        <v>腕得点表!3:13</v>
      </c>
      <c r="CP416" s="338" t="str">
        <f t="shared" si="203"/>
        <v>腕得点表!16:25</v>
      </c>
      <c r="CQ416" s="337" t="str">
        <f t="shared" si="204"/>
        <v>腕膝得点表!3:4</v>
      </c>
      <c r="CR416" s="338" t="str">
        <f t="shared" si="205"/>
        <v>腕膝得点表!8:9</v>
      </c>
      <c r="CS416" s="337" t="str">
        <f t="shared" si="206"/>
        <v>20mシャトルラン得点表!3:13</v>
      </c>
      <c r="CT416" s="338" t="str">
        <f t="shared" si="207"/>
        <v>20mシャトルラン得点表!16:25</v>
      </c>
      <c r="CU416" s="402" t="b">
        <f t="shared" si="191"/>
        <v>0</v>
      </c>
    </row>
    <row r="417" spans="1:99">
      <c r="A417" s="352">
        <v>405</v>
      </c>
      <c r="B417" s="446"/>
      <c r="C417" s="353"/>
      <c r="D417" s="356"/>
      <c r="E417" s="355"/>
      <c r="F417" s="356"/>
      <c r="G417" s="435" t="str">
        <f>IF(E417="","",DATEDIF(E417,#REF!,"y"))</f>
        <v/>
      </c>
      <c r="H417" s="356"/>
      <c r="I417" s="356"/>
      <c r="J417" s="379"/>
      <c r="K417" s="436" t="str">
        <f t="shared" ca="1" si="180"/>
        <v/>
      </c>
      <c r="L417" s="316"/>
      <c r="M417" s="318"/>
      <c r="N417" s="318"/>
      <c r="O417" s="318"/>
      <c r="P417" s="363"/>
      <c r="Q417" s="432" t="str">
        <f t="shared" ca="1" si="181"/>
        <v/>
      </c>
      <c r="R417" s="360"/>
      <c r="S417" s="361"/>
      <c r="T417" s="361"/>
      <c r="U417" s="361"/>
      <c r="V417" s="365"/>
      <c r="W417" s="358"/>
      <c r="X417" s="379" t="str">
        <f t="shared" ca="1" si="182"/>
        <v/>
      </c>
      <c r="Y417" s="379"/>
      <c r="Z417" s="360"/>
      <c r="AA417" s="361"/>
      <c r="AB417" s="361"/>
      <c r="AC417" s="361"/>
      <c r="AD417" s="362"/>
      <c r="AE417" s="363"/>
      <c r="AF417" s="432" t="str">
        <f t="shared" ca="1" si="183"/>
        <v/>
      </c>
      <c r="AG417" s="363"/>
      <c r="AH417" s="432" t="str">
        <f t="shared" ca="1" si="184"/>
        <v/>
      </c>
      <c r="AI417" s="358"/>
      <c r="AJ417" s="379" t="str">
        <f t="shared" ca="1" si="185"/>
        <v/>
      </c>
      <c r="AK417" s="363"/>
      <c r="AL417" s="432" t="str">
        <f t="shared" ca="1" si="186"/>
        <v/>
      </c>
      <c r="AM417" s="363"/>
      <c r="AN417" s="432" t="str">
        <f t="shared" ca="1" si="187"/>
        <v/>
      </c>
      <c r="AO417" s="433" t="str">
        <f t="shared" si="188"/>
        <v/>
      </c>
      <c r="AP417" s="433" t="str">
        <f t="shared" si="189"/>
        <v/>
      </c>
      <c r="AQ417" s="433" t="str">
        <f>IF(AO417=7,VLOOKUP(AP417,設定!$A$2:$B$6,2,1),"---")</f>
        <v>---</v>
      </c>
      <c r="AR417" s="370"/>
      <c r="AS417" s="371"/>
      <c r="AT417" s="371"/>
      <c r="AU417" s="372" t="s">
        <v>105</v>
      </c>
      <c r="AV417" s="373"/>
      <c r="AW417" s="372"/>
      <c r="AX417" s="374"/>
      <c r="AY417" s="434" t="str">
        <f t="shared" si="179"/>
        <v/>
      </c>
      <c r="AZ417" s="372" t="s">
        <v>105</v>
      </c>
      <c r="BA417" s="372" t="s">
        <v>105</v>
      </c>
      <c r="BB417" s="372" t="s">
        <v>105</v>
      </c>
      <c r="BC417" s="372"/>
      <c r="BD417" s="372"/>
      <c r="BE417" s="372"/>
      <c r="BF417" s="372"/>
      <c r="BG417" s="376"/>
      <c r="BH417" s="377"/>
      <c r="BI417" s="372"/>
      <c r="BJ417" s="372"/>
      <c r="BK417" s="372"/>
      <c r="BL417" s="372"/>
      <c r="BM417" s="372"/>
      <c r="BN417" s="372"/>
      <c r="BO417" s="372"/>
      <c r="BP417" s="372"/>
      <c r="BQ417" s="372"/>
      <c r="BR417" s="372"/>
      <c r="BS417" s="372"/>
      <c r="BT417" s="372"/>
      <c r="BU417" s="372"/>
      <c r="BV417" s="372"/>
      <c r="BW417" s="372"/>
      <c r="BX417" s="372"/>
      <c r="BY417" s="372"/>
      <c r="BZ417" s="378"/>
      <c r="CA417" s="401"/>
      <c r="CB417" s="402"/>
      <c r="CC417" s="402">
        <v>405</v>
      </c>
      <c r="CD417" s="337" t="str">
        <f t="shared" si="190"/>
        <v/>
      </c>
      <c r="CE417" s="337" t="str">
        <f t="shared" si="192"/>
        <v>立得点表!3:12</v>
      </c>
      <c r="CF417" s="338" t="str">
        <f t="shared" si="193"/>
        <v>立得点表!16:25</v>
      </c>
      <c r="CG417" s="337" t="str">
        <f t="shared" si="194"/>
        <v>立3段得点表!3:13</v>
      </c>
      <c r="CH417" s="338" t="str">
        <f t="shared" si="195"/>
        <v>立3段得点表!16:25</v>
      </c>
      <c r="CI417" s="337" t="str">
        <f t="shared" si="196"/>
        <v>ボール得点表!3:13</v>
      </c>
      <c r="CJ417" s="338" t="str">
        <f t="shared" si="197"/>
        <v>ボール得点表!16:25</v>
      </c>
      <c r="CK417" s="337" t="str">
        <f t="shared" si="198"/>
        <v>50m得点表!3:13</v>
      </c>
      <c r="CL417" s="338" t="str">
        <f t="shared" si="199"/>
        <v>50m得点表!16:25</v>
      </c>
      <c r="CM417" s="337" t="str">
        <f t="shared" si="200"/>
        <v>往得点表!3:13</v>
      </c>
      <c r="CN417" s="338" t="str">
        <f t="shared" si="201"/>
        <v>往得点表!16:25</v>
      </c>
      <c r="CO417" s="337" t="str">
        <f t="shared" si="202"/>
        <v>腕得点表!3:13</v>
      </c>
      <c r="CP417" s="338" t="str">
        <f t="shared" si="203"/>
        <v>腕得点表!16:25</v>
      </c>
      <c r="CQ417" s="337" t="str">
        <f t="shared" si="204"/>
        <v>腕膝得点表!3:4</v>
      </c>
      <c r="CR417" s="338" t="str">
        <f t="shared" si="205"/>
        <v>腕膝得点表!8:9</v>
      </c>
      <c r="CS417" s="337" t="str">
        <f t="shared" si="206"/>
        <v>20mシャトルラン得点表!3:13</v>
      </c>
      <c r="CT417" s="338" t="str">
        <f t="shared" si="207"/>
        <v>20mシャトルラン得点表!16:25</v>
      </c>
      <c r="CU417" s="402" t="b">
        <f t="shared" si="191"/>
        <v>0</v>
      </c>
    </row>
    <row r="418" spans="1:99">
      <c r="A418" s="352">
        <v>406</v>
      </c>
      <c r="B418" s="446"/>
      <c r="C418" s="353"/>
      <c r="D418" s="356"/>
      <c r="E418" s="355"/>
      <c r="F418" s="356"/>
      <c r="G418" s="435" t="str">
        <f>IF(E418="","",DATEDIF(E418,#REF!,"y"))</f>
        <v/>
      </c>
      <c r="H418" s="356"/>
      <c r="I418" s="356"/>
      <c r="J418" s="379"/>
      <c r="K418" s="436" t="str">
        <f t="shared" ca="1" si="180"/>
        <v/>
      </c>
      <c r="L418" s="316"/>
      <c r="M418" s="318"/>
      <c r="N418" s="318"/>
      <c r="O418" s="318"/>
      <c r="P418" s="363"/>
      <c r="Q418" s="432" t="str">
        <f t="shared" ca="1" si="181"/>
        <v/>
      </c>
      <c r="R418" s="360"/>
      <c r="S418" s="361"/>
      <c r="T418" s="361"/>
      <c r="U418" s="361"/>
      <c r="V418" s="365"/>
      <c r="W418" s="358"/>
      <c r="X418" s="379" t="str">
        <f t="shared" ca="1" si="182"/>
        <v/>
      </c>
      <c r="Y418" s="379"/>
      <c r="Z418" s="360"/>
      <c r="AA418" s="361"/>
      <c r="AB418" s="361"/>
      <c r="AC418" s="361"/>
      <c r="AD418" s="362"/>
      <c r="AE418" s="363"/>
      <c r="AF418" s="432" t="str">
        <f t="shared" ca="1" si="183"/>
        <v/>
      </c>
      <c r="AG418" s="363"/>
      <c r="AH418" s="432" t="str">
        <f t="shared" ca="1" si="184"/>
        <v/>
      </c>
      <c r="AI418" s="358"/>
      <c r="AJ418" s="379" t="str">
        <f t="shared" ca="1" si="185"/>
        <v/>
      </c>
      <c r="AK418" s="363"/>
      <c r="AL418" s="432" t="str">
        <f t="shared" ca="1" si="186"/>
        <v/>
      </c>
      <c r="AM418" s="363"/>
      <c r="AN418" s="432" t="str">
        <f t="shared" ca="1" si="187"/>
        <v/>
      </c>
      <c r="AO418" s="433" t="str">
        <f t="shared" si="188"/>
        <v/>
      </c>
      <c r="AP418" s="433" t="str">
        <f t="shared" si="189"/>
        <v/>
      </c>
      <c r="AQ418" s="433" t="str">
        <f>IF(AO418=7,VLOOKUP(AP418,設定!$A$2:$B$6,2,1),"---")</f>
        <v>---</v>
      </c>
      <c r="AR418" s="370"/>
      <c r="AS418" s="371"/>
      <c r="AT418" s="371"/>
      <c r="AU418" s="372" t="s">
        <v>105</v>
      </c>
      <c r="AV418" s="373"/>
      <c r="AW418" s="372"/>
      <c r="AX418" s="374"/>
      <c r="AY418" s="434" t="str">
        <f t="shared" si="179"/>
        <v/>
      </c>
      <c r="AZ418" s="372" t="s">
        <v>105</v>
      </c>
      <c r="BA418" s="372" t="s">
        <v>105</v>
      </c>
      <c r="BB418" s="372" t="s">
        <v>105</v>
      </c>
      <c r="BC418" s="372"/>
      <c r="BD418" s="372"/>
      <c r="BE418" s="372"/>
      <c r="BF418" s="372"/>
      <c r="BG418" s="376"/>
      <c r="BH418" s="377"/>
      <c r="BI418" s="372"/>
      <c r="BJ418" s="372"/>
      <c r="BK418" s="372"/>
      <c r="BL418" s="372"/>
      <c r="BM418" s="372"/>
      <c r="BN418" s="372"/>
      <c r="BO418" s="372"/>
      <c r="BP418" s="372"/>
      <c r="BQ418" s="372"/>
      <c r="BR418" s="372"/>
      <c r="BS418" s="372"/>
      <c r="BT418" s="372"/>
      <c r="BU418" s="372"/>
      <c r="BV418" s="372"/>
      <c r="BW418" s="372"/>
      <c r="BX418" s="372"/>
      <c r="BY418" s="372"/>
      <c r="BZ418" s="378"/>
      <c r="CA418" s="401"/>
      <c r="CB418" s="402"/>
      <c r="CC418" s="402">
        <v>406</v>
      </c>
      <c r="CD418" s="337" t="str">
        <f t="shared" si="190"/>
        <v/>
      </c>
      <c r="CE418" s="337" t="str">
        <f t="shared" si="192"/>
        <v>立得点表!3:12</v>
      </c>
      <c r="CF418" s="338" t="str">
        <f t="shared" si="193"/>
        <v>立得点表!16:25</v>
      </c>
      <c r="CG418" s="337" t="str">
        <f t="shared" si="194"/>
        <v>立3段得点表!3:13</v>
      </c>
      <c r="CH418" s="338" t="str">
        <f t="shared" si="195"/>
        <v>立3段得点表!16:25</v>
      </c>
      <c r="CI418" s="337" t="str">
        <f t="shared" si="196"/>
        <v>ボール得点表!3:13</v>
      </c>
      <c r="CJ418" s="338" t="str">
        <f t="shared" si="197"/>
        <v>ボール得点表!16:25</v>
      </c>
      <c r="CK418" s="337" t="str">
        <f t="shared" si="198"/>
        <v>50m得点表!3:13</v>
      </c>
      <c r="CL418" s="338" t="str">
        <f t="shared" si="199"/>
        <v>50m得点表!16:25</v>
      </c>
      <c r="CM418" s="337" t="str">
        <f t="shared" si="200"/>
        <v>往得点表!3:13</v>
      </c>
      <c r="CN418" s="338" t="str">
        <f t="shared" si="201"/>
        <v>往得点表!16:25</v>
      </c>
      <c r="CO418" s="337" t="str">
        <f t="shared" si="202"/>
        <v>腕得点表!3:13</v>
      </c>
      <c r="CP418" s="338" t="str">
        <f t="shared" si="203"/>
        <v>腕得点表!16:25</v>
      </c>
      <c r="CQ418" s="337" t="str">
        <f t="shared" si="204"/>
        <v>腕膝得点表!3:4</v>
      </c>
      <c r="CR418" s="338" t="str">
        <f t="shared" si="205"/>
        <v>腕膝得点表!8:9</v>
      </c>
      <c r="CS418" s="337" t="str">
        <f t="shared" si="206"/>
        <v>20mシャトルラン得点表!3:13</v>
      </c>
      <c r="CT418" s="338" t="str">
        <f t="shared" si="207"/>
        <v>20mシャトルラン得点表!16:25</v>
      </c>
      <c r="CU418" s="402" t="b">
        <f t="shared" si="191"/>
        <v>0</v>
      </c>
    </row>
    <row r="419" spans="1:99">
      <c r="A419" s="352">
        <v>407</v>
      </c>
      <c r="B419" s="446"/>
      <c r="C419" s="353"/>
      <c r="D419" s="356"/>
      <c r="E419" s="355"/>
      <c r="F419" s="356"/>
      <c r="G419" s="435" t="str">
        <f>IF(E419="","",DATEDIF(E419,#REF!,"y"))</f>
        <v/>
      </c>
      <c r="H419" s="356"/>
      <c r="I419" s="356"/>
      <c r="J419" s="379"/>
      <c r="K419" s="436" t="str">
        <f t="shared" ca="1" si="180"/>
        <v/>
      </c>
      <c r="L419" s="316"/>
      <c r="M419" s="318"/>
      <c r="N419" s="318"/>
      <c r="O419" s="318"/>
      <c r="P419" s="363"/>
      <c r="Q419" s="432" t="str">
        <f t="shared" ca="1" si="181"/>
        <v/>
      </c>
      <c r="R419" s="360"/>
      <c r="S419" s="361"/>
      <c r="T419" s="361"/>
      <c r="U419" s="361"/>
      <c r="V419" s="365"/>
      <c r="W419" s="358"/>
      <c r="X419" s="379" t="str">
        <f t="shared" ca="1" si="182"/>
        <v/>
      </c>
      <c r="Y419" s="379"/>
      <c r="Z419" s="360"/>
      <c r="AA419" s="361"/>
      <c r="AB419" s="361"/>
      <c r="AC419" s="361"/>
      <c r="AD419" s="362"/>
      <c r="AE419" s="363"/>
      <c r="AF419" s="432" t="str">
        <f t="shared" ca="1" si="183"/>
        <v/>
      </c>
      <c r="AG419" s="363"/>
      <c r="AH419" s="432" t="str">
        <f t="shared" ca="1" si="184"/>
        <v/>
      </c>
      <c r="AI419" s="358"/>
      <c r="AJ419" s="379" t="str">
        <f t="shared" ca="1" si="185"/>
        <v/>
      </c>
      <c r="AK419" s="363"/>
      <c r="AL419" s="432" t="str">
        <f t="shared" ca="1" si="186"/>
        <v/>
      </c>
      <c r="AM419" s="363"/>
      <c r="AN419" s="432" t="str">
        <f t="shared" ca="1" si="187"/>
        <v/>
      </c>
      <c r="AO419" s="433" t="str">
        <f t="shared" si="188"/>
        <v/>
      </c>
      <c r="AP419" s="433" t="str">
        <f t="shared" si="189"/>
        <v/>
      </c>
      <c r="AQ419" s="433" t="str">
        <f>IF(AO419=7,VLOOKUP(AP419,設定!$A$2:$B$6,2,1),"---")</f>
        <v>---</v>
      </c>
      <c r="AR419" s="370"/>
      <c r="AS419" s="371"/>
      <c r="AT419" s="371"/>
      <c r="AU419" s="372" t="s">
        <v>105</v>
      </c>
      <c r="AV419" s="373"/>
      <c r="AW419" s="372"/>
      <c r="AX419" s="374"/>
      <c r="AY419" s="434" t="str">
        <f t="shared" si="179"/>
        <v/>
      </c>
      <c r="AZ419" s="372" t="s">
        <v>105</v>
      </c>
      <c r="BA419" s="372" t="s">
        <v>105</v>
      </c>
      <c r="BB419" s="372" t="s">
        <v>105</v>
      </c>
      <c r="BC419" s="372"/>
      <c r="BD419" s="372"/>
      <c r="BE419" s="372"/>
      <c r="BF419" s="372"/>
      <c r="BG419" s="376"/>
      <c r="BH419" s="377"/>
      <c r="BI419" s="372"/>
      <c r="BJ419" s="372"/>
      <c r="BK419" s="372"/>
      <c r="BL419" s="372"/>
      <c r="BM419" s="372"/>
      <c r="BN419" s="372"/>
      <c r="BO419" s="372"/>
      <c r="BP419" s="372"/>
      <c r="BQ419" s="372"/>
      <c r="BR419" s="372"/>
      <c r="BS419" s="372"/>
      <c r="BT419" s="372"/>
      <c r="BU419" s="372"/>
      <c r="BV419" s="372"/>
      <c r="BW419" s="372"/>
      <c r="BX419" s="372"/>
      <c r="BY419" s="372"/>
      <c r="BZ419" s="378"/>
      <c r="CA419" s="401"/>
      <c r="CB419" s="402"/>
      <c r="CC419" s="402">
        <v>407</v>
      </c>
      <c r="CD419" s="337" t="str">
        <f t="shared" si="190"/>
        <v/>
      </c>
      <c r="CE419" s="337" t="str">
        <f t="shared" si="192"/>
        <v>立得点表!3:12</v>
      </c>
      <c r="CF419" s="338" t="str">
        <f t="shared" si="193"/>
        <v>立得点表!16:25</v>
      </c>
      <c r="CG419" s="337" t="str">
        <f t="shared" si="194"/>
        <v>立3段得点表!3:13</v>
      </c>
      <c r="CH419" s="338" t="str">
        <f t="shared" si="195"/>
        <v>立3段得点表!16:25</v>
      </c>
      <c r="CI419" s="337" t="str">
        <f t="shared" si="196"/>
        <v>ボール得点表!3:13</v>
      </c>
      <c r="CJ419" s="338" t="str">
        <f t="shared" si="197"/>
        <v>ボール得点表!16:25</v>
      </c>
      <c r="CK419" s="337" t="str">
        <f t="shared" si="198"/>
        <v>50m得点表!3:13</v>
      </c>
      <c r="CL419" s="338" t="str">
        <f t="shared" si="199"/>
        <v>50m得点表!16:25</v>
      </c>
      <c r="CM419" s="337" t="str">
        <f t="shared" si="200"/>
        <v>往得点表!3:13</v>
      </c>
      <c r="CN419" s="338" t="str">
        <f t="shared" si="201"/>
        <v>往得点表!16:25</v>
      </c>
      <c r="CO419" s="337" t="str">
        <f t="shared" si="202"/>
        <v>腕得点表!3:13</v>
      </c>
      <c r="CP419" s="338" t="str">
        <f t="shared" si="203"/>
        <v>腕得点表!16:25</v>
      </c>
      <c r="CQ419" s="337" t="str">
        <f t="shared" si="204"/>
        <v>腕膝得点表!3:4</v>
      </c>
      <c r="CR419" s="338" t="str">
        <f t="shared" si="205"/>
        <v>腕膝得点表!8:9</v>
      </c>
      <c r="CS419" s="337" t="str">
        <f t="shared" si="206"/>
        <v>20mシャトルラン得点表!3:13</v>
      </c>
      <c r="CT419" s="338" t="str">
        <f t="shared" si="207"/>
        <v>20mシャトルラン得点表!16:25</v>
      </c>
      <c r="CU419" s="402" t="b">
        <f t="shared" si="191"/>
        <v>0</v>
      </c>
    </row>
    <row r="420" spans="1:99">
      <c r="A420" s="352">
        <v>408</v>
      </c>
      <c r="B420" s="446"/>
      <c r="C420" s="353"/>
      <c r="D420" s="356"/>
      <c r="E420" s="355"/>
      <c r="F420" s="356"/>
      <c r="G420" s="435" t="str">
        <f>IF(E420="","",DATEDIF(E420,#REF!,"y"))</f>
        <v/>
      </c>
      <c r="H420" s="356"/>
      <c r="I420" s="356"/>
      <c r="J420" s="379"/>
      <c r="K420" s="436" t="str">
        <f t="shared" ca="1" si="180"/>
        <v/>
      </c>
      <c r="L420" s="316"/>
      <c r="M420" s="318"/>
      <c r="N420" s="318"/>
      <c r="O420" s="318"/>
      <c r="P420" s="363"/>
      <c r="Q420" s="432" t="str">
        <f t="shared" ca="1" si="181"/>
        <v/>
      </c>
      <c r="R420" s="360"/>
      <c r="S420" s="361"/>
      <c r="T420" s="361"/>
      <c r="U420" s="361"/>
      <c r="V420" s="365"/>
      <c r="W420" s="358"/>
      <c r="X420" s="379" t="str">
        <f t="shared" ca="1" si="182"/>
        <v/>
      </c>
      <c r="Y420" s="379"/>
      <c r="Z420" s="360"/>
      <c r="AA420" s="361"/>
      <c r="AB420" s="361"/>
      <c r="AC420" s="361"/>
      <c r="AD420" s="362"/>
      <c r="AE420" s="363"/>
      <c r="AF420" s="432" t="str">
        <f t="shared" ca="1" si="183"/>
        <v/>
      </c>
      <c r="AG420" s="363"/>
      <c r="AH420" s="432" t="str">
        <f t="shared" ca="1" si="184"/>
        <v/>
      </c>
      <c r="AI420" s="358"/>
      <c r="AJ420" s="379" t="str">
        <f t="shared" ca="1" si="185"/>
        <v/>
      </c>
      <c r="AK420" s="363"/>
      <c r="AL420" s="432" t="str">
        <f t="shared" ca="1" si="186"/>
        <v/>
      </c>
      <c r="AM420" s="363"/>
      <c r="AN420" s="432" t="str">
        <f t="shared" ca="1" si="187"/>
        <v/>
      </c>
      <c r="AO420" s="433" t="str">
        <f t="shared" si="188"/>
        <v/>
      </c>
      <c r="AP420" s="433" t="str">
        <f t="shared" si="189"/>
        <v/>
      </c>
      <c r="AQ420" s="433" t="str">
        <f>IF(AO420=7,VLOOKUP(AP420,設定!$A$2:$B$6,2,1),"---")</f>
        <v>---</v>
      </c>
      <c r="AR420" s="370"/>
      <c r="AS420" s="371"/>
      <c r="AT420" s="371"/>
      <c r="AU420" s="372" t="s">
        <v>105</v>
      </c>
      <c r="AV420" s="373"/>
      <c r="AW420" s="372"/>
      <c r="AX420" s="374"/>
      <c r="AY420" s="434" t="str">
        <f t="shared" si="179"/>
        <v/>
      </c>
      <c r="AZ420" s="372" t="s">
        <v>105</v>
      </c>
      <c r="BA420" s="372" t="s">
        <v>105</v>
      </c>
      <c r="BB420" s="372" t="s">
        <v>105</v>
      </c>
      <c r="BC420" s="372"/>
      <c r="BD420" s="372"/>
      <c r="BE420" s="372"/>
      <c r="BF420" s="372"/>
      <c r="BG420" s="376"/>
      <c r="BH420" s="377"/>
      <c r="BI420" s="372"/>
      <c r="BJ420" s="372"/>
      <c r="BK420" s="372"/>
      <c r="BL420" s="372"/>
      <c r="BM420" s="372"/>
      <c r="BN420" s="372"/>
      <c r="BO420" s="372"/>
      <c r="BP420" s="372"/>
      <c r="BQ420" s="372"/>
      <c r="BR420" s="372"/>
      <c r="BS420" s="372"/>
      <c r="BT420" s="372"/>
      <c r="BU420" s="372"/>
      <c r="BV420" s="372"/>
      <c r="BW420" s="372"/>
      <c r="BX420" s="372"/>
      <c r="BY420" s="372"/>
      <c r="BZ420" s="378"/>
      <c r="CA420" s="401"/>
      <c r="CB420" s="402"/>
      <c r="CC420" s="402">
        <v>408</v>
      </c>
      <c r="CD420" s="337" t="str">
        <f t="shared" si="190"/>
        <v/>
      </c>
      <c r="CE420" s="337" t="str">
        <f t="shared" si="192"/>
        <v>立得点表!3:12</v>
      </c>
      <c r="CF420" s="338" t="str">
        <f t="shared" si="193"/>
        <v>立得点表!16:25</v>
      </c>
      <c r="CG420" s="337" t="str">
        <f t="shared" si="194"/>
        <v>立3段得点表!3:13</v>
      </c>
      <c r="CH420" s="338" t="str">
        <f t="shared" si="195"/>
        <v>立3段得点表!16:25</v>
      </c>
      <c r="CI420" s="337" t="str">
        <f t="shared" si="196"/>
        <v>ボール得点表!3:13</v>
      </c>
      <c r="CJ420" s="338" t="str">
        <f t="shared" si="197"/>
        <v>ボール得点表!16:25</v>
      </c>
      <c r="CK420" s="337" t="str">
        <f t="shared" si="198"/>
        <v>50m得点表!3:13</v>
      </c>
      <c r="CL420" s="338" t="str">
        <f t="shared" si="199"/>
        <v>50m得点表!16:25</v>
      </c>
      <c r="CM420" s="337" t="str">
        <f t="shared" si="200"/>
        <v>往得点表!3:13</v>
      </c>
      <c r="CN420" s="338" t="str">
        <f t="shared" si="201"/>
        <v>往得点表!16:25</v>
      </c>
      <c r="CO420" s="337" t="str">
        <f t="shared" si="202"/>
        <v>腕得点表!3:13</v>
      </c>
      <c r="CP420" s="338" t="str">
        <f t="shared" si="203"/>
        <v>腕得点表!16:25</v>
      </c>
      <c r="CQ420" s="337" t="str">
        <f t="shared" si="204"/>
        <v>腕膝得点表!3:4</v>
      </c>
      <c r="CR420" s="338" t="str">
        <f t="shared" si="205"/>
        <v>腕膝得点表!8:9</v>
      </c>
      <c r="CS420" s="337" t="str">
        <f t="shared" si="206"/>
        <v>20mシャトルラン得点表!3:13</v>
      </c>
      <c r="CT420" s="338" t="str">
        <f t="shared" si="207"/>
        <v>20mシャトルラン得点表!16:25</v>
      </c>
      <c r="CU420" s="402" t="b">
        <f t="shared" si="191"/>
        <v>0</v>
      </c>
    </row>
    <row r="421" spans="1:99">
      <c r="A421" s="352">
        <v>409</v>
      </c>
      <c r="B421" s="446"/>
      <c r="C421" s="353"/>
      <c r="D421" s="356"/>
      <c r="E421" s="355"/>
      <c r="F421" s="356"/>
      <c r="G421" s="435" t="str">
        <f>IF(E421="","",DATEDIF(E421,#REF!,"y"))</f>
        <v/>
      </c>
      <c r="H421" s="356"/>
      <c r="I421" s="356"/>
      <c r="J421" s="379"/>
      <c r="K421" s="436" t="str">
        <f t="shared" ca="1" si="180"/>
        <v/>
      </c>
      <c r="L421" s="316"/>
      <c r="M421" s="318"/>
      <c r="N421" s="318"/>
      <c r="O421" s="318"/>
      <c r="P421" s="363"/>
      <c r="Q421" s="432" t="str">
        <f t="shared" ca="1" si="181"/>
        <v/>
      </c>
      <c r="R421" s="360"/>
      <c r="S421" s="361"/>
      <c r="T421" s="361"/>
      <c r="U421" s="361"/>
      <c r="V421" s="365"/>
      <c r="W421" s="358"/>
      <c r="X421" s="379" t="str">
        <f t="shared" ca="1" si="182"/>
        <v/>
      </c>
      <c r="Y421" s="379"/>
      <c r="Z421" s="360"/>
      <c r="AA421" s="361"/>
      <c r="AB421" s="361"/>
      <c r="AC421" s="361"/>
      <c r="AD421" s="362"/>
      <c r="AE421" s="363"/>
      <c r="AF421" s="432" t="str">
        <f t="shared" ca="1" si="183"/>
        <v/>
      </c>
      <c r="AG421" s="363"/>
      <c r="AH421" s="432" t="str">
        <f t="shared" ca="1" si="184"/>
        <v/>
      </c>
      <c r="AI421" s="358"/>
      <c r="AJ421" s="379" t="str">
        <f t="shared" ca="1" si="185"/>
        <v/>
      </c>
      <c r="AK421" s="363"/>
      <c r="AL421" s="432" t="str">
        <f t="shared" ca="1" si="186"/>
        <v/>
      </c>
      <c r="AM421" s="363"/>
      <c r="AN421" s="432" t="str">
        <f t="shared" ca="1" si="187"/>
        <v/>
      </c>
      <c r="AO421" s="433" t="str">
        <f t="shared" si="188"/>
        <v/>
      </c>
      <c r="AP421" s="433" t="str">
        <f t="shared" si="189"/>
        <v/>
      </c>
      <c r="AQ421" s="433" t="str">
        <f>IF(AO421=7,VLOOKUP(AP421,設定!$A$2:$B$6,2,1),"---")</f>
        <v>---</v>
      </c>
      <c r="AR421" s="370"/>
      <c r="AS421" s="371"/>
      <c r="AT421" s="371"/>
      <c r="AU421" s="372" t="s">
        <v>105</v>
      </c>
      <c r="AV421" s="373"/>
      <c r="AW421" s="372"/>
      <c r="AX421" s="374"/>
      <c r="AY421" s="434" t="str">
        <f t="shared" si="179"/>
        <v/>
      </c>
      <c r="AZ421" s="372" t="s">
        <v>105</v>
      </c>
      <c r="BA421" s="372" t="s">
        <v>105</v>
      </c>
      <c r="BB421" s="372" t="s">
        <v>105</v>
      </c>
      <c r="BC421" s="372"/>
      <c r="BD421" s="372"/>
      <c r="BE421" s="372"/>
      <c r="BF421" s="372"/>
      <c r="BG421" s="376"/>
      <c r="BH421" s="377"/>
      <c r="BI421" s="372"/>
      <c r="BJ421" s="372"/>
      <c r="BK421" s="372"/>
      <c r="BL421" s="372"/>
      <c r="BM421" s="372"/>
      <c r="BN421" s="372"/>
      <c r="BO421" s="372"/>
      <c r="BP421" s="372"/>
      <c r="BQ421" s="372"/>
      <c r="BR421" s="372"/>
      <c r="BS421" s="372"/>
      <c r="BT421" s="372"/>
      <c r="BU421" s="372"/>
      <c r="BV421" s="372"/>
      <c r="BW421" s="372"/>
      <c r="BX421" s="372"/>
      <c r="BY421" s="372"/>
      <c r="BZ421" s="378"/>
      <c r="CA421" s="401"/>
      <c r="CB421" s="402"/>
      <c r="CC421" s="402">
        <v>409</v>
      </c>
      <c r="CD421" s="337" t="str">
        <f t="shared" si="190"/>
        <v/>
      </c>
      <c r="CE421" s="337" t="str">
        <f t="shared" si="192"/>
        <v>立得点表!3:12</v>
      </c>
      <c r="CF421" s="338" t="str">
        <f t="shared" si="193"/>
        <v>立得点表!16:25</v>
      </c>
      <c r="CG421" s="337" t="str">
        <f t="shared" si="194"/>
        <v>立3段得点表!3:13</v>
      </c>
      <c r="CH421" s="338" t="str">
        <f t="shared" si="195"/>
        <v>立3段得点表!16:25</v>
      </c>
      <c r="CI421" s="337" t="str">
        <f t="shared" si="196"/>
        <v>ボール得点表!3:13</v>
      </c>
      <c r="CJ421" s="338" t="str">
        <f t="shared" si="197"/>
        <v>ボール得点表!16:25</v>
      </c>
      <c r="CK421" s="337" t="str">
        <f t="shared" si="198"/>
        <v>50m得点表!3:13</v>
      </c>
      <c r="CL421" s="338" t="str">
        <f t="shared" si="199"/>
        <v>50m得点表!16:25</v>
      </c>
      <c r="CM421" s="337" t="str">
        <f t="shared" si="200"/>
        <v>往得点表!3:13</v>
      </c>
      <c r="CN421" s="338" t="str">
        <f t="shared" si="201"/>
        <v>往得点表!16:25</v>
      </c>
      <c r="CO421" s="337" t="str">
        <f t="shared" si="202"/>
        <v>腕得点表!3:13</v>
      </c>
      <c r="CP421" s="338" t="str">
        <f t="shared" si="203"/>
        <v>腕得点表!16:25</v>
      </c>
      <c r="CQ421" s="337" t="str">
        <f t="shared" si="204"/>
        <v>腕膝得点表!3:4</v>
      </c>
      <c r="CR421" s="338" t="str">
        <f t="shared" si="205"/>
        <v>腕膝得点表!8:9</v>
      </c>
      <c r="CS421" s="337" t="str">
        <f t="shared" si="206"/>
        <v>20mシャトルラン得点表!3:13</v>
      </c>
      <c r="CT421" s="338" t="str">
        <f t="shared" si="207"/>
        <v>20mシャトルラン得点表!16:25</v>
      </c>
      <c r="CU421" s="402" t="b">
        <f t="shared" si="191"/>
        <v>0</v>
      </c>
    </row>
    <row r="422" spans="1:99">
      <c r="A422" s="352">
        <v>410</v>
      </c>
      <c r="B422" s="446"/>
      <c r="C422" s="353"/>
      <c r="D422" s="356"/>
      <c r="E422" s="355"/>
      <c r="F422" s="356"/>
      <c r="G422" s="435" t="str">
        <f>IF(E422="","",DATEDIF(E422,#REF!,"y"))</f>
        <v/>
      </c>
      <c r="H422" s="356"/>
      <c r="I422" s="356"/>
      <c r="J422" s="379"/>
      <c r="K422" s="436" t="str">
        <f t="shared" ca="1" si="180"/>
        <v/>
      </c>
      <c r="L422" s="316"/>
      <c r="M422" s="318"/>
      <c r="N422" s="318"/>
      <c r="O422" s="318"/>
      <c r="P422" s="363"/>
      <c r="Q422" s="432" t="str">
        <f t="shared" ca="1" si="181"/>
        <v/>
      </c>
      <c r="R422" s="360"/>
      <c r="S422" s="361"/>
      <c r="T422" s="361"/>
      <c r="U422" s="361"/>
      <c r="V422" s="365"/>
      <c r="W422" s="358"/>
      <c r="X422" s="379" t="str">
        <f t="shared" ca="1" si="182"/>
        <v/>
      </c>
      <c r="Y422" s="379"/>
      <c r="Z422" s="360"/>
      <c r="AA422" s="361"/>
      <c r="AB422" s="361"/>
      <c r="AC422" s="361"/>
      <c r="AD422" s="362"/>
      <c r="AE422" s="363"/>
      <c r="AF422" s="432" t="str">
        <f t="shared" ca="1" si="183"/>
        <v/>
      </c>
      <c r="AG422" s="363"/>
      <c r="AH422" s="432" t="str">
        <f t="shared" ca="1" si="184"/>
        <v/>
      </c>
      <c r="AI422" s="358"/>
      <c r="AJ422" s="379" t="str">
        <f t="shared" ca="1" si="185"/>
        <v/>
      </c>
      <c r="AK422" s="363"/>
      <c r="AL422" s="432" t="str">
        <f t="shared" ca="1" si="186"/>
        <v/>
      </c>
      <c r="AM422" s="363"/>
      <c r="AN422" s="432" t="str">
        <f t="shared" ca="1" si="187"/>
        <v/>
      </c>
      <c r="AO422" s="433" t="str">
        <f t="shared" si="188"/>
        <v/>
      </c>
      <c r="AP422" s="433" t="str">
        <f t="shared" si="189"/>
        <v/>
      </c>
      <c r="AQ422" s="433" t="str">
        <f>IF(AO422=7,VLOOKUP(AP422,設定!$A$2:$B$6,2,1),"---")</f>
        <v>---</v>
      </c>
      <c r="AR422" s="370"/>
      <c r="AS422" s="371"/>
      <c r="AT422" s="371"/>
      <c r="AU422" s="372" t="s">
        <v>105</v>
      </c>
      <c r="AV422" s="373"/>
      <c r="AW422" s="372"/>
      <c r="AX422" s="374"/>
      <c r="AY422" s="434" t="str">
        <f t="shared" si="179"/>
        <v/>
      </c>
      <c r="AZ422" s="372" t="s">
        <v>105</v>
      </c>
      <c r="BA422" s="372" t="s">
        <v>105</v>
      </c>
      <c r="BB422" s="372" t="s">
        <v>105</v>
      </c>
      <c r="BC422" s="372"/>
      <c r="BD422" s="372"/>
      <c r="BE422" s="372"/>
      <c r="BF422" s="372"/>
      <c r="BG422" s="376"/>
      <c r="BH422" s="377"/>
      <c r="BI422" s="372"/>
      <c r="BJ422" s="372"/>
      <c r="BK422" s="372"/>
      <c r="BL422" s="372"/>
      <c r="BM422" s="372"/>
      <c r="BN422" s="372"/>
      <c r="BO422" s="372"/>
      <c r="BP422" s="372"/>
      <c r="BQ422" s="372"/>
      <c r="BR422" s="372"/>
      <c r="BS422" s="372"/>
      <c r="BT422" s="372"/>
      <c r="BU422" s="372"/>
      <c r="BV422" s="372"/>
      <c r="BW422" s="372"/>
      <c r="BX422" s="372"/>
      <c r="BY422" s="372"/>
      <c r="BZ422" s="378"/>
      <c r="CA422" s="401"/>
      <c r="CB422" s="402"/>
      <c r="CC422" s="402">
        <v>410</v>
      </c>
      <c r="CD422" s="337" t="str">
        <f t="shared" si="190"/>
        <v/>
      </c>
      <c r="CE422" s="337" t="str">
        <f t="shared" si="192"/>
        <v>立得点表!3:12</v>
      </c>
      <c r="CF422" s="338" t="str">
        <f t="shared" si="193"/>
        <v>立得点表!16:25</v>
      </c>
      <c r="CG422" s="337" t="str">
        <f t="shared" si="194"/>
        <v>立3段得点表!3:13</v>
      </c>
      <c r="CH422" s="338" t="str">
        <f t="shared" si="195"/>
        <v>立3段得点表!16:25</v>
      </c>
      <c r="CI422" s="337" t="str">
        <f t="shared" si="196"/>
        <v>ボール得点表!3:13</v>
      </c>
      <c r="CJ422" s="338" t="str">
        <f t="shared" si="197"/>
        <v>ボール得点表!16:25</v>
      </c>
      <c r="CK422" s="337" t="str">
        <f t="shared" si="198"/>
        <v>50m得点表!3:13</v>
      </c>
      <c r="CL422" s="338" t="str">
        <f t="shared" si="199"/>
        <v>50m得点表!16:25</v>
      </c>
      <c r="CM422" s="337" t="str">
        <f t="shared" si="200"/>
        <v>往得点表!3:13</v>
      </c>
      <c r="CN422" s="338" t="str">
        <f t="shared" si="201"/>
        <v>往得点表!16:25</v>
      </c>
      <c r="CO422" s="337" t="str">
        <f t="shared" si="202"/>
        <v>腕得点表!3:13</v>
      </c>
      <c r="CP422" s="338" t="str">
        <f t="shared" si="203"/>
        <v>腕得点表!16:25</v>
      </c>
      <c r="CQ422" s="337" t="str">
        <f t="shared" si="204"/>
        <v>腕膝得点表!3:4</v>
      </c>
      <c r="CR422" s="338" t="str">
        <f t="shared" si="205"/>
        <v>腕膝得点表!8:9</v>
      </c>
      <c r="CS422" s="337" t="str">
        <f t="shared" si="206"/>
        <v>20mシャトルラン得点表!3:13</v>
      </c>
      <c r="CT422" s="338" t="str">
        <f t="shared" si="207"/>
        <v>20mシャトルラン得点表!16:25</v>
      </c>
      <c r="CU422" s="402" t="b">
        <f t="shared" si="191"/>
        <v>0</v>
      </c>
    </row>
    <row r="423" spans="1:99">
      <c r="A423" s="352">
        <v>411</v>
      </c>
      <c r="B423" s="446"/>
      <c r="C423" s="353"/>
      <c r="D423" s="356"/>
      <c r="E423" s="355"/>
      <c r="F423" s="356"/>
      <c r="G423" s="435" t="str">
        <f>IF(E423="","",DATEDIF(E423,#REF!,"y"))</f>
        <v/>
      </c>
      <c r="H423" s="356"/>
      <c r="I423" s="356"/>
      <c r="J423" s="379"/>
      <c r="K423" s="436" t="str">
        <f t="shared" ca="1" si="180"/>
        <v/>
      </c>
      <c r="L423" s="316"/>
      <c r="M423" s="318"/>
      <c r="N423" s="318"/>
      <c r="O423" s="318"/>
      <c r="P423" s="363"/>
      <c r="Q423" s="432" t="str">
        <f t="shared" ca="1" si="181"/>
        <v/>
      </c>
      <c r="R423" s="360"/>
      <c r="S423" s="361"/>
      <c r="T423" s="361"/>
      <c r="U423" s="361"/>
      <c r="V423" s="365"/>
      <c r="W423" s="358"/>
      <c r="X423" s="379" t="str">
        <f t="shared" ca="1" si="182"/>
        <v/>
      </c>
      <c r="Y423" s="379"/>
      <c r="Z423" s="360"/>
      <c r="AA423" s="361"/>
      <c r="AB423" s="361"/>
      <c r="AC423" s="361"/>
      <c r="AD423" s="362"/>
      <c r="AE423" s="363"/>
      <c r="AF423" s="432" t="str">
        <f t="shared" ca="1" si="183"/>
        <v/>
      </c>
      <c r="AG423" s="363"/>
      <c r="AH423" s="432" t="str">
        <f t="shared" ca="1" si="184"/>
        <v/>
      </c>
      <c r="AI423" s="358"/>
      <c r="AJ423" s="379" t="str">
        <f t="shared" ca="1" si="185"/>
        <v/>
      </c>
      <c r="AK423" s="363"/>
      <c r="AL423" s="432" t="str">
        <f t="shared" ca="1" si="186"/>
        <v/>
      </c>
      <c r="AM423" s="363"/>
      <c r="AN423" s="432" t="str">
        <f t="shared" ca="1" si="187"/>
        <v/>
      </c>
      <c r="AO423" s="433" t="str">
        <f t="shared" si="188"/>
        <v/>
      </c>
      <c r="AP423" s="433" t="str">
        <f t="shared" si="189"/>
        <v/>
      </c>
      <c r="AQ423" s="433" t="str">
        <f>IF(AO423=7,VLOOKUP(AP423,設定!$A$2:$B$6,2,1),"---")</f>
        <v>---</v>
      </c>
      <c r="AR423" s="370"/>
      <c r="AS423" s="371"/>
      <c r="AT423" s="371"/>
      <c r="AU423" s="372" t="s">
        <v>105</v>
      </c>
      <c r="AV423" s="373"/>
      <c r="AW423" s="372"/>
      <c r="AX423" s="374"/>
      <c r="AY423" s="434" t="str">
        <f t="shared" si="179"/>
        <v/>
      </c>
      <c r="AZ423" s="372" t="s">
        <v>105</v>
      </c>
      <c r="BA423" s="372" t="s">
        <v>105</v>
      </c>
      <c r="BB423" s="372" t="s">
        <v>105</v>
      </c>
      <c r="BC423" s="372"/>
      <c r="BD423" s="372"/>
      <c r="BE423" s="372"/>
      <c r="BF423" s="372"/>
      <c r="BG423" s="376"/>
      <c r="BH423" s="377"/>
      <c r="BI423" s="372"/>
      <c r="BJ423" s="372"/>
      <c r="BK423" s="372"/>
      <c r="BL423" s="372"/>
      <c r="BM423" s="372"/>
      <c r="BN423" s="372"/>
      <c r="BO423" s="372"/>
      <c r="BP423" s="372"/>
      <c r="BQ423" s="372"/>
      <c r="BR423" s="372"/>
      <c r="BS423" s="372"/>
      <c r="BT423" s="372"/>
      <c r="BU423" s="372"/>
      <c r="BV423" s="372"/>
      <c r="BW423" s="372"/>
      <c r="BX423" s="372"/>
      <c r="BY423" s="372"/>
      <c r="BZ423" s="378"/>
      <c r="CA423" s="401"/>
      <c r="CB423" s="402"/>
      <c r="CC423" s="402">
        <v>411</v>
      </c>
      <c r="CD423" s="337" t="str">
        <f t="shared" si="190"/>
        <v/>
      </c>
      <c r="CE423" s="337" t="str">
        <f t="shared" si="192"/>
        <v>立得点表!3:12</v>
      </c>
      <c r="CF423" s="338" t="str">
        <f t="shared" si="193"/>
        <v>立得点表!16:25</v>
      </c>
      <c r="CG423" s="337" t="str">
        <f t="shared" si="194"/>
        <v>立3段得点表!3:13</v>
      </c>
      <c r="CH423" s="338" t="str">
        <f t="shared" si="195"/>
        <v>立3段得点表!16:25</v>
      </c>
      <c r="CI423" s="337" t="str">
        <f t="shared" si="196"/>
        <v>ボール得点表!3:13</v>
      </c>
      <c r="CJ423" s="338" t="str">
        <f t="shared" si="197"/>
        <v>ボール得点表!16:25</v>
      </c>
      <c r="CK423" s="337" t="str">
        <f t="shared" si="198"/>
        <v>50m得点表!3:13</v>
      </c>
      <c r="CL423" s="338" t="str">
        <f t="shared" si="199"/>
        <v>50m得点表!16:25</v>
      </c>
      <c r="CM423" s="337" t="str">
        <f t="shared" si="200"/>
        <v>往得点表!3:13</v>
      </c>
      <c r="CN423" s="338" t="str">
        <f t="shared" si="201"/>
        <v>往得点表!16:25</v>
      </c>
      <c r="CO423" s="337" t="str">
        <f t="shared" si="202"/>
        <v>腕得点表!3:13</v>
      </c>
      <c r="CP423" s="338" t="str">
        <f t="shared" si="203"/>
        <v>腕得点表!16:25</v>
      </c>
      <c r="CQ423" s="337" t="str">
        <f t="shared" si="204"/>
        <v>腕膝得点表!3:4</v>
      </c>
      <c r="CR423" s="338" t="str">
        <f t="shared" si="205"/>
        <v>腕膝得点表!8:9</v>
      </c>
      <c r="CS423" s="337" t="str">
        <f t="shared" si="206"/>
        <v>20mシャトルラン得点表!3:13</v>
      </c>
      <c r="CT423" s="338" t="str">
        <f t="shared" si="207"/>
        <v>20mシャトルラン得点表!16:25</v>
      </c>
      <c r="CU423" s="402" t="b">
        <f t="shared" si="191"/>
        <v>0</v>
      </c>
    </row>
    <row r="424" spans="1:99">
      <c r="A424" s="352">
        <v>412</v>
      </c>
      <c r="B424" s="446"/>
      <c r="C424" s="353"/>
      <c r="D424" s="356"/>
      <c r="E424" s="355"/>
      <c r="F424" s="356"/>
      <c r="G424" s="435" t="str">
        <f>IF(E424="","",DATEDIF(E424,#REF!,"y"))</f>
        <v/>
      </c>
      <c r="H424" s="356"/>
      <c r="I424" s="356"/>
      <c r="J424" s="379"/>
      <c r="K424" s="436" t="str">
        <f t="shared" ca="1" si="180"/>
        <v/>
      </c>
      <c r="L424" s="316"/>
      <c r="M424" s="318"/>
      <c r="N424" s="318"/>
      <c r="O424" s="318"/>
      <c r="P424" s="363"/>
      <c r="Q424" s="432" t="str">
        <f t="shared" ca="1" si="181"/>
        <v/>
      </c>
      <c r="R424" s="360"/>
      <c r="S424" s="361"/>
      <c r="T424" s="361"/>
      <c r="U424" s="361"/>
      <c r="V424" s="365"/>
      <c r="W424" s="358"/>
      <c r="X424" s="379" t="str">
        <f t="shared" ca="1" si="182"/>
        <v/>
      </c>
      <c r="Y424" s="379"/>
      <c r="Z424" s="360"/>
      <c r="AA424" s="361"/>
      <c r="AB424" s="361"/>
      <c r="AC424" s="361"/>
      <c r="AD424" s="362"/>
      <c r="AE424" s="363"/>
      <c r="AF424" s="432" t="str">
        <f t="shared" ca="1" si="183"/>
        <v/>
      </c>
      <c r="AG424" s="363"/>
      <c r="AH424" s="432" t="str">
        <f t="shared" ca="1" si="184"/>
        <v/>
      </c>
      <c r="AI424" s="358"/>
      <c r="AJ424" s="379" t="str">
        <f t="shared" ca="1" si="185"/>
        <v/>
      </c>
      <c r="AK424" s="363"/>
      <c r="AL424" s="432" t="str">
        <f t="shared" ca="1" si="186"/>
        <v/>
      </c>
      <c r="AM424" s="363"/>
      <c r="AN424" s="432" t="str">
        <f t="shared" ca="1" si="187"/>
        <v/>
      </c>
      <c r="AO424" s="433" t="str">
        <f t="shared" si="188"/>
        <v/>
      </c>
      <c r="AP424" s="433" t="str">
        <f t="shared" si="189"/>
        <v/>
      </c>
      <c r="AQ424" s="433" t="str">
        <f>IF(AO424=7,VLOOKUP(AP424,設定!$A$2:$B$6,2,1),"---")</f>
        <v>---</v>
      </c>
      <c r="AR424" s="370"/>
      <c r="AS424" s="371"/>
      <c r="AT424" s="371"/>
      <c r="AU424" s="372" t="s">
        <v>105</v>
      </c>
      <c r="AV424" s="373"/>
      <c r="AW424" s="372"/>
      <c r="AX424" s="374"/>
      <c r="AY424" s="434" t="str">
        <f t="shared" si="179"/>
        <v/>
      </c>
      <c r="AZ424" s="372" t="s">
        <v>105</v>
      </c>
      <c r="BA424" s="372" t="s">
        <v>105</v>
      </c>
      <c r="BB424" s="372" t="s">
        <v>105</v>
      </c>
      <c r="BC424" s="372"/>
      <c r="BD424" s="372"/>
      <c r="BE424" s="372"/>
      <c r="BF424" s="372"/>
      <c r="BG424" s="376"/>
      <c r="BH424" s="377"/>
      <c r="BI424" s="372"/>
      <c r="BJ424" s="372"/>
      <c r="BK424" s="372"/>
      <c r="BL424" s="372"/>
      <c r="BM424" s="372"/>
      <c r="BN424" s="372"/>
      <c r="BO424" s="372"/>
      <c r="BP424" s="372"/>
      <c r="BQ424" s="372"/>
      <c r="BR424" s="372"/>
      <c r="BS424" s="372"/>
      <c r="BT424" s="372"/>
      <c r="BU424" s="372"/>
      <c r="BV424" s="372"/>
      <c r="BW424" s="372"/>
      <c r="BX424" s="372"/>
      <c r="BY424" s="372"/>
      <c r="BZ424" s="378"/>
      <c r="CA424" s="401"/>
      <c r="CB424" s="402"/>
      <c r="CC424" s="402">
        <v>412</v>
      </c>
      <c r="CD424" s="337" t="str">
        <f t="shared" si="190"/>
        <v/>
      </c>
      <c r="CE424" s="337" t="str">
        <f t="shared" si="192"/>
        <v>立得点表!3:12</v>
      </c>
      <c r="CF424" s="338" t="str">
        <f t="shared" si="193"/>
        <v>立得点表!16:25</v>
      </c>
      <c r="CG424" s="337" t="str">
        <f t="shared" si="194"/>
        <v>立3段得点表!3:13</v>
      </c>
      <c r="CH424" s="338" t="str">
        <f t="shared" si="195"/>
        <v>立3段得点表!16:25</v>
      </c>
      <c r="CI424" s="337" t="str">
        <f t="shared" si="196"/>
        <v>ボール得点表!3:13</v>
      </c>
      <c r="CJ424" s="338" t="str">
        <f t="shared" si="197"/>
        <v>ボール得点表!16:25</v>
      </c>
      <c r="CK424" s="337" t="str">
        <f t="shared" si="198"/>
        <v>50m得点表!3:13</v>
      </c>
      <c r="CL424" s="338" t="str">
        <f t="shared" si="199"/>
        <v>50m得点表!16:25</v>
      </c>
      <c r="CM424" s="337" t="str">
        <f t="shared" si="200"/>
        <v>往得点表!3:13</v>
      </c>
      <c r="CN424" s="338" t="str">
        <f t="shared" si="201"/>
        <v>往得点表!16:25</v>
      </c>
      <c r="CO424" s="337" t="str">
        <f t="shared" si="202"/>
        <v>腕得点表!3:13</v>
      </c>
      <c r="CP424" s="338" t="str">
        <f t="shared" si="203"/>
        <v>腕得点表!16:25</v>
      </c>
      <c r="CQ424" s="337" t="str">
        <f t="shared" si="204"/>
        <v>腕膝得点表!3:4</v>
      </c>
      <c r="CR424" s="338" t="str">
        <f t="shared" si="205"/>
        <v>腕膝得点表!8:9</v>
      </c>
      <c r="CS424" s="337" t="str">
        <f t="shared" si="206"/>
        <v>20mシャトルラン得点表!3:13</v>
      </c>
      <c r="CT424" s="338" t="str">
        <f t="shared" si="207"/>
        <v>20mシャトルラン得点表!16:25</v>
      </c>
      <c r="CU424" s="402" t="b">
        <f t="shared" si="191"/>
        <v>0</v>
      </c>
    </row>
    <row r="425" spans="1:99">
      <c r="A425" s="352">
        <v>413</v>
      </c>
      <c r="B425" s="446"/>
      <c r="C425" s="353"/>
      <c r="D425" s="356"/>
      <c r="E425" s="355"/>
      <c r="F425" s="356"/>
      <c r="G425" s="435" t="str">
        <f>IF(E425="","",DATEDIF(E425,#REF!,"y"))</f>
        <v/>
      </c>
      <c r="H425" s="356"/>
      <c r="I425" s="356"/>
      <c r="J425" s="379"/>
      <c r="K425" s="436" t="str">
        <f t="shared" ca="1" si="180"/>
        <v/>
      </c>
      <c r="L425" s="316"/>
      <c r="M425" s="318"/>
      <c r="N425" s="318"/>
      <c r="O425" s="318"/>
      <c r="P425" s="363"/>
      <c r="Q425" s="432" t="str">
        <f t="shared" ca="1" si="181"/>
        <v/>
      </c>
      <c r="R425" s="360"/>
      <c r="S425" s="361"/>
      <c r="T425" s="361"/>
      <c r="U425" s="361"/>
      <c r="V425" s="365"/>
      <c r="W425" s="358"/>
      <c r="X425" s="379" t="str">
        <f t="shared" ca="1" si="182"/>
        <v/>
      </c>
      <c r="Y425" s="379"/>
      <c r="Z425" s="360"/>
      <c r="AA425" s="361"/>
      <c r="AB425" s="361"/>
      <c r="AC425" s="361"/>
      <c r="AD425" s="362"/>
      <c r="AE425" s="363"/>
      <c r="AF425" s="432" t="str">
        <f t="shared" ca="1" si="183"/>
        <v/>
      </c>
      <c r="AG425" s="363"/>
      <c r="AH425" s="432" t="str">
        <f t="shared" ca="1" si="184"/>
        <v/>
      </c>
      <c r="AI425" s="358"/>
      <c r="AJ425" s="379" t="str">
        <f t="shared" ca="1" si="185"/>
        <v/>
      </c>
      <c r="AK425" s="363"/>
      <c r="AL425" s="432" t="str">
        <f t="shared" ca="1" si="186"/>
        <v/>
      </c>
      <c r="AM425" s="363"/>
      <c r="AN425" s="432" t="str">
        <f t="shared" ca="1" si="187"/>
        <v/>
      </c>
      <c r="AO425" s="433" t="str">
        <f t="shared" si="188"/>
        <v/>
      </c>
      <c r="AP425" s="433" t="str">
        <f t="shared" si="189"/>
        <v/>
      </c>
      <c r="AQ425" s="433" t="str">
        <f>IF(AO425=7,VLOOKUP(AP425,設定!$A$2:$B$6,2,1),"---")</f>
        <v>---</v>
      </c>
      <c r="AR425" s="370"/>
      <c r="AS425" s="371"/>
      <c r="AT425" s="371"/>
      <c r="AU425" s="372" t="s">
        <v>105</v>
      </c>
      <c r="AV425" s="373"/>
      <c r="AW425" s="372"/>
      <c r="AX425" s="374"/>
      <c r="AY425" s="434" t="str">
        <f t="shared" si="179"/>
        <v/>
      </c>
      <c r="AZ425" s="372" t="s">
        <v>105</v>
      </c>
      <c r="BA425" s="372" t="s">
        <v>105</v>
      </c>
      <c r="BB425" s="372" t="s">
        <v>105</v>
      </c>
      <c r="BC425" s="372"/>
      <c r="BD425" s="372"/>
      <c r="BE425" s="372"/>
      <c r="BF425" s="372"/>
      <c r="BG425" s="376"/>
      <c r="BH425" s="377"/>
      <c r="BI425" s="372"/>
      <c r="BJ425" s="372"/>
      <c r="BK425" s="372"/>
      <c r="BL425" s="372"/>
      <c r="BM425" s="372"/>
      <c r="BN425" s="372"/>
      <c r="BO425" s="372"/>
      <c r="BP425" s="372"/>
      <c r="BQ425" s="372"/>
      <c r="BR425" s="372"/>
      <c r="BS425" s="372"/>
      <c r="BT425" s="372"/>
      <c r="BU425" s="372"/>
      <c r="BV425" s="372"/>
      <c r="BW425" s="372"/>
      <c r="BX425" s="372"/>
      <c r="BY425" s="372"/>
      <c r="BZ425" s="378"/>
      <c r="CA425" s="401"/>
      <c r="CB425" s="402"/>
      <c r="CC425" s="402">
        <v>413</v>
      </c>
      <c r="CD425" s="337" t="str">
        <f t="shared" si="190"/>
        <v/>
      </c>
      <c r="CE425" s="337" t="str">
        <f t="shared" si="192"/>
        <v>立得点表!3:12</v>
      </c>
      <c r="CF425" s="338" t="str">
        <f t="shared" si="193"/>
        <v>立得点表!16:25</v>
      </c>
      <c r="CG425" s="337" t="str">
        <f t="shared" si="194"/>
        <v>立3段得点表!3:13</v>
      </c>
      <c r="CH425" s="338" t="str">
        <f t="shared" si="195"/>
        <v>立3段得点表!16:25</v>
      </c>
      <c r="CI425" s="337" t="str">
        <f t="shared" si="196"/>
        <v>ボール得点表!3:13</v>
      </c>
      <c r="CJ425" s="338" t="str">
        <f t="shared" si="197"/>
        <v>ボール得点表!16:25</v>
      </c>
      <c r="CK425" s="337" t="str">
        <f t="shared" si="198"/>
        <v>50m得点表!3:13</v>
      </c>
      <c r="CL425" s="338" t="str">
        <f t="shared" si="199"/>
        <v>50m得点表!16:25</v>
      </c>
      <c r="CM425" s="337" t="str">
        <f t="shared" si="200"/>
        <v>往得点表!3:13</v>
      </c>
      <c r="CN425" s="338" t="str">
        <f t="shared" si="201"/>
        <v>往得点表!16:25</v>
      </c>
      <c r="CO425" s="337" t="str">
        <f t="shared" si="202"/>
        <v>腕得点表!3:13</v>
      </c>
      <c r="CP425" s="338" t="str">
        <f t="shared" si="203"/>
        <v>腕得点表!16:25</v>
      </c>
      <c r="CQ425" s="337" t="str">
        <f t="shared" si="204"/>
        <v>腕膝得点表!3:4</v>
      </c>
      <c r="CR425" s="338" t="str">
        <f t="shared" si="205"/>
        <v>腕膝得点表!8:9</v>
      </c>
      <c r="CS425" s="337" t="str">
        <f t="shared" si="206"/>
        <v>20mシャトルラン得点表!3:13</v>
      </c>
      <c r="CT425" s="338" t="str">
        <f t="shared" si="207"/>
        <v>20mシャトルラン得点表!16:25</v>
      </c>
      <c r="CU425" s="402" t="b">
        <f t="shared" si="191"/>
        <v>0</v>
      </c>
    </row>
    <row r="426" spans="1:99">
      <c r="A426" s="352">
        <v>414</v>
      </c>
      <c r="B426" s="446"/>
      <c r="C426" s="353"/>
      <c r="D426" s="356"/>
      <c r="E426" s="355"/>
      <c r="F426" s="356"/>
      <c r="G426" s="435" t="str">
        <f>IF(E426="","",DATEDIF(E426,#REF!,"y"))</f>
        <v/>
      </c>
      <c r="H426" s="356"/>
      <c r="I426" s="356"/>
      <c r="J426" s="379"/>
      <c r="K426" s="436" t="str">
        <f t="shared" ca="1" si="180"/>
        <v/>
      </c>
      <c r="L426" s="316"/>
      <c r="M426" s="318"/>
      <c r="N426" s="318"/>
      <c r="O426" s="318"/>
      <c r="P426" s="363"/>
      <c r="Q426" s="432" t="str">
        <f t="shared" ca="1" si="181"/>
        <v/>
      </c>
      <c r="R426" s="360"/>
      <c r="S426" s="361"/>
      <c r="T426" s="361"/>
      <c r="U426" s="361"/>
      <c r="V426" s="365"/>
      <c r="W426" s="358"/>
      <c r="X426" s="379" t="str">
        <f t="shared" ca="1" si="182"/>
        <v/>
      </c>
      <c r="Y426" s="379"/>
      <c r="Z426" s="360"/>
      <c r="AA426" s="361"/>
      <c r="AB426" s="361"/>
      <c r="AC426" s="361"/>
      <c r="AD426" s="362"/>
      <c r="AE426" s="363"/>
      <c r="AF426" s="432" t="str">
        <f t="shared" ca="1" si="183"/>
        <v/>
      </c>
      <c r="AG426" s="363"/>
      <c r="AH426" s="432" t="str">
        <f t="shared" ca="1" si="184"/>
        <v/>
      </c>
      <c r="AI426" s="358"/>
      <c r="AJ426" s="379" t="str">
        <f t="shared" ca="1" si="185"/>
        <v/>
      </c>
      <c r="AK426" s="363"/>
      <c r="AL426" s="432" t="str">
        <f t="shared" ca="1" si="186"/>
        <v/>
      </c>
      <c r="AM426" s="363"/>
      <c r="AN426" s="432" t="str">
        <f t="shared" ca="1" si="187"/>
        <v/>
      </c>
      <c r="AO426" s="433" t="str">
        <f t="shared" si="188"/>
        <v/>
      </c>
      <c r="AP426" s="433" t="str">
        <f t="shared" si="189"/>
        <v/>
      </c>
      <c r="AQ426" s="433" t="str">
        <f>IF(AO426=7,VLOOKUP(AP426,設定!$A$2:$B$6,2,1),"---")</f>
        <v>---</v>
      </c>
      <c r="AR426" s="370"/>
      <c r="AS426" s="371"/>
      <c r="AT426" s="371"/>
      <c r="AU426" s="372" t="s">
        <v>105</v>
      </c>
      <c r="AV426" s="373"/>
      <c r="AW426" s="372"/>
      <c r="AX426" s="374"/>
      <c r="AY426" s="434" t="str">
        <f t="shared" si="179"/>
        <v/>
      </c>
      <c r="AZ426" s="372" t="s">
        <v>105</v>
      </c>
      <c r="BA426" s="372" t="s">
        <v>105</v>
      </c>
      <c r="BB426" s="372" t="s">
        <v>105</v>
      </c>
      <c r="BC426" s="372"/>
      <c r="BD426" s="372"/>
      <c r="BE426" s="372"/>
      <c r="BF426" s="372"/>
      <c r="BG426" s="376"/>
      <c r="BH426" s="377"/>
      <c r="BI426" s="372"/>
      <c r="BJ426" s="372"/>
      <c r="BK426" s="372"/>
      <c r="BL426" s="372"/>
      <c r="BM426" s="372"/>
      <c r="BN426" s="372"/>
      <c r="BO426" s="372"/>
      <c r="BP426" s="372"/>
      <c r="BQ426" s="372"/>
      <c r="BR426" s="372"/>
      <c r="BS426" s="372"/>
      <c r="BT426" s="372"/>
      <c r="BU426" s="372"/>
      <c r="BV426" s="372"/>
      <c r="BW426" s="372"/>
      <c r="BX426" s="372"/>
      <c r="BY426" s="372"/>
      <c r="BZ426" s="378"/>
      <c r="CA426" s="401"/>
      <c r="CB426" s="402"/>
      <c r="CC426" s="402">
        <v>414</v>
      </c>
      <c r="CD426" s="337" t="str">
        <f t="shared" si="190"/>
        <v/>
      </c>
      <c r="CE426" s="337" t="str">
        <f t="shared" si="192"/>
        <v>立得点表!3:12</v>
      </c>
      <c r="CF426" s="338" t="str">
        <f t="shared" si="193"/>
        <v>立得点表!16:25</v>
      </c>
      <c r="CG426" s="337" t="str">
        <f t="shared" si="194"/>
        <v>立3段得点表!3:13</v>
      </c>
      <c r="CH426" s="338" t="str">
        <f t="shared" si="195"/>
        <v>立3段得点表!16:25</v>
      </c>
      <c r="CI426" s="337" t="str">
        <f t="shared" si="196"/>
        <v>ボール得点表!3:13</v>
      </c>
      <c r="CJ426" s="338" t="str">
        <f t="shared" si="197"/>
        <v>ボール得点表!16:25</v>
      </c>
      <c r="CK426" s="337" t="str">
        <f t="shared" si="198"/>
        <v>50m得点表!3:13</v>
      </c>
      <c r="CL426" s="338" t="str">
        <f t="shared" si="199"/>
        <v>50m得点表!16:25</v>
      </c>
      <c r="CM426" s="337" t="str">
        <f t="shared" si="200"/>
        <v>往得点表!3:13</v>
      </c>
      <c r="CN426" s="338" t="str">
        <f t="shared" si="201"/>
        <v>往得点表!16:25</v>
      </c>
      <c r="CO426" s="337" t="str">
        <f t="shared" si="202"/>
        <v>腕得点表!3:13</v>
      </c>
      <c r="CP426" s="338" t="str">
        <f t="shared" si="203"/>
        <v>腕得点表!16:25</v>
      </c>
      <c r="CQ426" s="337" t="str">
        <f t="shared" si="204"/>
        <v>腕膝得点表!3:4</v>
      </c>
      <c r="CR426" s="338" t="str">
        <f t="shared" si="205"/>
        <v>腕膝得点表!8:9</v>
      </c>
      <c r="CS426" s="337" t="str">
        <f t="shared" si="206"/>
        <v>20mシャトルラン得点表!3:13</v>
      </c>
      <c r="CT426" s="338" t="str">
        <f t="shared" si="207"/>
        <v>20mシャトルラン得点表!16:25</v>
      </c>
      <c r="CU426" s="402" t="b">
        <f t="shared" si="191"/>
        <v>0</v>
      </c>
    </row>
    <row r="427" spans="1:99">
      <c r="A427" s="352">
        <v>415</v>
      </c>
      <c r="B427" s="446"/>
      <c r="C427" s="353"/>
      <c r="D427" s="356"/>
      <c r="E427" s="355"/>
      <c r="F427" s="356"/>
      <c r="G427" s="435" t="str">
        <f>IF(E427="","",DATEDIF(E427,#REF!,"y"))</f>
        <v/>
      </c>
      <c r="H427" s="356"/>
      <c r="I427" s="356"/>
      <c r="J427" s="379"/>
      <c r="K427" s="436" t="str">
        <f t="shared" ca="1" si="180"/>
        <v/>
      </c>
      <c r="L427" s="316"/>
      <c r="M427" s="318"/>
      <c r="N427" s="318"/>
      <c r="O427" s="318"/>
      <c r="P427" s="363"/>
      <c r="Q427" s="432" t="str">
        <f t="shared" ca="1" si="181"/>
        <v/>
      </c>
      <c r="R427" s="360"/>
      <c r="S427" s="361"/>
      <c r="T427" s="361"/>
      <c r="U427" s="361"/>
      <c r="V427" s="365"/>
      <c r="W427" s="358"/>
      <c r="X427" s="379" t="str">
        <f t="shared" ca="1" si="182"/>
        <v/>
      </c>
      <c r="Y427" s="379"/>
      <c r="Z427" s="360"/>
      <c r="AA427" s="361"/>
      <c r="AB427" s="361"/>
      <c r="AC427" s="361"/>
      <c r="AD427" s="362"/>
      <c r="AE427" s="363"/>
      <c r="AF427" s="432" t="str">
        <f t="shared" ca="1" si="183"/>
        <v/>
      </c>
      <c r="AG427" s="363"/>
      <c r="AH427" s="432" t="str">
        <f t="shared" ca="1" si="184"/>
        <v/>
      </c>
      <c r="AI427" s="358"/>
      <c r="AJ427" s="379" t="str">
        <f t="shared" ca="1" si="185"/>
        <v/>
      </c>
      <c r="AK427" s="363"/>
      <c r="AL427" s="432" t="str">
        <f t="shared" ca="1" si="186"/>
        <v/>
      </c>
      <c r="AM427" s="363"/>
      <c r="AN427" s="432" t="str">
        <f t="shared" ca="1" si="187"/>
        <v/>
      </c>
      <c r="AO427" s="433" t="str">
        <f t="shared" si="188"/>
        <v/>
      </c>
      <c r="AP427" s="433" t="str">
        <f t="shared" si="189"/>
        <v/>
      </c>
      <c r="AQ427" s="433" t="str">
        <f>IF(AO427=7,VLOOKUP(AP427,設定!$A$2:$B$6,2,1),"---")</f>
        <v>---</v>
      </c>
      <c r="AR427" s="370"/>
      <c r="AS427" s="371"/>
      <c r="AT427" s="371"/>
      <c r="AU427" s="372" t="s">
        <v>105</v>
      </c>
      <c r="AV427" s="373"/>
      <c r="AW427" s="372"/>
      <c r="AX427" s="374"/>
      <c r="AY427" s="434" t="str">
        <f t="shared" si="179"/>
        <v/>
      </c>
      <c r="AZ427" s="372" t="s">
        <v>105</v>
      </c>
      <c r="BA427" s="372" t="s">
        <v>105</v>
      </c>
      <c r="BB427" s="372" t="s">
        <v>105</v>
      </c>
      <c r="BC427" s="372"/>
      <c r="BD427" s="372"/>
      <c r="BE427" s="372"/>
      <c r="BF427" s="372"/>
      <c r="BG427" s="376"/>
      <c r="BH427" s="377"/>
      <c r="BI427" s="372"/>
      <c r="BJ427" s="372"/>
      <c r="BK427" s="372"/>
      <c r="BL427" s="372"/>
      <c r="BM427" s="372"/>
      <c r="BN427" s="372"/>
      <c r="BO427" s="372"/>
      <c r="BP427" s="372"/>
      <c r="BQ427" s="372"/>
      <c r="BR427" s="372"/>
      <c r="BS427" s="372"/>
      <c r="BT427" s="372"/>
      <c r="BU427" s="372"/>
      <c r="BV427" s="372"/>
      <c r="BW427" s="372"/>
      <c r="BX427" s="372"/>
      <c r="BY427" s="372"/>
      <c r="BZ427" s="378"/>
      <c r="CA427" s="401"/>
      <c r="CB427" s="402"/>
      <c r="CC427" s="402">
        <v>415</v>
      </c>
      <c r="CD427" s="337" t="str">
        <f t="shared" si="190"/>
        <v/>
      </c>
      <c r="CE427" s="337" t="str">
        <f t="shared" si="192"/>
        <v>立得点表!3:12</v>
      </c>
      <c r="CF427" s="338" t="str">
        <f t="shared" si="193"/>
        <v>立得点表!16:25</v>
      </c>
      <c r="CG427" s="337" t="str">
        <f t="shared" si="194"/>
        <v>立3段得点表!3:13</v>
      </c>
      <c r="CH427" s="338" t="str">
        <f t="shared" si="195"/>
        <v>立3段得点表!16:25</v>
      </c>
      <c r="CI427" s="337" t="str">
        <f t="shared" si="196"/>
        <v>ボール得点表!3:13</v>
      </c>
      <c r="CJ427" s="338" t="str">
        <f t="shared" si="197"/>
        <v>ボール得点表!16:25</v>
      </c>
      <c r="CK427" s="337" t="str">
        <f t="shared" si="198"/>
        <v>50m得点表!3:13</v>
      </c>
      <c r="CL427" s="338" t="str">
        <f t="shared" si="199"/>
        <v>50m得点表!16:25</v>
      </c>
      <c r="CM427" s="337" t="str">
        <f t="shared" si="200"/>
        <v>往得点表!3:13</v>
      </c>
      <c r="CN427" s="338" t="str">
        <f t="shared" si="201"/>
        <v>往得点表!16:25</v>
      </c>
      <c r="CO427" s="337" t="str">
        <f t="shared" si="202"/>
        <v>腕得点表!3:13</v>
      </c>
      <c r="CP427" s="338" t="str">
        <f t="shared" si="203"/>
        <v>腕得点表!16:25</v>
      </c>
      <c r="CQ427" s="337" t="str">
        <f t="shared" si="204"/>
        <v>腕膝得点表!3:4</v>
      </c>
      <c r="CR427" s="338" t="str">
        <f t="shared" si="205"/>
        <v>腕膝得点表!8:9</v>
      </c>
      <c r="CS427" s="337" t="str">
        <f t="shared" si="206"/>
        <v>20mシャトルラン得点表!3:13</v>
      </c>
      <c r="CT427" s="338" t="str">
        <f t="shared" si="207"/>
        <v>20mシャトルラン得点表!16:25</v>
      </c>
      <c r="CU427" s="402" t="b">
        <f t="shared" si="191"/>
        <v>0</v>
      </c>
    </row>
    <row r="428" spans="1:99">
      <c r="A428" s="352">
        <v>416</v>
      </c>
      <c r="B428" s="446"/>
      <c r="C428" s="353"/>
      <c r="D428" s="356"/>
      <c r="E428" s="355"/>
      <c r="F428" s="356"/>
      <c r="G428" s="435" t="str">
        <f>IF(E428="","",DATEDIF(E428,#REF!,"y"))</f>
        <v/>
      </c>
      <c r="H428" s="356"/>
      <c r="I428" s="356"/>
      <c r="J428" s="379"/>
      <c r="K428" s="436" t="str">
        <f t="shared" ca="1" si="180"/>
        <v/>
      </c>
      <c r="L428" s="316"/>
      <c r="M428" s="318"/>
      <c r="N428" s="318"/>
      <c r="O428" s="318"/>
      <c r="P428" s="363"/>
      <c r="Q428" s="432" t="str">
        <f t="shared" ca="1" si="181"/>
        <v/>
      </c>
      <c r="R428" s="360"/>
      <c r="S428" s="361"/>
      <c r="T428" s="361"/>
      <c r="U428" s="361"/>
      <c r="V428" s="365"/>
      <c r="W428" s="358"/>
      <c r="X428" s="379" t="str">
        <f t="shared" ca="1" si="182"/>
        <v/>
      </c>
      <c r="Y428" s="379"/>
      <c r="Z428" s="360"/>
      <c r="AA428" s="361"/>
      <c r="AB428" s="361"/>
      <c r="AC428" s="361"/>
      <c r="AD428" s="362"/>
      <c r="AE428" s="363"/>
      <c r="AF428" s="432" t="str">
        <f t="shared" ca="1" si="183"/>
        <v/>
      </c>
      <c r="AG428" s="363"/>
      <c r="AH428" s="432" t="str">
        <f t="shared" ca="1" si="184"/>
        <v/>
      </c>
      <c r="AI428" s="358"/>
      <c r="AJ428" s="379" t="str">
        <f t="shared" ca="1" si="185"/>
        <v/>
      </c>
      <c r="AK428" s="363"/>
      <c r="AL428" s="432" t="str">
        <f t="shared" ca="1" si="186"/>
        <v/>
      </c>
      <c r="AM428" s="363"/>
      <c r="AN428" s="432" t="str">
        <f t="shared" ca="1" si="187"/>
        <v/>
      </c>
      <c r="AO428" s="433" t="str">
        <f t="shared" si="188"/>
        <v/>
      </c>
      <c r="AP428" s="433" t="str">
        <f t="shared" si="189"/>
        <v/>
      </c>
      <c r="AQ428" s="433" t="str">
        <f>IF(AO428=7,VLOOKUP(AP428,設定!$A$2:$B$6,2,1),"---")</f>
        <v>---</v>
      </c>
      <c r="AR428" s="370"/>
      <c r="AS428" s="371"/>
      <c r="AT428" s="371"/>
      <c r="AU428" s="372" t="s">
        <v>105</v>
      </c>
      <c r="AV428" s="373"/>
      <c r="AW428" s="372"/>
      <c r="AX428" s="374"/>
      <c r="AY428" s="434" t="str">
        <f t="shared" si="179"/>
        <v/>
      </c>
      <c r="AZ428" s="372" t="s">
        <v>105</v>
      </c>
      <c r="BA428" s="372" t="s">
        <v>105</v>
      </c>
      <c r="BB428" s="372" t="s">
        <v>105</v>
      </c>
      <c r="BC428" s="372"/>
      <c r="BD428" s="372"/>
      <c r="BE428" s="372"/>
      <c r="BF428" s="372"/>
      <c r="BG428" s="376"/>
      <c r="BH428" s="377"/>
      <c r="BI428" s="372"/>
      <c r="BJ428" s="372"/>
      <c r="BK428" s="372"/>
      <c r="BL428" s="372"/>
      <c r="BM428" s="372"/>
      <c r="BN428" s="372"/>
      <c r="BO428" s="372"/>
      <c r="BP428" s="372"/>
      <c r="BQ428" s="372"/>
      <c r="BR428" s="372"/>
      <c r="BS428" s="372"/>
      <c r="BT428" s="372"/>
      <c r="BU428" s="372"/>
      <c r="BV428" s="372"/>
      <c r="BW428" s="372"/>
      <c r="BX428" s="372"/>
      <c r="BY428" s="372"/>
      <c r="BZ428" s="378"/>
      <c r="CA428" s="401"/>
      <c r="CB428" s="402"/>
      <c r="CC428" s="402">
        <v>416</v>
      </c>
      <c r="CD428" s="337" t="str">
        <f t="shared" si="190"/>
        <v/>
      </c>
      <c r="CE428" s="337" t="str">
        <f t="shared" si="192"/>
        <v>立得点表!3:12</v>
      </c>
      <c r="CF428" s="338" t="str">
        <f t="shared" si="193"/>
        <v>立得点表!16:25</v>
      </c>
      <c r="CG428" s="337" t="str">
        <f t="shared" si="194"/>
        <v>立3段得点表!3:13</v>
      </c>
      <c r="CH428" s="338" t="str">
        <f t="shared" si="195"/>
        <v>立3段得点表!16:25</v>
      </c>
      <c r="CI428" s="337" t="str">
        <f t="shared" si="196"/>
        <v>ボール得点表!3:13</v>
      </c>
      <c r="CJ428" s="338" t="str">
        <f t="shared" si="197"/>
        <v>ボール得点表!16:25</v>
      </c>
      <c r="CK428" s="337" t="str">
        <f t="shared" si="198"/>
        <v>50m得点表!3:13</v>
      </c>
      <c r="CL428" s="338" t="str">
        <f t="shared" si="199"/>
        <v>50m得点表!16:25</v>
      </c>
      <c r="CM428" s="337" t="str">
        <f t="shared" si="200"/>
        <v>往得点表!3:13</v>
      </c>
      <c r="CN428" s="338" t="str">
        <f t="shared" si="201"/>
        <v>往得点表!16:25</v>
      </c>
      <c r="CO428" s="337" t="str">
        <f t="shared" si="202"/>
        <v>腕得点表!3:13</v>
      </c>
      <c r="CP428" s="338" t="str">
        <f t="shared" si="203"/>
        <v>腕得点表!16:25</v>
      </c>
      <c r="CQ428" s="337" t="str">
        <f t="shared" si="204"/>
        <v>腕膝得点表!3:4</v>
      </c>
      <c r="CR428" s="338" t="str">
        <f t="shared" si="205"/>
        <v>腕膝得点表!8:9</v>
      </c>
      <c r="CS428" s="337" t="str">
        <f t="shared" si="206"/>
        <v>20mシャトルラン得点表!3:13</v>
      </c>
      <c r="CT428" s="338" t="str">
        <f t="shared" si="207"/>
        <v>20mシャトルラン得点表!16:25</v>
      </c>
      <c r="CU428" s="402" t="b">
        <f t="shared" si="191"/>
        <v>0</v>
      </c>
    </row>
    <row r="429" spans="1:99">
      <c r="A429" s="352">
        <v>417</v>
      </c>
      <c r="B429" s="446"/>
      <c r="C429" s="353"/>
      <c r="D429" s="356"/>
      <c r="E429" s="355"/>
      <c r="F429" s="356"/>
      <c r="G429" s="435" t="str">
        <f>IF(E429="","",DATEDIF(E429,#REF!,"y"))</f>
        <v/>
      </c>
      <c r="H429" s="356"/>
      <c r="I429" s="356"/>
      <c r="J429" s="379"/>
      <c r="K429" s="436" t="str">
        <f t="shared" ca="1" si="180"/>
        <v/>
      </c>
      <c r="L429" s="316"/>
      <c r="M429" s="318"/>
      <c r="N429" s="318"/>
      <c r="O429" s="318"/>
      <c r="P429" s="363"/>
      <c r="Q429" s="432" t="str">
        <f t="shared" ca="1" si="181"/>
        <v/>
      </c>
      <c r="R429" s="360"/>
      <c r="S429" s="361"/>
      <c r="T429" s="361"/>
      <c r="U429" s="361"/>
      <c r="V429" s="365"/>
      <c r="W429" s="358"/>
      <c r="X429" s="379" t="str">
        <f t="shared" ca="1" si="182"/>
        <v/>
      </c>
      <c r="Y429" s="379"/>
      <c r="Z429" s="360"/>
      <c r="AA429" s="361"/>
      <c r="AB429" s="361"/>
      <c r="AC429" s="361"/>
      <c r="AD429" s="362"/>
      <c r="AE429" s="363"/>
      <c r="AF429" s="432" t="str">
        <f t="shared" ca="1" si="183"/>
        <v/>
      </c>
      <c r="AG429" s="363"/>
      <c r="AH429" s="432" t="str">
        <f t="shared" ca="1" si="184"/>
        <v/>
      </c>
      <c r="AI429" s="358"/>
      <c r="AJ429" s="379" t="str">
        <f t="shared" ca="1" si="185"/>
        <v/>
      </c>
      <c r="AK429" s="363"/>
      <c r="AL429" s="432" t="str">
        <f t="shared" ca="1" si="186"/>
        <v/>
      </c>
      <c r="AM429" s="363"/>
      <c r="AN429" s="432" t="str">
        <f t="shared" ca="1" si="187"/>
        <v/>
      </c>
      <c r="AO429" s="433" t="str">
        <f t="shared" si="188"/>
        <v/>
      </c>
      <c r="AP429" s="433" t="str">
        <f t="shared" si="189"/>
        <v/>
      </c>
      <c r="AQ429" s="433" t="str">
        <f>IF(AO429=7,VLOOKUP(AP429,設定!$A$2:$B$6,2,1),"---")</f>
        <v>---</v>
      </c>
      <c r="AR429" s="370"/>
      <c r="AS429" s="371"/>
      <c r="AT429" s="371"/>
      <c r="AU429" s="372" t="s">
        <v>105</v>
      </c>
      <c r="AV429" s="373"/>
      <c r="AW429" s="372"/>
      <c r="AX429" s="374"/>
      <c r="AY429" s="434" t="str">
        <f t="shared" si="179"/>
        <v/>
      </c>
      <c r="AZ429" s="372" t="s">
        <v>105</v>
      </c>
      <c r="BA429" s="372" t="s">
        <v>105</v>
      </c>
      <c r="BB429" s="372" t="s">
        <v>105</v>
      </c>
      <c r="BC429" s="372"/>
      <c r="BD429" s="372"/>
      <c r="BE429" s="372"/>
      <c r="BF429" s="372"/>
      <c r="BG429" s="376"/>
      <c r="BH429" s="377"/>
      <c r="BI429" s="372"/>
      <c r="BJ429" s="372"/>
      <c r="BK429" s="372"/>
      <c r="BL429" s="372"/>
      <c r="BM429" s="372"/>
      <c r="BN429" s="372"/>
      <c r="BO429" s="372"/>
      <c r="BP429" s="372"/>
      <c r="BQ429" s="372"/>
      <c r="BR429" s="372"/>
      <c r="BS429" s="372"/>
      <c r="BT429" s="372"/>
      <c r="BU429" s="372"/>
      <c r="BV429" s="372"/>
      <c r="BW429" s="372"/>
      <c r="BX429" s="372"/>
      <c r="BY429" s="372"/>
      <c r="BZ429" s="378"/>
      <c r="CA429" s="401"/>
      <c r="CB429" s="402"/>
      <c r="CC429" s="402">
        <v>417</v>
      </c>
      <c r="CD429" s="337" t="str">
        <f t="shared" si="190"/>
        <v/>
      </c>
      <c r="CE429" s="337" t="str">
        <f t="shared" si="192"/>
        <v>立得点表!3:12</v>
      </c>
      <c r="CF429" s="338" t="str">
        <f t="shared" si="193"/>
        <v>立得点表!16:25</v>
      </c>
      <c r="CG429" s="337" t="str">
        <f t="shared" si="194"/>
        <v>立3段得点表!3:13</v>
      </c>
      <c r="CH429" s="338" t="str">
        <f t="shared" si="195"/>
        <v>立3段得点表!16:25</v>
      </c>
      <c r="CI429" s="337" t="str">
        <f t="shared" si="196"/>
        <v>ボール得点表!3:13</v>
      </c>
      <c r="CJ429" s="338" t="str">
        <f t="shared" si="197"/>
        <v>ボール得点表!16:25</v>
      </c>
      <c r="CK429" s="337" t="str">
        <f t="shared" si="198"/>
        <v>50m得点表!3:13</v>
      </c>
      <c r="CL429" s="338" t="str">
        <f t="shared" si="199"/>
        <v>50m得点表!16:25</v>
      </c>
      <c r="CM429" s="337" t="str">
        <f t="shared" si="200"/>
        <v>往得点表!3:13</v>
      </c>
      <c r="CN429" s="338" t="str">
        <f t="shared" si="201"/>
        <v>往得点表!16:25</v>
      </c>
      <c r="CO429" s="337" t="str">
        <f t="shared" si="202"/>
        <v>腕得点表!3:13</v>
      </c>
      <c r="CP429" s="338" t="str">
        <f t="shared" si="203"/>
        <v>腕得点表!16:25</v>
      </c>
      <c r="CQ429" s="337" t="str">
        <f t="shared" si="204"/>
        <v>腕膝得点表!3:4</v>
      </c>
      <c r="CR429" s="338" t="str">
        <f t="shared" si="205"/>
        <v>腕膝得点表!8:9</v>
      </c>
      <c r="CS429" s="337" t="str">
        <f t="shared" si="206"/>
        <v>20mシャトルラン得点表!3:13</v>
      </c>
      <c r="CT429" s="338" t="str">
        <f t="shared" si="207"/>
        <v>20mシャトルラン得点表!16:25</v>
      </c>
      <c r="CU429" s="402" t="b">
        <f t="shared" si="191"/>
        <v>0</v>
      </c>
    </row>
    <row r="430" spans="1:99">
      <c r="A430" s="352">
        <v>418</v>
      </c>
      <c r="B430" s="446"/>
      <c r="C430" s="353"/>
      <c r="D430" s="356"/>
      <c r="E430" s="355"/>
      <c r="F430" s="356"/>
      <c r="G430" s="435" t="str">
        <f>IF(E430="","",DATEDIF(E430,#REF!,"y"))</f>
        <v/>
      </c>
      <c r="H430" s="356"/>
      <c r="I430" s="356"/>
      <c r="J430" s="379"/>
      <c r="K430" s="436" t="str">
        <f t="shared" ca="1" si="180"/>
        <v/>
      </c>
      <c r="L430" s="316"/>
      <c r="M430" s="318"/>
      <c r="N430" s="318"/>
      <c r="O430" s="318"/>
      <c r="P430" s="363"/>
      <c r="Q430" s="432" t="str">
        <f t="shared" ca="1" si="181"/>
        <v/>
      </c>
      <c r="R430" s="360"/>
      <c r="S430" s="361"/>
      <c r="T430" s="361"/>
      <c r="U430" s="361"/>
      <c r="V430" s="365"/>
      <c r="W430" s="358"/>
      <c r="X430" s="379" t="str">
        <f t="shared" ca="1" si="182"/>
        <v/>
      </c>
      <c r="Y430" s="379"/>
      <c r="Z430" s="360"/>
      <c r="AA430" s="361"/>
      <c r="AB430" s="361"/>
      <c r="AC430" s="361"/>
      <c r="AD430" s="362"/>
      <c r="AE430" s="363"/>
      <c r="AF430" s="432" t="str">
        <f t="shared" ca="1" si="183"/>
        <v/>
      </c>
      <c r="AG430" s="363"/>
      <c r="AH430" s="432" t="str">
        <f t="shared" ca="1" si="184"/>
        <v/>
      </c>
      <c r="AI430" s="358"/>
      <c r="AJ430" s="379" t="str">
        <f t="shared" ca="1" si="185"/>
        <v/>
      </c>
      <c r="AK430" s="363"/>
      <c r="AL430" s="432" t="str">
        <f t="shared" ca="1" si="186"/>
        <v/>
      </c>
      <c r="AM430" s="363"/>
      <c r="AN430" s="432" t="str">
        <f t="shared" ca="1" si="187"/>
        <v/>
      </c>
      <c r="AO430" s="433" t="str">
        <f t="shared" si="188"/>
        <v/>
      </c>
      <c r="AP430" s="433" t="str">
        <f t="shared" si="189"/>
        <v/>
      </c>
      <c r="AQ430" s="433" t="str">
        <f>IF(AO430=7,VLOOKUP(AP430,設定!$A$2:$B$6,2,1),"---")</f>
        <v>---</v>
      </c>
      <c r="AR430" s="370"/>
      <c r="AS430" s="371"/>
      <c r="AT430" s="371"/>
      <c r="AU430" s="372" t="s">
        <v>105</v>
      </c>
      <c r="AV430" s="373"/>
      <c r="AW430" s="372"/>
      <c r="AX430" s="374"/>
      <c r="AY430" s="434" t="str">
        <f t="shared" si="179"/>
        <v/>
      </c>
      <c r="AZ430" s="372" t="s">
        <v>105</v>
      </c>
      <c r="BA430" s="372" t="s">
        <v>105</v>
      </c>
      <c r="BB430" s="372" t="s">
        <v>105</v>
      </c>
      <c r="BC430" s="372"/>
      <c r="BD430" s="372"/>
      <c r="BE430" s="372"/>
      <c r="BF430" s="372"/>
      <c r="BG430" s="376"/>
      <c r="BH430" s="377"/>
      <c r="BI430" s="372"/>
      <c r="BJ430" s="372"/>
      <c r="BK430" s="372"/>
      <c r="BL430" s="372"/>
      <c r="BM430" s="372"/>
      <c r="BN430" s="372"/>
      <c r="BO430" s="372"/>
      <c r="BP430" s="372"/>
      <c r="BQ430" s="372"/>
      <c r="BR430" s="372"/>
      <c r="BS430" s="372"/>
      <c r="BT430" s="372"/>
      <c r="BU430" s="372"/>
      <c r="BV430" s="372"/>
      <c r="BW430" s="372"/>
      <c r="BX430" s="372"/>
      <c r="BY430" s="372"/>
      <c r="BZ430" s="378"/>
      <c r="CA430" s="401"/>
      <c r="CB430" s="402"/>
      <c r="CC430" s="402">
        <v>418</v>
      </c>
      <c r="CD430" s="337" t="str">
        <f t="shared" si="190"/>
        <v/>
      </c>
      <c r="CE430" s="337" t="str">
        <f t="shared" si="192"/>
        <v>立得点表!3:12</v>
      </c>
      <c r="CF430" s="338" t="str">
        <f t="shared" si="193"/>
        <v>立得点表!16:25</v>
      </c>
      <c r="CG430" s="337" t="str">
        <f t="shared" si="194"/>
        <v>立3段得点表!3:13</v>
      </c>
      <c r="CH430" s="338" t="str">
        <f t="shared" si="195"/>
        <v>立3段得点表!16:25</v>
      </c>
      <c r="CI430" s="337" t="str">
        <f t="shared" si="196"/>
        <v>ボール得点表!3:13</v>
      </c>
      <c r="CJ430" s="338" t="str">
        <f t="shared" si="197"/>
        <v>ボール得点表!16:25</v>
      </c>
      <c r="CK430" s="337" t="str">
        <f t="shared" si="198"/>
        <v>50m得点表!3:13</v>
      </c>
      <c r="CL430" s="338" t="str">
        <f t="shared" si="199"/>
        <v>50m得点表!16:25</v>
      </c>
      <c r="CM430" s="337" t="str">
        <f t="shared" si="200"/>
        <v>往得点表!3:13</v>
      </c>
      <c r="CN430" s="338" t="str">
        <f t="shared" si="201"/>
        <v>往得点表!16:25</v>
      </c>
      <c r="CO430" s="337" t="str">
        <f t="shared" si="202"/>
        <v>腕得点表!3:13</v>
      </c>
      <c r="CP430" s="338" t="str">
        <f t="shared" si="203"/>
        <v>腕得点表!16:25</v>
      </c>
      <c r="CQ430" s="337" t="str">
        <f t="shared" si="204"/>
        <v>腕膝得点表!3:4</v>
      </c>
      <c r="CR430" s="338" t="str">
        <f t="shared" si="205"/>
        <v>腕膝得点表!8:9</v>
      </c>
      <c r="CS430" s="337" t="str">
        <f t="shared" si="206"/>
        <v>20mシャトルラン得点表!3:13</v>
      </c>
      <c r="CT430" s="338" t="str">
        <f t="shared" si="207"/>
        <v>20mシャトルラン得点表!16:25</v>
      </c>
      <c r="CU430" s="402" t="b">
        <f t="shared" si="191"/>
        <v>0</v>
      </c>
    </row>
    <row r="431" spans="1:99">
      <c r="A431" s="352">
        <v>419</v>
      </c>
      <c r="B431" s="446"/>
      <c r="C431" s="353"/>
      <c r="D431" s="356"/>
      <c r="E431" s="355"/>
      <c r="F431" s="356"/>
      <c r="G431" s="435" t="str">
        <f>IF(E431="","",DATEDIF(E431,#REF!,"y"))</f>
        <v/>
      </c>
      <c r="H431" s="356"/>
      <c r="I431" s="356"/>
      <c r="J431" s="379"/>
      <c r="K431" s="436" t="str">
        <f t="shared" ca="1" si="180"/>
        <v/>
      </c>
      <c r="L431" s="316"/>
      <c r="M431" s="318"/>
      <c r="N431" s="318"/>
      <c r="O431" s="318"/>
      <c r="P431" s="363"/>
      <c r="Q431" s="432" t="str">
        <f t="shared" ca="1" si="181"/>
        <v/>
      </c>
      <c r="R431" s="360"/>
      <c r="S431" s="361"/>
      <c r="T431" s="361"/>
      <c r="U431" s="361"/>
      <c r="V431" s="365"/>
      <c r="W431" s="358"/>
      <c r="X431" s="379" t="str">
        <f t="shared" ca="1" si="182"/>
        <v/>
      </c>
      <c r="Y431" s="379"/>
      <c r="Z431" s="360"/>
      <c r="AA431" s="361"/>
      <c r="AB431" s="361"/>
      <c r="AC431" s="361"/>
      <c r="AD431" s="362"/>
      <c r="AE431" s="363"/>
      <c r="AF431" s="432" t="str">
        <f t="shared" ca="1" si="183"/>
        <v/>
      </c>
      <c r="AG431" s="363"/>
      <c r="AH431" s="432" t="str">
        <f t="shared" ca="1" si="184"/>
        <v/>
      </c>
      <c r="AI431" s="358"/>
      <c r="AJ431" s="379" t="str">
        <f t="shared" ca="1" si="185"/>
        <v/>
      </c>
      <c r="AK431" s="363"/>
      <c r="AL431" s="432" t="str">
        <f t="shared" ca="1" si="186"/>
        <v/>
      </c>
      <c r="AM431" s="363"/>
      <c r="AN431" s="432" t="str">
        <f t="shared" ca="1" si="187"/>
        <v/>
      </c>
      <c r="AO431" s="433" t="str">
        <f t="shared" si="188"/>
        <v/>
      </c>
      <c r="AP431" s="433" t="str">
        <f t="shared" si="189"/>
        <v/>
      </c>
      <c r="AQ431" s="433" t="str">
        <f>IF(AO431=7,VLOOKUP(AP431,設定!$A$2:$B$6,2,1),"---")</f>
        <v>---</v>
      </c>
      <c r="AR431" s="370"/>
      <c r="AS431" s="371"/>
      <c r="AT431" s="371"/>
      <c r="AU431" s="372" t="s">
        <v>105</v>
      </c>
      <c r="AV431" s="373"/>
      <c r="AW431" s="372"/>
      <c r="AX431" s="374"/>
      <c r="AY431" s="434" t="str">
        <f t="shared" si="179"/>
        <v/>
      </c>
      <c r="AZ431" s="372" t="s">
        <v>105</v>
      </c>
      <c r="BA431" s="372" t="s">
        <v>105</v>
      </c>
      <c r="BB431" s="372" t="s">
        <v>105</v>
      </c>
      <c r="BC431" s="372"/>
      <c r="BD431" s="372"/>
      <c r="BE431" s="372"/>
      <c r="BF431" s="372"/>
      <c r="BG431" s="376"/>
      <c r="BH431" s="377"/>
      <c r="BI431" s="372"/>
      <c r="BJ431" s="372"/>
      <c r="BK431" s="372"/>
      <c r="BL431" s="372"/>
      <c r="BM431" s="372"/>
      <c r="BN431" s="372"/>
      <c r="BO431" s="372"/>
      <c r="BP431" s="372"/>
      <c r="BQ431" s="372"/>
      <c r="BR431" s="372"/>
      <c r="BS431" s="372"/>
      <c r="BT431" s="372"/>
      <c r="BU431" s="372"/>
      <c r="BV431" s="372"/>
      <c r="BW431" s="372"/>
      <c r="BX431" s="372"/>
      <c r="BY431" s="372"/>
      <c r="BZ431" s="378"/>
      <c r="CA431" s="401"/>
      <c r="CB431" s="402"/>
      <c r="CC431" s="402">
        <v>419</v>
      </c>
      <c r="CD431" s="337" t="str">
        <f t="shared" si="190"/>
        <v/>
      </c>
      <c r="CE431" s="337" t="str">
        <f t="shared" si="192"/>
        <v>立得点表!3:12</v>
      </c>
      <c r="CF431" s="338" t="str">
        <f t="shared" si="193"/>
        <v>立得点表!16:25</v>
      </c>
      <c r="CG431" s="337" t="str">
        <f t="shared" si="194"/>
        <v>立3段得点表!3:13</v>
      </c>
      <c r="CH431" s="338" t="str">
        <f t="shared" si="195"/>
        <v>立3段得点表!16:25</v>
      </c>
      <c r="CI431" s="337" t="str">
        <f t="shared" si="196"/>
        <v>ボール得点表!3:13</v>
      </c>
      <c r="CJ431" s="338" t="str">
        <f t="shared" si="197"/>
        <v>ボール得点表!16:25</v>
      </c>
      <c r="CK431" s="337" t="str">
        <f t="shared" si="198"/>
        <v>50m得点表!3:13</v>
      </c>
      <c r="CL431" s="338" t="str">
        <f t="shared" si="199"/>
        <v>50m得点表!16:25</v>
      </c>
      <c r="CM431" s="337" t="str">
        <f t="shared" si="200"/>
        <v>往得点表!3:13</v>
      </c>
      <c r="CN431" s="338" t="str">
        <f t="shared" si="201"/>
        <v>往得点表!16:25</v>
      </c>
      <c r="CO431" s="337" t="str">
        <f t="shared" si="202"/>
        <v>腕得点表!3:13</v>
      </c>
      <c r="CP431" s="338" t="str">
        <f t="shared" si="203"/>
        <v>腕得点表!16:25</v>
      </c>
      <c r="CQ431" s="337" t="str">
        <f t="shared" si="204"/>
        <v>腕膝得点表!3:4</v>
      </c>
      <c r="CR431" s="338" t="str">
        <f t="shared" si="205"/>
        <v>腕膝得点表!8:9</v>
      </c>
      <c r="CS431" s="337" t="str">
        <f t="shared" si="206"/>
        <v>20mシャトルラン得点表!3:13</v>
      </c>
      <c r="CT431" s="338" t="str">
        <f t="shared" si="207"/>
        <v>20mシャトルラン得点表!16:25</v>
      </c>
      <c r="CU431" s="402" t="b">
        <f t="shared" si="191"/>
        <v>0</v>
      </c>
    </row>
    <row r="432" spans="1:99">
      <c r="A432" s="352">
        <v>420</v>
      </c>
      <c r="B432" s="446"/>
      <c r="C432" s="353"/>
      <c r="D432" s="356"/>
      <c r="E432" s="355"/>
      <c r="F432" s="356"/>
      <c r="G432" s="435" t="str">
        <f>IF(E432="","",DATEDIF(E432,#REF!,"y"))</f>
        <v/>
      </c>
      <c r="H432" s="356"/>
      <c r="I432" s="356"/>
      <c r="J432" s="379"/>
      <c r="K432" s="436" t="str">
        <f t="shared" ca="1" si="180"/>
        <v/>
      </c>
      <c r="L432" s="316"/>
      <c r="M432" s="318"/>
      <c r="N432" s="318"/>
      <c r="O432" s="318"/>
      <c r="P432" s="363"/>
      <c r="Q432" s="432" t="str">
        <f t="shared" ca="1" si="181"/>
        <v/>
      </c>
      <c r="R432" s="360"/>
      <c r="S432" s="361"/>
      <c r="T432" s="361"/>
      <c r="U432" s="361"/>
      <c r="V432" s="365"/>
      <c r="W432" s="358"/>
      <c r="X432" s="379" t="str">
        <f t="shared" ca="1" si="182"/>
        <v/>
      </c>
      <c r="Y432" s="379"/>
      <c r="Z432" s="360"/>
      <c r="AA432" s="361"/>
      <c r="AB432" s="361"/>
      <c r="AC432" s="361"/>
      <c r="AD432" s="362"/>
      <c r="AE432" s="363"/>
      <c r="AF432" s="432" t="str">
        <f t="shared" ca="1" si="183"/>
        <v/>
      </c>
      <c r="AG432" s="363"/>
      <c r="AH432" s="432" t="str">
        <f t="shared" ca="1" si="184"/>
        <v/>
      </c>
      <c r="AI432" s="358"/>
      <c r="AJ432" s="379" t="str">
        <f t="shared" ca="1" si="185"/>
        <v/>
      </c>
      <c r="AK432" s="363"/>
      <c r="AL432" s="432" t="str">
        <f t="shared" ca="1" si="186"/>
        <v/>
      </c>
      <c r="AM432" s="363"/>
      <c r="AN432" s="432" t="str">
        <f t="shared" ca="1" si="187"/>
        <v/>
      </c>
      <c r="AO432" s="433" t="str">
        <f t="shared" si="188"/>
        <v/>
      </c>
      <c r="AP432" s="433" t="str">
        <f t="shared" si="189"/>
        <v/>
      </c>
      <c r="AQ432" s="433" t="str">
        <f>IF(AO432=7,VLOOKUP(AP432,設定!$A$2:$B$6,2,1),"---")</f>
        <v>---</v>
      </c>
      <c r="AR432" s="370"/>
      <c r="AS432" s="371"/>
      <c r="AT432" s="371"/>
      <c r="AU432" s="372" t="s">
        <v>105</v>
      </c>
      <c r="AV432" s="373"/>
      <c r="AW432" s="372"/>
      <c r="AX432" s="374"/>
      <c r="AY432" s="434" t="str">
        <f t="shared" si="179"/>
        <v/>
      </c>
      <c r="AZ432" s="372" t="s">
        <v>105</v>
      </c>
      <c r="BA432" s="372" t="s">
        <v>105</v>
      </c>
      <c r="BB432" s="372" t="s">
        <v>105</v>
      </c>
      <c r="BC432" s="372"/>
      <c r="BD432" s="372"/>
      <c r="BE432" s="372"/>
      <c r="BF432" s="372"/>
      <c r="BG432" s="376"/>
      <c r="BH432" s="377"/>
      <c r="BI432" s="372"/>
      <c r="BJ432" s="372"/>
      <c r="BK432" s="372"/>
      <c r="BL432" s="372"/>
      <c r="BM432" s="372"/>
      <c r="BN432" s="372"/>
      <c r="BO432" s="372"/>
      <c r="BP432" s="372"/>
      <c r="BQ432" s="372"/>
      <c r="BR432" s="372"/>
      <c r="BS432" s="372"/>
      <c r="BT432" s="372"/>
      <c r="BU432" s="372"/>
      <c r="BV432" s="372"/>
      <c r="BW432" s="372"/>
      <c r="BX432" s="372"/>
      <c r="BY432" s="372"/>
      <c r="BZ432" s="378"/>
      <c r="CA432" s="401"/>
      <c r="CB432" s="402"/>
      <c r="CC432" s="402">
        <v>420</v>
      </c>
      <c r="CD432" s="337" t="str">
        <f t="shared" si="190"/>
        <v/>
      </c>
      <c r="CE432" s="337" t="str">
        <f t="shared" si="192"/>
        <v>立得点表!3:12</v>
      </c>
      <c r="CF432" s="338" t="str">
        <f t="shared" si="193"/>
        <v>立得点表!16:25</v>
      </c>
      <c r="CG432" s="337" t="str">
        <f t="shared" si="194"/>
        <v>立3段得点表!3:13</v>
      </c>
      <c r="CH432" s="338" t="str">
        <f t="shared" si="195"/>
        <v>立3段得点表!16:25</v>
      </c>
      <c r="CI432" s="337" t="str">
        <f t="shared" si="196"/>
        <v>ボール得点表!3:13</v>
      </c>
      <c r="CJ432" s="338" t="str">
        <f t="shared" si="197"/>
        <v>ボール得点表!16:25</v>
      </c>
      <c r="CK432" s="337" t="str">
        <f t="shared" si="198"/>
        <v>50m得点表!3:13</v>
      </c>
      <c r="CL432" s="338" t="str">
        <f t="shared" si="199"/>
        <v>50m得点表!16:25</v>
      </c>
      <c r="CM432" s="337" t="str">
        <f t="shared" si="200"/>
        <v>往得点表!3:13</v>
      </c>
      <c r="CN432" s="338" t="str">
        <f t="shared" si="201"/>
        <v>往得点表!16:25</v>
      </c>
      <c r="CO432" s="337" t="str">
        <f t="shared" si="202"/>
        <v>腕得点表!3:13</v>
      </c>
      <c r="CP432" s="338" t="str">
        <f t="shared" si="203"/>
        <v>腕得点表!16:25</v>
      </c>
      <c r="CQ432" s="337" t="str">
        <f t="shared" si="204"/>
        <v>腕膝得点表!3:4</v>
      </c>
      <c r="CR432" s="338" t="str">
        <f t="shared" si="205"/>
        <v>腕膝得点表!8:9</v>
      </c>
      <c r="CS432" s="337" t="str">
        <f t="shared" si="206"/>
        <v>20mシャトルラン得点表!3:13</v>
      </c>
      <c r="CT432" s="338" t="str">
        <f t="shared" si="207"/>
        <v>20mシャトルラン得点表!16:25</v>
      </c>
      <c r="CU432" s="402" t="b">
        <f t="shared" si="191"/>
        <v>0</v>
      </c>
    </row>
    <row r="433" spans="1:99">
      <c r="A433" s="352">
        <v>421</v>
      </c>
      <c r="B433" s="446"/>
      <c r="C433" s="353"/>
      <c r="D433" s="356"/>
      <c r="E433" s="355"/>
      <c r="F433" s="356"/>
      <c r="G433" s="435" t="str">
        <f>IF(E433="","",DATEDIF(E433,#REF!,"y"))</f>
        <v/>
      </c>
      <c r="H433" s="356"/>
      <c r="I433" s="356"/>
      <c r="J433" s="379"/>
      <c r="K433" s="436" t="str">
        <f t="shared" ca="1" si="180"/>
        <v/>
      </c>
      <c r="L433" s="316"/>
      <c r="M433" s="318"/>
      <c r="N433" s="318"/>
      <c r="O433" s="318"/>
      <c r="P433" s="363"/>
      <c r="Q433" s="432" t="str">
        <f t="shared" ca="1" si="181"/>
        <v/>
      </c>
      <c r="R433" s="360"/>
      <c r="S433" s="361"/>
      <c r="T433" s="361"/>
      <c r="U433" s="361"/>
      <c r="V433" s="365"/>
      <c r="W433" s="358"/>
      <c r="X433" s="379" t="str">
        <f t="shared" ca="1" si="182"/>
        <v/>
      </c>
      <c r="Y433" s="379"/>
      <c r="Z433" s="360"/>
      <c r="AA433" s="361"/>
      <c r="AB433" s="361"/>
      <c r="AC433" s="361"/>
      <c r="AD433" s="362"/>
      <c r="AE433" s="363"/>
      <c r="AF433" s="432" t="str">
        <f t="shared" ca="1" si="183"/>
        <v/>
      </c>
      <c r="AG433" s="363"/>
      <c r="AH433" s="432" t="str">
        <f t="shared" ca="1" si="184"/>
        <v/>
      </c>
      <c r="AI433" s="358"/>
      <c r="AJ433" s="379" t="str">
        <f t="shared" ca="1" si="185"/>
        <v/>
      </c>
      <c r="AK433" s="363"/>
      <c r="AL433" s="432" t="str">
        <f t="shared" ca="1" si="186"/>
        <v/>
      </c>
      <c r="AM433" s="363"/>
      <c r="AN433" s="432" t="str">
        <f t="shared" ca="1" si="187"/>
        <v/>
      </c>
      <c r="AO433" s="433" t="str">
        <f t="shared" si="188"/>
        <v/>
      </c>
      <c r="AP433" s="433" t="str">
        <f t="shared" si="189"/>
        <v/>
      </c>
      <c r="AQ433" s="433" t="str">
        <f>IF(AO433=7,VLOOKUP(AP433,設定!$A$2:$B$6,2,1),"---")</f>
        <v>---</v>
      </c>
      <c r="AR433" s="370"/>
      <c r="AS433" s="371"/>
      <c r="AT433" s="371"/>
      <c r="AU433" s="372" t="s">
        <v>105</v>
      </c>
      <c r="AV433" s="373"/>
      <c r="AW433" s="372"/>
      <c r="AX433" s="374"/>
      <c r="AY433" s="434" t="str">
        <f t="shared" ref="AY433:AY496" si="208">IF(AX433="","",AX433/AW433)</f>
        <v/>
      </c>
      <c r="AZ433" s="372" t="s">
        <v>105</v>
      </c>
      <c r="BA433" s="372" t="s">
        <v>105</v>
      </c>
      <c r="BB433" s="372" t="s">
        <v>105</v>
      </c>
      <c r="BC433" s="372"/>
      <c r="BD433" s="372"/>
      <c r="BE433" s="372"/>
      <c r="BF433" s="372"/>
      <c r="BG433" s="376"/>
      <c r="BH433" s="377"/>
      <c r="BI433" s="372"/>
      <c r="BJ433" s="372"/>
      <c r="BK433" s="372"/>
      <c r="BL433" s="372"/>
      <c r="BM433" s="372"/>
      <c r="BN433" s="372"/>
      <c r="BO433" s="372"/>
      <c r="BP433" s="372"/>
      <c r="BQ433" s="372"/>
      <c r="BR433" s="372"/>
      <c r="BS433" s="372"/>
      <c r="BT433" s="372"/>
      <c r="BU433" s="372"/>
      <c r="BV433" s="372"/>
      <c r="BW433" s="372"/>
      <c r="BX433" s="372"/>
      <c r="BY433" s="372"/>
      <c r="BZ433" s="378"/>
      <c r="CA433" s="401"/>
      <c r="CB433" s="402"/>
      <c r="CC433" s="402">
        <v>421</v>
      </c>
      <c r="CD433" s="337" t="str">
        <f t="shared" si="190"/>
        <v/>
      </c>
      <c r="CE433" s="337" t="str">
        <f t="shared" si="192"/>
        <v>立得点表!3:12</v>
      </c>
      <c r="CF433" s="338" t="str">
        <f t="shared" si="193"/>
        <v>立得点表!16:25</v>
      </c>
      <c r="CG433" s="337" t="str">
        <f t="shared" si="194"/>
        <v>立3段得点表!3:13</v>
      </c>
      <c r="CH433" s="338" t="str">
        <f t="shared" si="195"/>
        <v>立3段得点表!16:25</v>
      </c>
      <c r="CI433" s="337" t="str">
        <f t="shared" si="196"/>
        <v>ボール得点表!3:13</v>
      </c>
      <c r="CJ433" s="338" t="str">
        <f t="shared" si="197"/>
        <v>ボール得点表!16:25</v>
      </c>
      <c r="CK433" s="337" t="str">
        <f t="shared" si="198"/>
        <v>50m得点表!3:13</v>
      </c>
      <c r="CL433" s="338" t="str">
        <f t="shared" si="199"/>
        <v>50m得点表!16:25</v>
      </c>
      <c r="CM433" s="337" t="str">
        <f t="shared" si="200"/>
        <v>往得点表!3:13</v>
      </c>
      <c r="CN433" s="338" t="str">
        <f t="shared" si="201"/>
        <v>往得点表!16:25</v>
      </c>
      <c r="CO433" s="337" t="str">
        <f t="shared" si="202"/>
        <v>腕得点表!3:13</v>
      </c>
      <c r="CP433" s="338" t="str">
        <f t="shared" si="203"/>
        <v>腕得点表!16:25</v>
      </c>
      <c r="CQ433" s="337" t="str">
        <f t="shared" si="204"/>
        <v>腕膝得点表!3:4</v>
      </c>
      <c r="CR433" s="338" t="str">
        <f t="shared" si="205"/>
        <v>腕膝得点表!8:9</v>
      </c>
      <c r="CS433" s="337" t="str">
        <f t="shared" si="206"/>
        <v>20mシャトルラン得点表!3:13</v>
      </c>
      <c r="CT433" s="338" t="str">
        <f t="shared" si="207"/>
        <v>20mシャトルラン得点表!16:25</v>
      </c>
      <c r="CU433" s="402" t="b">
        <f t="shared" si="191"/>
        <v>0</v>
      </c>
    </row>
    <row r="434" spans="1:99">
      <c r="A434" s="352">
        <v>422</v>
      </c>
      <c r="B434" s="446"/>
      <c r="C434" s="353"/>
      <c r="D434" s="356"/>
      <c r="E434" s="355"/>
      <c r="F434" s="356"/>
      <c r="G434" s="435" t="str">
        <f>IF(E434="","",DATEDIF(E434,#REF!,"y"))</f>
        <v/>
      </c>
      <c r="H434" s="356"/>
      <c r="I434" s="356"/>
      <c r="J434" s="379"/>
      <c r="K434" s="436" t="str">
        <f t="shared" ca="1" si="180"/>
        <v/>
      </c>
      <c r="L434" s="316"/>
      <c r="M434" s="318"/>
      <c r="N434" s="318"/>
      <c r="O434" s="318"/>
      <c r="P434" s="363"/>
      <c r="Q434" s="432" t="str">
        <f t="shared" ca="1" si="181"/>
        <v/>
      </c>
      <c r="R434" s="360"/>
      <c r="S434" s="361"/>
      <c r="T434" s="361"/>
      <c r="U434" s="361"/>
      <c r="V434" s="365"/>
      <c r="W434" s="358"/>
      <c r="X434" s="379" t="str">
        <f t="shared" ca="1" si="182"/>
        <v/>
      </c>
      <c r="Y434" s="379"/>
      <c r="Z434" s="360"/>
      <c r="AA434" s="361"/>
      <c r="AB434" s="361"/>
      <c r="AC434" s="361"/>
      <c r="AD434" s="362"/>
      <c r="AE434" s="363"/>
      <c r="AF434" s="432" t="str">
        <f t="shared" ca="1" si="183"/>
        <v/>
      </c>
      <c r="AG434" s="363"/>
      <c r="AH434" s="432" t="str">
        <f t="shared" ca="1" si="184"/>
        <v/>
      </c>
      <c r="AI434" s="358"/>
      <c r="AJ434" s="379" t="str">
        <f t="shared" ca="1" si="185"/>
        <v/>
      </c>
      <c r="AK434" s="363"/>
      <c r="AL434" s="432" t="str">
        <f t="shared" ca="1" si="186"/>
        <v/>
      </c>
      <c r="AM434" s="363"/>
      <c r="AN434" s="432" t="str">
        <f t="shared" ca="1" si="187"/>
        <v/>
      </c>
      <c r="AO434" s="433" t="str">
        <f t="shared" si="188"/>
        <v/>
      </c>
      <c r="AP434" s="433" t="str">
        <f t="shared" si="189"/>
        <v/>
      </c>
      <c r="AQ434" s="433" t="str">
        <f>IF(AO434=7,VLOOKUP(AP434,設定!$A$2:$B$6,2,1),"---")</f>
        <v>---</v>
      </c>
      <c r="AR434" s="370"/>
      <c r="AS434" s="371"/>
      <c r="AT434" s="371"/>
      <c r="AU434" s="372" t="s">
        <v>105</v>
      </c>
      <c r="AV434" s="373"/>
      <c r="AW434" s="372"/>
      <c r="AX434" s="374"/>
      <c r="AY434" s="434" t="str">
        <f t="shared" si="208"/>
        <v/>
      </c>
      <c r="AZ434" s="372" t="s">
        <v>105</v>
      </c>
      <c r="BA434" s="372" t="s">
        <v>105</v>
      </c>
      <c r="BB434" s="372" t="s">
        <v>105</v>
      </c>
      <c r="BC434" s="372"/>
      <c r="BD434" s="372"/>
      <c r="BE434" s="372"/>
      <c r="BF434" s="372"/>
      <c r="BG434" s="376"/>
      <c r="BH434" s="377"/>
      <c r="BI434" s="372"/>
      <c r="BJ434" s="372"/>
      <c r="BK434" s="372"/>
      <c r="BL434" s="372"/>
      <c r="BM434" s="372"/>
      <c r="BN434" s="372"/>
      <c r="BO434" s="372"/>
      <c r="BP434" s="372"/>
      <c r="BQ434" s="372"/>
      <c r="BR434" s="372"/>
      <c r="BS434" s="372"/>
      <c r="BT434" s="372"/>
      <c r="BU434" s="372"/>
      <c r="BV434" s="372"/>
      <c r="BW434" s="372"/>
      <c r="BX434" s="372"/>
      <c r="BY434" s="372"/>
      <c r="BZ434" s="378"/>
      <c r="CA434" s="401"/>
      <c r="CB434" s="402"/>
      <c r="CC434" s="402">
        <v>422</v>
      </c>
      <c r="CD434" s="337" t="str">
        <f t="shared" si="190"/>
        <v/>
      </c>
      <c r="CE434" s="337" t="str">
        <f t="shared" si="192"/>
        <v>立得点表!3:12</v>
      </c>
      <c r="CF434" s="338" t="str">
        <f t="shared" si="193"/>
        <v>立得点表!16:25</v>
      </c>
      <c r="CG434" s="337" t="str">
        <f t="shared" si="194"/>
        <v>立3段得点表!3:13</v>
      </c>
      <c r="CH434" s="338" t="str">
        <f t="shared" si="195"/>
        <v>立3段得点表!16:25</v>
      </c>
      <c r="CI434" s="337" t="str">
        <f t="shared" si="196"/>
        <v>ボール得点表!3:13</v>
      </c>
      <c r="CJ434" s="338" t="str">
        <f t="shared" si="197"/>
        <v>ボール得点表!16:25</v>
      </c>
      <c r="CK434" s="337" t="str">
        <f t="shared" si="198"/>
        <v>50m得点表!3:13</v>
      </c>
      <c r="CL434" s="338" t="str">
        <f t="shared" si="199"/>
        <v>50m得点表!16:25</v>
      </c>
      <c r="CM434" s="337" t="str">
        <f t="shared" si="200"/>
        <v>往得点表!3:13</v>
      </c>
      <c r="CN434" s="338" t="str">
        <f t="shared" si="201"/>
        <v>往得点表!16:25</v>
      </c>
      <c r="CO434" s="337" t="str">
        <f t="shared" si="202"/>
        <v>腕得点表!3:13</v>
      </c>
      <c r="CP434" s="338" t="str">
        <f t="shared" si="203"/>
        <v>腕得点表!16:25</v>
      </c>
      <c r="CQ434" s="337" t="str">
        <f t="shared" si="204"/>
        <v>腕膝得点表!3:4</v>
      </c>
      <c r="CR434" s="338" t="str">
        <f t="shared" si="205"/>
        <v>腕膝得点表!8:9</v>
      </c>
      <c r="CS434" s="337" t="str">
        <f t="shared" si="206"/>
        <v>20mシャトルラン得点表!3:13</v>
      </c>
      <c r="CT434" s="338" t="str">
        <f t="shared" si="207"/>
        <v>20mシャトルラン得点表!16:25</v>
      </c>
      <c r="CU434" s="402" t="b">
        <f t="shared" si="191"/>
        <v>0</v>
      </c>
    </row>
    <row r="435" spans="1:99">
      <c r="A435" s="352">
        <v>423</v>
      </c>
      <c r="B435" s="446"/>
      <c r="C435" s="353"/>
      <c r="D435" s="356"/>
      <c r="E435" s="355"/>
      <c r="F435" s="356"/>
      <c r="G435" s="435" t="str">
        <f>IF(E435="","",DATEDIF(E435,#REF!,"y"))</f>
        <v/>
      </c>
      <c r="H435" s="356"/>
      <c r="I435" s="356"/>
      <c r="J435" s="379"/>
      <c r="K435" s="436" t="str">
        <f t="shared" ca="1" si="180"/>
        <v/>
      </c>
      <c r="L435" s="316"/>
      <c r="M435" s="318"/>
      <c r="N435" s="318"/>
      <c r="O435" s="318"/>
      <c r="P435" s="363"/>
      <c r="Q435" s="432" t="str">
        <f t="shared" ca="1" si="181"/>
        <v/>
      </c>
      <c r="R435" s="360"/>
      <c r="S435" s="361"/>
      <c r="T435" s="361"/>
      <c r="U435" s="361"/>
      <c r="V435" s="365"/>
      <c r="W435" s="358"/>
      <c r="X435" s="379" t="str">
        <f t="shared" ca="1" si="182"/>
        <v/>
      </c>
      <c r="Y435" s="379"/>
      <c r="Z435" s="360"/>
      <c r="AA435" s="361"/>
      <c r="AB435" s="361"/>
      <c r="AC435" s="361"/>
      <c r="AD435" s="362"/>
      <c r="AE435" s="363"/>
      <c r="AF435" s="432" t="str">
        <f t="shared" ca="1" si="183"/>
        <v/>
      </c>
      <c r="AG435" s="363"/>
      <c r="AH435" s="432" t="str">
        <f t="shared" ca="1" si="184"/>
        <v/>
      </c>
      <c r="AI435" s="358"/>
      <c r="AJ435" s="379" t="str">
        <f t="shared" ca="1" si="185"/>
        <v/>
      </c>
      <c r="AK435" s="363"/>
      <c r="AL435" s="432" t="str">
        <f t="shared" ca="1" si="186"/>
        <v/>
      </c>
      <c r="AM435" s="363"/>
      <c r="AN435" s="432" t="str">
        <f t="shared" ca="1" si="187"/>
        <v/>
      </c>
      <c r="AO435" s="433" t="str">
        <f t="shared" si="188"/>
        <v/>
      </c>
      <c r="AP435" s="433" t="str">
        <f t="shared" si="189"/>
        <v/>
      </c>
      <c r="AQ435" s="433" t="str">
        <f>IF(AO435=7,VLOOKUP(AP435,設定!$A$2:$B$6,2,1),"---")</f>
        <v>---</v>
      </c>
      <c r="AR435" s="370"/>
      <c r="AS435" s="371"/>
      <c r="AT435" s="371"/>
      <c r="AU435" s="372" t="s">
        <v>105</v>
      </c>
      <c r="AV435" s="373"/>
      <c r="AW435" s="372"/>
      <c r="AX435" s="374"/>
      <c r="AY435" s="434" t="str">
        <f t="shared" si="208"/>
        <v/>
      </c>
      <c r="AZ435" s="372" t="s">
        <v>105</v>
      </c>
      <c r="BA435" s="372" t="s">
        <v>105</v>
      </c>
      <c r="BB435" s="372" t="s">
        <v>105</v>
      </c>
      <c r="BC435" s="372"/>
      <c r="BD435" s="372"/>
      <c r="BE435" s="372"/>
      <c r="BF435" s="372"/>
      <c r="BG435" s="376"/>
      <c r="BH435" s="377"/>
      <c r="BI435" s="372"/>
      <c r="BJ435" s="372"/>
      <c r="BK435" s="372"/>
      <c r="BL435" s="372"/>
      <c r="BM435" s="372"/>
      <c r="BN435" s="372"/>
      <c r="BO435" s="372"/>
      <c r="BP435" s="372"/>
      <c r="BQ435" s="372"/>
      <c r="BR435" s="372"/>
      <c r="BS435" s="372"/>
      <c r="BT435" s="372"/>
      <c r="BU435" s="372"/>
      <c r="BV435" s="372"/>
      <c r="BW435" s="372"/>
      <c r="BX435" s="372"/>
      <c r="BY435" s="372"/>
      <c r="BZ435" s="378"/>
      <c r="CA435" s="401"/>
      <c r="CB435" s="402"/>
      <c r="CC435" s="402">
        <v>423</v>
      </c>
      <c r="CD435" s="337" t="str">
        <f t="shared" si="190"/>
        <v/>
      </c>
      <c r="CE435" s="337" t="str">
        <f t="shared" si="192"/>
        <v>立得点表!3:12</v>
      </c>
      <c r="CF435" s="338" t="str">
        <f t="shared" si="193"/>
        <v>立得点表!16:25</v>
      </c>
      <c r="CG435" s="337" t="str">
        <f t="shared" si="194"/>
        <v>立3段得点表!3:13</v>
      </c>
      <c r="CH435" s="338" t="str">
        <f t="shared" si="195"/>
        <v>立3段得点表!16:25</v>
      </c>
      <c r="CI435" s="337" t="str">
        <f t="shared" si="196"/>
        <v>ボール得点表!3:13</v>
      </c>
      <c r="CJ435" s="338" t="str">
        <f t="shared" si="197"/>
        <v>ボール得点表!16:25</v>
      </c>
      <c r="CK435" s="337" t="str">
        <f t="shared" si="198"/>
        <v>50m得点表!3:13</v>
      </c>
      <c r="CL435" s="338" t="str">
        <f t="shared" si="199"/>
        <v>50m得点表!16:25</v>
      </c>
      <c r="CM435" s="337" t="str">
        <f t="shared" si="200"/>
        <v>往得点表!3:13</v>
      </c>
      <c r="CN435" s="338" t="str">
        <f t="shared" si="201"/>
        <v>往得点表!16:25</v>
      </c>
      <c r="CO435" s="337" t="str">
        <f t="shared" si="202"/>
        <v>腕得点表!3:13</v>
      </c>
      <c r="CP435" s="338" t="str">
        <f t="shared" si="203"/>
        <v>腕得点表!16:25</v>
      </c>
      <c r="CQ435" s="337" t="str">
        <f t="shared" si="204"/>
        <v>腕膝得点表!3:4</v>
      </c>
      <c r="CR435" s="338" t="str">
        <f t="shared" si="205"/>
        <v>腕膝得点表!8:9</v>
      </c>
      <c r="CS435" s="337" t="str">
        <f t="shared" si="206"/>
        <v>20mシャトルラン得点表!3:13</v>
      </c>
      <c r="CT435" s="338" t="str">
        <f t="shared" si="207"/>
        <v>20mシャトルラン得点表!16:25</v>
      </c>
      <c r="CU435" s="402" t="b">
        <f t="shared" si="191"/>
        <v>0</v>
      </c>
    </row>
    <row r="436" spans="1:99">
      <c r="A436" s="352">
        <v>424</v>
      </c>
      <c r="B436" s="446"/>
      <c r="C436" s="353"/>
      <c r="D436" s="356"/>
      <c r="E436" s="355"/>
      <c r="F436" s="356"/>
      <c r="G436" s="435" t="str">
        <f>IF(E436="","",DATEDIF(E436,#REF!,"y"))</f>
        <v/>
      </c>
      <c r="H436" s="356"/>
      <c r="I436" s="356"/>
      <c r="J436" s="379"/>
      <c r="K436" s="436" t="str">
        <f t="shared" ca="1" si="180"/>
        <v/>
      </c>
      <c r="L436" s="316"/>
      <c r="M436" s="318"/>
      <c r="N436" s="318"/>
      <c r="O436" s="318"/>
      <c r="P436" s="363"/>
      <c r="Q436" s="432" t="str">
        <f t="shared" ca="1" si="181"/>
        <v/>
      </c>
      <c r="R436" s="360"/>
      <c r="S436" s="361"/>
      <c r="T436" s="361"/>
      <c r="U436" s="361"/>
      <c r="V436" s="365"/>
      <c r="W436" s="358"/>
      <c r="X436" s="379" t="str">
        <f t="shared" ca="1" si="182"/>
        <v/>
      </c>
      <c r="Y436" s="379"/>
      <c r="Z436" s="360"/>
      <c r="AA436" s="361"/>
      <c r="AB436" s="361"/>
      <c r="AC436" s="361"/>
      <c r="AD436" s="362"/>
      <c r="AE436" s="363"/>
      <c r="AF436" s="432" t="str">
        <f t="shared" ca="1" si="183"/>
        <v/>
      </c>
      <c r="AG436" s="363"/>
      <c r="AH436" s="432" t="str">
        <f t="shared" ca="1" si="184"/>
        <v/>
      </c>
      <c r="AI436" s="358"/>
      <c r="AJ436" s="379" t="str">
        <f t="shared" ca="1" si="185"/>
        <v/>
      </c>
      <c r="AK436" s="363"/>
      <c r="AL436" s="432" t="str">
        <f t="shared" ca="1" si="186"/>
        <v/>
      </c>
      <c r="AM436" s="363"/>
      <c r="AN436" s="432" t="str">
        <f t="shared" ca="1" si="187"/>
        <v/>
      </c>
      <c r="AO436" s="433" t="str">
        <f t="shared" si="188"/>
        <v/>
      </c>
      <c r="AP436" s="433" t="str">
        <f t="shared" si="189"/>
        <v/>
      </c>
      <c r="AQ436" s="433" t="str">
        <f>IF(AO436=7,VLOOKUP(AP436,設定!$A$2:$B$6,2,1),"---")</f>
        <v>---</v>
      </c>
      <c r="AR436" s="370"/>
      <c r="AS436" s="371"/>
      <c r="AT436" s="371"/>
      <c r="AU436" s="372" t="s">
        <v>105</v>
      </c>
      <c r="AV436" s="373"/>
      <c r="AW436" s="372"/>
      <c r="AX436" s="374"/>
      <c r="AY436" s="434" t="str">
        <f t="shared" si="208"/>
        <v/>
      </c>
      <c r="AZ436" s="372" t="s">
        <v>105</v>
      </c>
      <c r="BA436" s="372" t="s">
        <v>105</v>
      </c>
      <c r="BB436" s="372" t="s">
        <v>105</v>
      </c>
      <c r="BC436" s="372"/>
      <c r="BD436" s="372"/>
      <c r="BE436" s="372"/>
      <c r="BF436" s="372"/>
      <c r="BG436" s="376"/>
      <c r="BH436" s="377"/>
      <c r="BI436" s="372"/>
      <c r="BJ436" s="372"/>
      <c r="BK436" s="372"/>
      <c r="BL436" s="372"/>
      <c r="BM436" s="372"/>
      <c r="BN436" s="372"/>
      <c r="BO436" s="372"/>
      <c r="BP436" s="372"/>
      <c r="BQ436" s="372"/>
      <c r="BR436" s="372"/>
      <c r="BS436" s="372"/>
      <c r="BT436" s="372"/>
      <c r="BU436" s="372"/>
      <c r="BV436" s="372"/>
      <c r="BW436" s="372"/>
      <c r="BX436" s="372"/>
      <c r="BY436" s="372"/>
      <c r="BZ436" s="378"/>
      <c r="CA436" s="401"/>
      <c r="CB436" s="402"/>
      <c r="CC436" s="402">
        <v>424</v>
      </c>
      <c r="CD436" s="337" t="str">
        <f t="shared" si="190"/>
        <v/>
      </c>
      <c r="CE436" s="337" t="str">
        <f t="shared" si="192"/>
        <v>立得点表!3:12</v>
      </c>
      <c r="CF436" s="338" t="str">
        <f t="shared" si="193"/>
        <v>立得点表!16:25</v>
      </c>
      <c r="CG436" s="337" t="str">
        <f t="shared" si="194"/>
        <v>立3段得点表!3:13</v>
      </c>
      <c r="CH436" s="338" t="str">
        <f t="shared" si="195"/>
        <v>立3段得点表!16:25</v>
      </c>
      <c r="CI436" s="337" t="str">
        <f t="shared" si="196"/>
        <v>ボール得点表!3:13</v>
      </c>
      <c r="CJ436" s="338" t="str">
        <f t="shared" si="197"/>
        <v>ボール得点表!16:25</v>
      </c>
      <c r="CK436" s="337" t="str">
        <f t="shared" si="198"/>
        <v>50m得点表!3:13</v>
      </c>
      <c r="CL436" s="338" t="str">
        <f t="shared" si="199"/>
        <v>50m得点表!16:25</v>
      </c>
      <c r="CM436" s="337" t="str">
        <f t="shared" si="200"/>
        <v>往得点表!3:13</v>
      </c>
      <c r="CN436" s="338" t="str">
        <f t="shared" si="201"/>
        <v>往得点表!16:25</v>
      </c>
      <c r="CO436" s="337" t="str">
        <f t="shared" si="202"/>
        <v>腕得点表!3:13</v>
      </c>
      <c r="CP436" s="338" t="str">
        <f t="shared" si="203"/>
        <v>腕得点表!16:25</v>
      </c>
      <c r="CQ436" s="337" t="str">
        <f t="shared" si="204"/>
        <v>腕膝得点表!3:4</v>
      </c>
      <c r="CR436" s="338" t="str">
        <f t="shared" si="205"/>
        <v>腕膝得点表!8:9</v>
      </c>
      <c r="CS436" s="337" t="str">
        <f t="shared" si="206"/>
        <v>20mシャトルラン得点表!3:13</v>
      </c>
      <c r="CT436" s="338" t="str">
        <f t="shared" si="207"/>
        <v>20mシャトルラン得点表!16:25</v>
      </c>
      <c r="CU436" s="402" t="b">
        <f t="shared" si="191"/>
        <v>0</v>
      </c>
    </row>
    <row r="437" spans="1:99">
      <c r="A437" s="352">
        <v>425</v>
      </c>
      <c r="B437" s="446"/>
      <c r="C437" s="353"/>
      <c r="D437" s="356"/>
      <c r="E437" s="355"/>
      <c r="F437" s="356"/>
      <c r="G437" s="435" t="str">
        <f>IF(E437="","",DATEDIF(E437,#REF!,"y"))</f>
        <v/>
      </c>
      <c r="H437" s="356"/>
      <c r="I437" s="356"/>
      <c r="J437" s="379"/>
      <c r="K437" s="436" t="str">
        <f t="shared" ca="1" si="180"/>
        <v/>
      </c>
      <c r="L437" s="316"/>
      <c r="M437" s="318"/>
      <c r="N437" s="318"/>
      <c r="O437" s="318"/>
      <c r="P437" s="363"/>
      <c r="Q437" s="432" t="str">
        <f t="shared" ca="1" si="181"/>
        <v/>
      </c>
      <c r="R437" s="360"/>
      <c r="S437" s="361"/>
      <c r="T437" s="361"/>
      <c r="U437" s="361"/>
      <c r="V437" s="365"/>
      <c r="W437" s="358"/>
      <c r="X437" s="379" t="str">
        <f t="shared" ca="1" si="182"/>
        <v/>
      </c>
      <c r="Y437" s="379"/>
      <c r="Z437" s="360"/>
      <c r="AA437" s="361"/>
      <c r="AB437" s="361"/>
      <c r="AC437" s="361"/>
      <c r="AD437" s="362"/>
      <c r="AE437" s="363"/>
      <c r="AF437" s="432" t="str">
        <f t="shared" ca="1" si="183"/>
        <v/>
      </c>
      <c r="AG437" s="363"/>
      <c r="AH437" s="432" t="str">
        <f t="shared" ca="1" si="184"/>
        <v/>
      </c>
      <c r="AI437" s="358"/>
      <c r="AJ437" s="379" t="str">
        <f t="shared" ca="1" si="185"/>
        <v/>
      </c>
      <c r="AK437" s="363"/>
      <c r="AL437" s="432" t="str">
        <f t="shared" ca="1" si="186"/>
        <v/>
      </c>
      <c r="AM437" s="363"/>
      <c r="AN437" s="432" t="str">
        <f t="shared" ca="1" si="187"/>
        <v/>
      </c>
      <c r="AO437" s="433" t="str">
        <f t="shared" si="188"/>
        <v/>
      </c>
      <c r="AP437" s="433" t="str">
        <f t="shared" si="189"/>
        <v/>
      </c>
      <c r="AQ437" s="433" t="str">
        <f>IF(AO437=7,VLOOKUP(AP437,設定!$A$2:$B$6,2,1),"---")</f>
        <v>---</v>
      </c>
      <c r="AR437" s="370"/>
      <c r="AS437" s="371"/>
      <c r="AT437" s="371"/>
      <c r="AU437" s="372" t="s">
        <v>105</v>
      </c>
      <c r="AV437" s="373"/>
      <c r="AW437" s="372"/>
      <c r="AX437" s="374"/>
      <c r="AY437" s="434" t="str">
        <f t="shared" si="208"/>
        <v/>
      </c>
      <c r="AZ437" s="372" t="s">
        <v>105</v>
      </c>
      <c r="BA437" s="372" t="s">
        <v>105</v>
      </c>
      <c r="BB437" s="372" t="s">
        <v>105</v>
      </c>
      <c r="BC437" s="372"/>
      <c r="BD437" s="372"/>
      <c r="BE437" s="372"/>
      <c r="BF437" s="372"/>
      <c r="BG437" s="376"/>
      <c r="BH437" s="377"/>
      <c r="BI437" s="372"/>
      <c r="BJ437" s="372"/>
      <c r="BK437" s="372"/>
      <c r="BL437" s="372"/>
      <c r="BM437" s="372"/>
      <c r="BN437" s="372"/>
      <c r="BO437" s="372"/>
      <c r="BP437" s="372"/>
      <c r="BQ437" s="372"/>
      <c r="BR437" s="372"/>
      <c r="BS437" s="372"/>
      <c r="BT437" s="372"/>
      <c r="BU437" s="372"/>
      <c r="BV437" s="372"/>
      <c r="BW437" s="372"/>
      <c r="BX437" s="372"/>
      <c r="BY437" s="372"/>
      <c r="BZ437" s="378"/>
      <c r="CA437" s="401"/>
      <c r="CB437" s="402"/>
      <c r="CC437" s="402">
        <v>425</v>
      </c>
      <c r="CD437" s="337" t="str">
        <f t="shared" si="190"/>
        <v/>
      </c>
      <c r="CE437" s="337" t="str">
        <f t="shared" si="192"/>
        <v>立得点表!3:12</v>
      </c>
      <c r="CF437" s="338" t="str">
        <f t="shared" si="193"/>
        <v>立得点表!16:25</v>
      </c>
      <c r="CG437" s="337" t="str">
        <f t="shared" si="194"/>
        <v>立3段得点表!3:13</v>
      </c>
      <c r="CH437" s="338" t="str">
        <f t="shared" si="195"/>
        <v>立3段得点表!16:25</v>
      </c>
      <c r="CI437" s="337" t="str">
        <f t="shared" si="196"/>
        <v>ボール得点表!3:13</v>
      </c>
      <c r="CJ437" s="338" t="str">
        <f t="shared" si="197"/>
        <v>ボール得点表!16:25</v>
      </c>
      <c r="CK437" s="337" t="str">
        <f t="shared" si="198"/>
        <v>50m得点表!3:13</v>
      </c>
      <c r="CL437" s="338" t="str">
        <f t="shared" si="199"/>
        <v>50m得点表!16:25</v>
      </c>
      <c r="CM437" s="337" t="str">
        <f t="shared" si="200"/>
        <v>往得点表!3:13</v>
      </c>
      <c r="CN437" s="338" t="str">
        <f t="shared" si="201"/>
        <v>往得点表!16:25</v>
      </c>
      <c r="CO437" s="337" t="str">
        <f t="shared" si="202"/>
        <v>腕得点表!3:13</v>
      </c>
      <c r="CP437" s="338" t="str">
        <f t="shared" si="203"/>
        <v>腕得点表!16:25</v>
      </c>
      <c r="CQ437" s="337" t="str">
        <f t="shared" si="204"/>
        <v>腕膝得点表!3:4</v>
      </c>
      <c r="CR437" s="338" t="str">
        <f t="shared" si="205"/>
        <v>腕膝得点表!8:9</v>
      </c>
      <c r="CS437" s="337" t="str">
        <f t="shared" si="206"/>
        <v>20mシャトルラン得点表!3:13</v>
      </c>
      <c r="CT437" s="338" t="str">
        <f t="shared" si="207"/>
        <v>20mシャトルラン得点表!16:25</v>
      </c>
      <c r="CU437" s="402" t="b">
        <f t="shared" si="191"/>
        <v>0</v>
      </c>
    </row>
    <row r="438" spans="1:99">
      <c r="A438" s="352">
        <v>426</v>
      </c>
      <c r="B438" s="446"/>
      <c r="C438" s="353"/>
      <c r="D438" s="356"/>
      <c r="E438" s="355"/>
      <c r="F438" s="356"/>
      <c r="G438" s="435" t="str">
        <f>IF(E438="","",DATEDIF(E438,#REF!,"y"))</f>
        <v/>
      </c>
      <c r="H438" s="356"/>
      <c r="I438" s="356"/>
      <c r="J438" s="379"/>
      <c r="K438" s="436" t="str">
        <f t="shared" ca="1" si="180"/>
        <v/>
      </c>
      <c r="L438" s="316"/>
      <c r="M438" s="318"/>
      <c r="N438" s="318"/>
      <c r="O438" s="318"/>
      <c r="P438" s="363"/>
      <c r="Q438" s="432" t="str">
        <f t="shared" ca="1" si="181"/>
        <v/>
      </c>
      <c r="R438" s="360"/>
      <c r="S438" s="361"/>
      <c r="T438" s="361"/>
      <c r="U438" s="361"/>
      <c r="V438" s="365"/>
      <c r="W438" s="358"/>
      <c r="X438" s="379" t="str">
        <f t="shared" ca="1" si="182"/>
        <v/>
      </c>
      <c r="Y438" s="379"/>
      <c r="Z438" s="360"/>
      <c r="AA438" s="361"/>
      <c r="AB438" s="361"/>
      <c r="AC438" s="361"/>
      <c r="AD438" s="362"/>
      <c r="AE438" s="363"/>
      <c r="AF438" s="432" t="str">
        <f t="shared" ca="1" si="183"/>
        <v/>
      </c>
      <c r="AG438" s="363"/>
      <c r="AH438" s="432" t="str">
        <f t="shared" ca="1" si="184"/>
        <v/>
      </c>
      <c r="AI438" s="358"/>
      <c r="AJ438" s="379" t="str">
        <f t="shared" ca="1" si="185"/>
        <v/>
      </c>
      <c r="AK438" s="363"/>
      <c r="AL438" s="432" t="str">
        <f t="shared" ca="1" si="186"/>
        <v/>
      </c>
      <c r="AM438" s="363"/>
      <c r="AN438" s="432" t="str">
        <f t="shared" ca="1" si="187"/>
        <v/>
      </c>
      <c r="AO438" s="433" t="str">
        <f t="shared" si="188"/>
        <v/>
      </c>
      <c r="AP438" s="433" t="str">
        <f t="shared" si="189"/>
        <v/>
      </c>
      <c r="AQ438" s="433" t="str">
        <f>IF(AO438=7,VLOOKUP(AP438,設定!$A$2:$B$6,2,1),"---")</f>
        <v>---</v>
      </c>
      <c r="AR438" s="370"/>
      <c r="AS438" s="371"/>
      <c r="AT438" s="371"/>
      <c r="AU438" s="372" t="s">
        <v>105</v>
      </c>
      <c r="AV438" s="373"/>
      <c r="AW438" s="372"/>
      <c r="AX438" s="374"/>
      <c r="AY438" s="434" t="str">
        <f t="shared" si="208"/>
        <v/>
      </c>
      <c r="AZ438" s="372" t="s">
        <v>105</v>
      </c>
      <c r="BA438" s="372" t="s">
        <v>105</v>
      </c>
      <c r="BB438" s="372" t="s">
        <v>105</v>
      </c>
      <c r="BC438" s="372"/>
      <c r="BD438" s="372"/>
      <c r="BE438" s="372"/>
      <c r="BF438" s="372"/>
      <c r="BG438" s="376"/>
      <c r="BH438" s="377"/>
      <c r="BI438" s="372"/>
      <c r="BJ438" s="372"/>
      <c r="BK438" s="372"/>
      <c r="BL438" s="372"/>
      <c r="BM438" s="372"/>
      <c r="BN438" s="372"/>
      <c r="BO438" s="372"/>
      <c r="BP438" s="372"/>
      <c r="BQ438" s="372"/>
      <c r="BR438" s="372"/>
      <c r="BS438" s="372"/>
      <c r="BT438" s="372"/>
      <c r="BU438" s="372"/>
      <c r="BV438" s="372"/>
      <c r="BW438" s="372"/>
      <c r="BX438" s="372"/>
      <c r="BY438" s="372"/>
      <c r="BZ438" s="378"/>
      <c r="CA438" s="401"/>
      <c r="CB438" s="402"/>
      <c r="CC438" s="402">
        <v>426</v>
      </c>
      <c r="CD438" s="337" t="str">
        <f t="shared" si="190"/>
        <v/>
      </c>
      <c r="CE438" s="337" t="str">
        <f t="shared" si="192"/>
        <v>立得点表!3:12</v>
      </c>
      <c r="CF438" s="338" t="str">
        <f t="shared" si="193"/>
        <v>立得点表!16:25</v>
      </c>
      <c r="CG438" s="337" t="str">
        <f t="shared" si="194"/>
        <v>立3段得点表!3:13</v>
      </c>
      <c r="CH438" s="338" t="str">
        <f t="shared" si="195"/>
        <v>立3段得点表!16:25</v>
      </c>
      <c r="CI438" s="337" t="str">
        <f t="shared" si="196"/>
        <v>ボール得点表!3:13</v>
      </c>
      <c r="CJ438" s="338" t="str">
        <f t="shared" si="197"/>
        <v>ボール得点表!16:25</v>
      </c>
      <c r="CK438" s="337" t="str">
        <f t="shared" si="198"/>
        <v>50m得点表!3:13</v>
      </c>
      <c r="CL438" s="338" t="str">
        <f t="shared" si="199"/>
        <v>50m得点表!16:25</v>
      </c>
      <c r="CM438" s="337" t="str">
        <f t="shared" si="200"/>
        <v>往得点表!3:13</v>
      </c>
      <c r="CN438" s="338" t="str">
        <f t="shared" si="201"/>
        <v>往得点表!16:25</v>
      </c>
      <c r="CO438" s="337" t="str">
        <f t="shared" si="202"/>
        <v>腕得点表!3:13</v>
      </c>
      <c r="CP438" s="338" t="str">
        <f t="shared" si="203"/>
        <v>腕得点表!16:25</v>
      </c>
      <c r="CQ438" s="337" t="str">
        <f t="shared" si="204"/>
        <v>腕膝得点表!3:4</v>
      </c>
      <c r="CR438" s="338" t="str">
        <f t="shared" si="205"/>
        <v>腕膝得点表!8:9</v>
      </c>
      <c r="CS438" s="337" t="str">
        <f t="shared" si="206"/>
        <v>20mシャトルラン得点表!3:13</v>
      </c>
      <c r="CT438" s="338" t="str">
        <f t="shared" si="207"/>
        <v>20mシャトルラン得点表!16:25</v>
      </c>
      <c r="CU438" s="402" t="b">
        <f t="shared" si="191"/>
        <v>0</v>
      </c>
    </row>
    <row r="439" spans="1:99">
      <c r="A439" s="352">
        <v>427</v>
      </c>
      <c r="B439" s="446"/>
      <c r="C439" s="353"/>
      <c r="D439" s="356"/>
      <c r="E439" s="355"/>
      <c r="F439" s="356"/>
      <c r="G439" s="435" t="str">
        <f>IF(E439="","",DATEDIF(E439,#REF!,"y"))</f>
        <v/>
      </c>
      <c r="H439" s="356"/>
      <c r="I439" s="356"/>
      <c r="J439" s="379"/>
      <c r="K439" s="436" t="str">
        <f t="shared" ca="1" si="180"/>
        <v/>
      </c>
      <c r="L439" s="316"/>
      <c r="M439" s="318"/>
      <c r="N439" s="318"/>
      <c r="O439" s="318"/>
      <c r="P439" s="363"/>
      <c r="Q439" s="432" t="str">
        <f t="shared" ca="1" si="181"/>
        <v/>
      </c>
      <c r="R439" s="360"/>
      <c r="S439" s="361"/>
      <c r="T439" s="361"/>
      <c r="U439" s="361"/>
      <c r="V439" s="365"/>
      <c r="W439" s="358"/>
      <c r="X439" s="379" t="str">
        <f t="shared" ca="1" si="182"/>
        <v/>
      </c>
      <c r="Y439" s="379"/>
      <c r="Z439" s="360"/>
      <c r="AA439" s="361"/>
      <c r="AB439" s="361"/>
      <c r="AC439" s="361"/>
      <c r="AD439" s="362"/>
      <c r="AE439" s="363"/>
      <c r="AF439" s="432" t="str">
        <f t="shared" ca="1" si="183"/>
        <v/>
      </c>
      <c r="AG439" s="363"/>
      <c r="AH439" s="432" t="str">
        <f t="shared" ca="1" si="184"/>
        <v/>
      </c>
      <c r="AI439" s="358"/>
      <c r="AJ439" s="379" t="str">
        <f t="shared" ca="1" si="185"/>
        <v/>
      </c>
      <c r="AK439" s="363"/>
      <c r="AL439" s="432" t="str">
        <f t="shared" ca="1" si="186"/>
        <v/>
      </c>
      <c r="AM439" s="363"/>
      <c r="AN439" s="432" t="str">
        <f t="shared" ca="1" si="187"/>
        <v/>
      </c>
      <c r="AO439" s="433" t="str">
        <f t="shared" si="188"/>
        <v/>
      </c>
      <c r="AP439" s="433" t="str">
        <f t="shared" si="189"/>
        <v/>
      </c>
      <c r="AQ439" s="433" t="str">
        <f>IF(AO439=7,VLOOKUP(AP439,設定!$A$2:$B$6,2,1),"---")</f>
        <v>---</v>
      </c>
      <c r="AR439" s="370"/>
      <c r="AS439" s="371"/>
      <c r="AT439" s="371"/>
      <c r="AU439" s="372" t="s">
        <v>105</v>
      </c>
      <c r="AV439" s="373"/>
      <c r="AW439" s="372"/>
      <c r="AX439" s="374"/>
      <c r="AY439" s="434" t="str">
        <f t="shared" si="208"/>
        <v/>
      </c>
      <c r="AZ439" s="372" t="s">
        <v>105</v>
      </c>
      <c r="BA439" s="372" t="s">
        <v>105</v>
      </c>
      <c r="BB439" s="372" t="s">
        <v>105</v>
      </c>
      <c r="BC439" s="372"/>
      <c r="BD439" s="372"/>
      <c r="BE439" s="372"/>
      <c r="BF439" s="372"/>
      <c r="BG439" s="376"/>
      <c r="BH439" s="377"/>
      <c r="BI439" s="372"/>
      <c r="BJ439" s="372"/>
      <c r="BK439" s="372"/>
      <c r="BL439" s="372"/>
      <c r="BM439" s="372"/>
      <c r="BN439" s="372"/>
      <c r="BO439" s="372"/>
      <c r="BP439" s="372"/>
      <c r="BQ439" s="372"/>
      <c r="BR439" s="372"/>
      <c r="BS439" s="372"/>
      <c r="BT439" s="372"/>
      <c r="BU439" s="372"/>
      <c r="BV439" s="372"/>
      <c r="BW439" s="372"/>
      <c r="BX439" s="372"/>
      <c r="BY439" s="372"/>
      <c r="BZ439" s="378"/>
      <c r="CA439" s="401"/>
      <c r="CB439" s="402"/>
      <c r="CC439" s="402">
        <v>427</v>
      </c>
      <c r="CD439" s="337" t="str">
        <f t="shared" si="190"/>
        <v/>
      </c>
      <c r="CE439" s="337" t="str">
        <f t="shared" si="192"/>
        <v>立得点表!3:12</v>
      </c>
      <c r="CF439" s="338" t="str">
        <f t="shared" si="193"/>
        <v>立得点表!16:25</v>
      </c>
      <c r="CG439" s="337" t="str">
        <f t="shared" si="194"/>
        <v>立3段得点表!3:13</v>
      </c>
      <c r="CH439" s="338" t="str">
        <f t="shared" si="195"/>
        <v>立3段得点表!16:25</v>
      </c>
      <c r="CI439" s="337" t="str">
        <f t="shared" si="196"/>
        <v>ボール得点表!3:13</v>
      </c>
      <c r="CJ439" s="338" t="str">
        <f t="shared" si="197"/>
        <v>ボール得点表!16:25</v>
      </c>
      <c r="CK439" s="337" t="str">
        <f t="shared" si="198"/>
        <v>50m得点表!3:13</v>
      </c>
      <c r="CL439" s="338" t="str">
        <f t="shared" si="199"/>
        <v>50m得点表!16:25</v>
      </c>
      <c r="CM439" s="337" t="str">
        <f t="shared" si="200"/>
        <v>往得点表!3:13</v>
      </c>
      <c r="CN439" s="338" t="str">
        <f t="shared" si="201"/>
        <v>往得点表!16:25</v>
      </c>
      <c r="CO439" s="337" t="str">
        <f t="shared" si="202"/>
        <v>腕得点表!3:13</v>
      </c>
      <c r="CP439" s="338" t="str">
        <f t="shared" si="203"/>
        <v>腕得点表!16:25</v>
      </c>
      <c r="CQ439" s="337" t="str">
        <f t="shared" si="204"/>
        <v>腕膝得点表!3:4</v>
      </c>
      <c r="CR439" s="338" t="str">
        <f t="shared" si="205"/>
        <v>腕膝得点表!8:9</v>
      </c>
      <c r="CS439" s="337" t="str">
        <f t="shared" si="206"/>
        <v>20mシャトルラン得点表!3:13</v>
      </c>
      <c r="CT439" s="338" t="str">
        <f t="shared" si="207"/>
        <v>20mシャトルラン得点表!16:25</v>
      </c>
      <c r="CU439" s="402" t="b">
        <f t="shared" si="191"/>
        <v>0</v>
      </c>
    </row>
    <row r="440" spans="1:99">
      <c r="A440" s="352">
        <v>428</v>
      </c>
      <c r="B440" s="446"/>
      <c r="C440" s="353"/>
      <c r="D440" s="356"/>
      <c r="E440" s="355"/>
      <c r="F440" s="356"/>
      <c r="G440" s="435" t="str">
        <f>IF(E440="","",DATEDIF(E440,#REF!,"y"))</f>
        <v/>
      </c>
      <c r="H440" s="356"/>
      <c r="I440" s="356"/>
      <c r="J440" s="379"/>
      <c r="K440" s="436" t="str">
        <f t="shared" ca="1" si="180"/>
        <v/>
      </c>
      <c r="L440" s="316"/>
      <c r="M440" s="318"/>
      <c r="N440" s="318"/>
      <c r="O440" s="318"/>
      <c r="P440" s="363"/>
      <c r="Q440" s="432" t="str">
        <f t="shared" ca="1" si="181"/>
        <v/>
      </c>
      <c r="R440" s="360"/>
      <c r="S440" s="361"/>
      <c r="T440" s="361"/>
      <c r="U440" s="361"/>
      <c r="V440" s="365"/>
      <c r="W440" s="358"/>
      <c r="X440" s="379" t="str">
        <f t="shared" ca="1" si="182"/>
        <v/>
      </c>
      <c r="Y440" s="379"/>
      <c r="Z440" s="360"/>
      <c r="AA440" s="361"/>
      <c r="AB440" s="361"/>
      <c r="AC440" s="361"/>
      <c r="AD440" s="362"/>
      <c r="AE440" s="363"/>
      <c r="AF440" s="432" t="str">
        <f t="shared" ca="1" si="183"/>
        <v/>
      </c>
      <c r="AG440" s="363"/>
      <c r="AH440" s="432" t="str">
        <f t="shared" ca="1" si="184"/>
        <v/>
      </c>
      <c r="AI440" s="358"/>
      <c r="AJ440" s="379" t="str">
        <f t="shared" ca="1" si="185"/>
        <v/>
      </c>
      <c r="AK440" s="363"/>
      <c r="AL440" s="432" t="str">
        <f t="shared" ca="1" si="186"/>
        <v/>
      </c>
      <c r="AM440" s="363"/>
      <c r="AN440" s="432" t="str">
        <f t="shared" ca="1" si="187"/>
        <v/>
      </c>
      <c r="AO440" s="433" t="str">
        <f t="shared" si="188"/>
        <v/>
      </c>
      <c r="AP440" s="433" t="str">
        <f t="shared" si="189"/>
        <v/>
      </c>
      <c r="AQ440" s="433" t="str">
        <f>IF(AO440=7,VLOOKUP(AP440,設定!$A$2:$B$6,2,1),"---")</f>
        <v>---</v>
      </c>
      <c r="AR440" s="370"/>
      <c r="AS440" s="371"/>
      <c r="AT440" s="371"/>
      <c r="AU440" s="372" t="s">
        <v>105</v>
      </c>
      <c r="AV440" s="373"/>
      <c r="AW440" s="372"/>
      <c r="AX440" s="374"/>
      <c r="AY440" s="434" t="str">
        <f t="shared" si="208"/>
        <v/>
      </c>
      <c r="AZ440" s="372" t="s">
        <v>105</v>
      </c>
      <c r="BA440" s="372" t="s">
        <v>105</v>
      </c>
      <c r="BB440" s="372" t="s">
        <v>105</v>
      </c>
      <c r="BC440" s="372"/>
      <c r="BD440" s="372"/>
      <c r="BE440" s="372"/>
      <c r="BF440" s="372"/>
      <c r="BG440" s="376"/>
      <c r="BH440" s="377"/>
      <c r="BI440" s="372"/>
      <c r="BJ440" s="372"/>
      <c r="BK440" s="372"/>
      <c r="BL440" s="372"/>
      <c r="BM440" s="372"/>
      <c r="BN440" s="372"/>
      <c r="BO440" s="372"/>
      <c r="BP440" s="372"/>
      <c r="BQ440" s="372"/>
      <c r="BR440" s="372"/>
      <c r="BS440" s="372"/>
      <c r="BT440" s="372"/>
      <c r="BU440" s="372"/>
      <c r="BV440" s="372"/>
      <c r="BW440" s="372"/>
      <c r="BX440" s="372"/>
      <c r="BY440" s="372"/>
      <c r="BZ440" s="378"/>
      <c r="CA440" s="401"/>
      <c r="CB440" s="402"/>
      <c r="CC440" s="402">
        <v>428</v>
      </c>
      <c r="CD440" s="337" t="str">
        <f t="shared" si="190"/>
        <v/>
      </c>
      <c r="CE440" s="337" t="str">
        <f t="shared" si="192"/>
        <v>立得点表!3:12</v>
      </c>
      <c r="CF440" s="338" t="str">
        <f t="shared" si="193"/>
        <v>立得点表!16:25</v>
      </c>
      <c r="CG440" s="337" t="str">
        <f t="shared" si="194"/>
        <v>立3段得点表!3:13</v>
      </c>
      <c r="CH440" s="338" t="str">
        <f t="shared" si="195"/>
        <v>立3段得点表!16:25</v>
      </c>
      <c r="CI440" s="337" t="str">
        <f t="shared" si="196"/>
        <v>ボール得点表!3:13</v>
      </c>
      <c r="CJ440" s="338" t="str">
        <f t="shared" si="197"/>
        <v>ボール得点表!16:25</v>
      </c>
      <c r="CK440" s="337" t="str">
        <f t="shared" si="198"/>
        <v>50m得点表!3:13</v>
      </c>
      <c r="CL440" s="338" t="str">
        <f t="shared" si="199"/>
        <v>50m得点表!16:25</v>
      </c>
      <c r="CM440" s="337" t="str">
        <f t="shared" si="200"/>
        <v>往得点表!3:13</v>
      </c>
      <c r="CN440" s="338" t="str">
        <f t="shared" si="201"/>
        <v>往得点表!16:25</v>
      </c>
      <c r="CO440" s="337" t="str">
        <f t="shared" si="202"/>
        <v>腕得点表!3:13</v>
      </c>
      <c r="CP440" s="338" t="str">
        <f t="shared" si="203"/>
        <v>腕得点表!16:25</v>
      </c>
      <c r="CQ440" s="337" t="str">
        <f t="shared" si="204"/>
        <v>腕膝得点表!3:4</v>
      </c>
      <c r="CR440" s="338" t="str">
        <f t="shared" si="205"/>
        <v>腕膝得点表!8:9</v>
      </c>
      <c r="CS440" s="337" t="str">
        <f t="shared" si="206"/>
        <v>20mシャトルラン得点表!3:13</v>
      </c>
      <c r="CT440" s="338" t="str">
        <f t="shared" si="207"/>
        <v>20mシャトルラン得点表!16:25</v>
      </c>
      <c r="CU440" s="402" t="b">
        <f t="shared" si="191"/>
        <v>0</v>
      </c>
    </row>
    <row r="441" spans="1:99">
      <c r="A441" s="352">
        <v>429</v>
      </c>
      <c r="B441" s="446"/>
      <c r="C441" s="353"/>
      <c r="D441" s="356"/>
      <c r="E441" s="355"/>
      <c r="F441" s="356"/>
      <c r="G441" s="435" t="str">
        <f>IF(E441="","",DATEDIF(E441,#REF!,"y"))</f>
        <v/>
      </c>
      <c r="H441" s="356"/>
      <c r="I441" s="356"/>
      <c r="J441" s="379"/>
      <c r="K441" s="436" t="str">
        <f t="shared" ca="1" si="180"/>
        <v/>
      </c>
      <c r="L441" s="316"/>
      <c r="M441" s="318"/>
      <c r="N441" s="318"/>
      <c r="O441" s="318"/>
      <c r="P441" s="363"/>
      <c r="Q441" s="432" t="str">
        <f t="shared" ca="1" si="181"/>
        <v/>
      </c>
      <c r="R441" s="360"/>
      <c r="S441" s="361"/>
      <c r="T441" s="361"/>
      <c r="U441" s="361"/>
      <c r="V441" s="365"/>
      <c r="W441" s="358"/>
      <c r="X441" s="379" t="str">
        <f t="shared" ca="1" si="182"/>
        <v/>
      </c>
      <c r="Y441" s="379"/>
      <c r="Z441" s="360"/>
      <c r="AA441" s="361"/>
      <c r="AB441" s="361"/>
      <c r="AC441" s="361"/>
      <c r="AD441" s="362"/>
      <c r="AE441" s="363"/>
      <c r="AF441" s="432" t="str">
        <f t="shared" ca="1" si="183"/>
        <v/>
      </c>
      <c r="AG441" s="363"/>
      <c r="AH441" s="432" t="str">
        <f t="shared" ca="1" si="184"/>
        <v/>
      </c>
      <c r="AI441" s="358"/>
      <c r="AJ441" s="379" t="str">
        <f t="shared" ca="1" si="185"/>
        <v/>
      </c>
      <c r="AK441" s="363"/>
      <c r="AL441" s="432" t="str">
        <f t="shared" ca="1" si="186"/>
        <v/>
      </c>
      <c r="AM441" s="363"/>
      <c r="AN441" s="432" t="str">
        <f t="shared" ca="1" si="187"/>
        <v/>
      </c>
      <c r="AO441" s="433" t="str">
        <f t="shared" si="188"/>
        <v/>
      </c>
      <c r="AP441" s="433" t="str">
        <f t="shared" si="189"/>
        <v/>
      </c>
      <c r="AQ441" s="433" t="str">
        <f>IF(AO441=7,VLOOKUP(AP441,設定!$A$2:$B$6,2,1),"---")</f>
        <v>---</v>
      </c>
      <c r="AR441" s="370"/>
      <c r="AS441" s="371"/>
      <c r="AT441" s="371"/>
      <c r="AU441" s="372" t="s">
        <v>105</v>
      </c>
      <c r="AV441" s="373"/>
      <c r="AW441" s="372"/>
      <c r="AX441" s="374"/>
      <c r="AY441" s="434" t="str">
        <f t="shared" si="208"/>
        <v/>
      </c>
      <c r="AZ441" s="372" t="s">
        <v>105</v>
      </c>
      <c r="BA441" s="372" t="s">
        <v>105</v>
      </c>
      <c r="BB441" s="372" t="s">
        <v>105</v>
      </c>
      <c r="BC441" s="372"/>
      <c r="BD441" s="372"/>
      <c r="BE441" s="372"/>
      <c r="BF441" s="372"/>
      <c r="BG441" s="376"/>
      <c r="BH441" s="377"/>
      <c r="BI441" s="372"/>
      <c r="BJ441" s="372"/>
      <c r="BK441" s="372"/>
      <c r="BL441" s="372"/>
      <c r="BM441" s="372"/>
      <c r="BN441" s="372"/>
      <c r="BO441" s="372"/>
      <c r="BP441" s="372"/>
      <c r="BQ441" s="372"/>
      <c r="BR441" s="372"/>
      <c r="BS441" s="372"/>
      <c r="BT441" s="372"/>
      <c r="BU441" s="372"/>
      <c r="BV441" s="372"/>
      <c r="BW441" s="372"/>
      <c r="BX441" s="372"/>
      <c r="BY441" s="372"/>
      <c r="BZ441" s="378"/>
      <c r="CA441" s="401"/>
      <c r="CB441" s="402"/>
      <c r="CC441" s="402">
        <v>429</v>
      </c>
      <c r="CD441" s="337" t="str">
        <f t="shared" si="190"/>
        <v/>
      </c>
      <c r="CE441" s="337" t="str">
        <f t="shared" si="192"/>
        <v>立得点表!3:12</v>
      </c>
      <c r="CF441" s="338" t="str">
        <f t="shared" si="193"/>
        <v>立得点表!16:25</v>
      </c>
      <c r="CG441" s="337" t="str">
        <f t="shared" si="194"/>
        <v>立3段得点表!3:13</v>
      </c>
      <c r="CH441" s="338" t="str">
        <f t="shared" si="195"/>
        <v>立3段得点表!16:25</v>
      </c>
      <c r="CI441" s="337" t="str">
        <f t="shared" si="196"/>
        <v>ボール得点表!3:13</v>
      </c>
      <c r="CJ441" s="338" t="str">
        <f t="shared" si="197"/>
        <v>ボール得点表!16:25</v>
      </c>
      <c r="CK441" s="337" t="str">
        <f t="shared" si="198"/>
        <v>50m得点表!3:13</v>
      </c>
      <c r="CL441" s="338" t="str">
        <f t="shared" si="199"/>
        <v>50m得点表!16:25</v>
      </c>
      <c r="CM441" s="337" t="str">
        <f t="shared" si="200"/>
        <v>往得点表!3:13</v>
      </c>
      <c r="CN441" s="338" t="str">
        <f t="shared" si="201"/>
        <v>往得点表!16:25</v>
      </c>
      <c r="CO441" s="337" t="str">
        <f t="shared" si="202"/>
        <v>腕得点表!3:13</v>
      </c>
      <c r="CP441" s="338" t="str">
        <f t="shared" si="203"/>
        <v>腕得点表!16:25</v>
      </c>
      <c r="CQ441" s="337" t="str">
        <f t="shared" si="204"/>
        <v>腕膝得点表!3:4</v>
      </c>
      <c r="CR441" s="338" t="str">
        <f t="shared" si="205"/>
        <v>腕膝得点表!8:9</v>
      </c>
      <c r="CS441" s="337" t="str">
        <f t="shared" si="206"/>
        <v>20mシャトルラン得点表!3:13</v>
      </c>
      <c r="CT441" s="338" t="str">
        <f t="shared" si="207"/>
        <v>20mシャトルラン得点表!16:25</v>
      </c>
      <c r="CU441" s="402" t="b">
        <f t="shared" si="191"/>
        <v>0</v>
      </c>
    </row>
    <row r="442" spans="1:99">
      <c r="A442" s="352">
        <v>430</v>
      </c>
      <c r="B442" s="446"/>
      <c r="C442" s="353"/>
      <c r="D442" s="356"/>
      <c r="E442" s="355"/>
      <c r="F442" s="356"/>
      <c r="G442" s="435" t="str">
        <f>IF(E442="","",DATEDIF(E442,#REF!,"y"))</f>
        <v/>
      </c>
      <c r="H442" s="356"/>
      <c r="I442" s="356"/>
      <c r="J442" s="379"/>
      <c r="K442" s="436" t="str">
        <f t="shared" ca="1" si="180"/>
        <v/>
      </c>
      <c r="L442" s="316"/>
      <c r="M442" s="318"/>
      <c r="N442" s="318"/>
      <c r="O442" s="318"/>
      <c r="P442" s="363"/>
      <c r="Q442" s="432" t="str">
        <f t="shared" ca="1" si="181"/>
        <v/>
      </c>
      <c r="R442" s="360"/>
      <c r="S442" s="361"/>
      <c r="T442" s="361"/>
      <c r="U442" s="361"/>
      <c r="V442" s="365"/>
      <c r="W442" s="358"/>
      <c r="X442" s="379" t="str">
        <f t="shared" ca="1" si="182"/>
        <v/>
      </c>
      <c r="Y442" s="379"/>
      <c r="Z442" s="360"/>
      <c r="AA442" s="361"/>
      <c r="AB442" s="361"/>
      <c r="AC442" s="361"/>
      <c r="AD442" s="362"/>
      <c r="AE442" s="363"/>
      <c r="AF442" s="432" t="str">
        <f t="shared" ca="1" si="183"/>
        <v/>
      </c>
      <c r="AG442" s="363"/>
      <c r="AH442" s="432" t="str">
        <f t="shared" ca="1" si="184"/>
        <v/>
      </c>
      <c r="AI442" s="358"/>
      <c r="AJ442" s="379" t="str">
        <f t="shared" ca="1" si="185"/>
        <v/>
      </c>
      <c r="AK442" s="363"/>
      <c r="AL442" s="432" t="str">
        <f t="shared" ca="1" si="186"/>
        <v/>
      </c>
      <c r="AM442" s="363"/>
      <c r="AN442" s="432" t="str">
        <f t="shared" ca="1" si="187"/>
        <v/>
      </c>
      <c r="AO442" s="433" t="str">
        <f t="shared" si="188"/>
        <v/>
      </c>
      <c r="AP442" s="433" t="str">
        <f t="shared" si="189"/>
        <v/>
      </c>
      <c r="AQ442" s="433" t="str">
        <f>IF(AO442=7,VLOOKUP(AP442,設定!$A$2:$B$6,2,1),"---")</f>
        <v>---</v>
      </c>
      <c r="AR442" s="370"/>
      <c r="AS442" s="371"/>
      <c r="AT442" s="371"/>
      <c r="AU442" s="372" t="s">
        <v>105</v>
      </c>
      <c r="AV442" s="373"/>
      <c r="AW442" s="372"/>
      <c r="AX442" s="374"/>
      <c r="AY442" s="434" t="str">
        <f t="shared" si="208"/>
        <v/>
      </c>
      <c r="AZ442" s="372" t="s">
        <v>105</v>
      </c>
      <c r="BA442" s="372" t="s">
        <v>105</v>
      </c>
      <c r="BB442" s="372" t="s">
        <v>105</v>
      </c>
      <c r="BC442" s="372"/>
      <c r="BD442" s="372"/>
      <c r="BE442" s="372"/>
      <c r="BF442" s="372"/>
      <c r="BG442" s="376"/>
      <c r="BH442" s="377"/>
      <c r="BI442" s="372"/>
      <c r="BJ442" s="372"/>
      <c r="BK442" s="372"/>
      <c r="BL442" s="372"/>
      <c r="BM442" s="372"/>
      <c r="BN442" s="372"/>
      <c r="BO442" s="372"/>
      <c r="BP442" s="372"/>
      <c r="BQ442" s="372"/>
      <c r="BR442" s="372"/>
      <c r="BS442" s="372"/>
      <c r="BT442" s="372"/>
      <c r="BU442" s="372"/>
      <c r="BV442" s="372"/>
      <c r="BW442" s="372"/>
      <c r="BX442" s="372"/>
      <c r="BY442" s="372"/>
      <c r="BZ442" s="378"/>
      <c r="CA442" s="401"/>
      <c r="CB442" s="402"/>
      <c r="CC442" s="402">
        <v>430</v>
      </c>
      <c r="CD442" s="337" t="str">
        <f t="shared" si="190"/>
        <v/>
      </c>
      <c r="CE442" s="337" t="str">
        <f t="shared" si="192"/>
        <v>立得点表!3:12</v>
      </c>
      <c r="CF442" s="338" t="str">
        <f t="shared" si="193"/>
        <v>立得点表!16:25</v>
      </c>
      <c r="CG442" s="337" t="str">
        <f t="shared" si="194"/>
        <v>立3段得点表!3:13</v>
      </c>
      <c r="CH442" s="338" t="str">
        <f t="shared" si="195"/>
        <v>立3段得点表!16:25</v>
      </c>
      <c r="CI442" s="337" t="str">
        <f t="shared" si="196"/>
        <v>ボール得点表!3:13</v>
      </c>
      <c r="CJ442" s="338" t="str">
        <f t="shared" si="197"/>
        <v>ボール得点表!16:25</v>
      </c>
      <c r="CK442" s="337" t="str">
        <f t="shared" si="198"/>
        <v>50m得点表!3:13</v>
      </c>
      <c r="CL442" s="338" t="str">
        <f t="shared" si="199"/>
        <v>50m得点表!16:25</v>
      </c>
      <c r="CM442" s="337" t="str">
        <f t="shared" si="200"/>
        <v>往得点表!3:13</v>
      </c>
      <c r="CN442" s="338" t="str">
        <f t="shared" si="201"/>
        <v>往得点表!16:25</v>
      </c>
      <c r="CO442" s="337" t="str">
        <f t="shared" si="202"/>
        <v>腕得点表!3:13</v>
      </c>
      <c r="CP442" s="338" t="str">
        <f t="shared" si="203"/>
        <v>腕得点表!16:25</v>
      </c>
      <c r="CQ442" s="337" t="str">
        <f t="shared" si="204"/>
        <v>腕膝得点表!3:4</v>
      </c>
      <c r="CR442" s="338" t="str">
        <f t="shared" si="205"/>
        <v>腕膝得点表!8:9</v>
      </c>
      <c r="CS442" s="337" t="str">
        <f t="shared" si="206"/>
        <v>20mシャトルラン得点表!3:13</v>
      </c>
      <c r="CT442" s="338" t="str">
        <f t="shared" si="207"/>
        <v>20mシャトルラン得点表!16:25</v>
      </c>
      <c r="CU442" s="402" t="b">
        <f t="shared" si="191"/>
        <v>0</v>
      </c>
    </row>
    <row r="443" spans="1:99">
      <c r="A443" s="352">
        <v>431</v>
      </c>
      <c r="B443" s="446"/>
      <c r="C443" s="353"/>
      <c r="D443" s="356"/>
      <c r="E443" s="355"/>
      <c r="F443" s="356"/>
      <c r="G443" s="435" t="str">
        <f>IF(E443="","",DATEDIF(E443,#REF!,"y"))</f>
        <v/>
      </c>
      <c r="H443" s="356"/>
      <c r="I443" s="356"/>
      <c r="J443" s="379"/>
      <c r="K443" s="436" t="str">
        <f t="shared" ca="1" si="180"/>
        <v/>
      </c>
      <c r="L443" s="316"/>
      <c r="M443" s="318"/>
      <c r="N443" s="318"/>
      <c r="O443" s="318"/>
      <c r="P443" s="363"/>
      <c r="Q443" s="432" t="str">
        <f t="shared" ca="1" si="181"/>
        <v/>
      </c>
      <c r="R443" s="360"/>
      <c r="S443" s="361"/>
      <c r="T443" s="361"/>
      <c r="U443" s="361"/>
      <c r="V443" s="365"/>
      <c r="W443" s="358"/>
      <c r="X443" s="379" t="str">
        <f t="shared" ca="1" si="182"/>
        <v/>
      </c>
      <c r="Y443" s="379"/>
      <c r="Z443" s="360"/>
      <c r="AA443" s="361"/>
      <c r="AB443" s="361"/>
      <c r="AC443" s="361"/>
      <c r="AD443" s="362"/>
      <c r="AE443" s="363"/>
      <c r="AF443" s="432" t="str">
        <f t="shared" ca="1" si="183"/>
        <v/>
      </c>
      <c r="AG443" s="363"/>
      <c r="AH443" s="432" t="str">
        <f t="shared" ca="1" si="184"/>
        <v/>
      </c>
      <c r="AI443" s="358"/>
      <c r="AJ443" s="379" t="str">
        <f t="shared" ca="1" si="185"/>
        <v/>
      </c>
      <c r="AK443" s="363"/>
      <c r="AL443" s="432" t="str">
        <f t="shared" ca="1" si="186"/>
        <v/>
      </c>
      <c r="AM443" s="363"/>
      <c r="AN443" s="432" t="str">
        <f t="shared" ca="1" si="187"/>
        <v/>
      </c>
      <c r="AO443" s="433" t="str">
        <f t="shared" si="188"/>
        <v/>
      </c>
      <c r="AP443" s="433" t="str">
        <f t="shared" si="189"/>
        <v/>
      </c>
      <c r="AQ443" s="433" t="str">
        <f>IF(AO443=7,VLOOKUP(AP443,設定!$A$2:$B$6,2,1),"---")</f>
        <v>---</v>
      </c>
      <c r="AR443" s="370"/>
      <c r="AS443" s="371"/>
      <c r="AT443" s="371"/>
      <c r="AU443" s="372" t="s">
        <v>105</v>
      </c>
      <c r="AV443" s="373"/>
      <c r="AW443" s="372"/>
      <c r="AX443" s="374"/>
      <c r="AY443" s="434" t="str">
        <f t="shared" si="208"/>
        <v/>
      </c>
      <c r="AZ443" s="372" t="s">
        <v>105</v>
      </c>
      <c r="BA443" s="372" t="s">
        <v>105</v>
      </c>
      <c r="BB443" s="372" t="s">
        <v>105</v>
      </c>
      <c r="BC443" s="372"/>
      <c r="BD443" s="372"/>
      <c r="BE443" s="372"/>
      <c r="BF443" s="372"/>
      <c r="BG443" s="376"/>
      <c r="BH443" s="377"/>
      <c r="BI443" s="372"/>
      <c r="BJ443" s="372"/>
      <c r="BK443" s="372"/>
      <c r="BL443" s="372"/>
      <c r="BM443" s="372"/>
      <c r="BN443" s="372"/>
      <c r="BO443" s="372"/>
      <c r="BP443" s="372"/>
      <c r="BQ443" s="372"/>
      <c r="BR443" s="372"/>
      <c r="BS443" s="372"/>
      <c r="BT443" s="372"/>
      <c r="BU443" s="372"/>
      <c r="BV443" s="372"/>
      <c r="BW443" s="372"/>
      <c r="BX443" s="372"/>
      <c r="BY443" s="372"/>
      <c r="BZ443" s="378"/>
      <c r="CA443" s="401"/>
      <c r="CB443" s="402"/>
      <c r="CC443" s="402">
        <v>431</v>
      </c>
      <c r="CD443" s="337" t="str">
        <f t="shared" si="190"/>
        <v/>
      </c>
      <c r="CE443" s="337" t="str">
        <f t="shared" si="192"/>
        <v>立得点表!3:12</v>
      </c>
      <c r="CF443" s="338" t="str">
        <f t="shared" si="193"/>
        <v>立得点表!16:25</v>
      </c>
      <c r="CG443" s="337" t="str">
        <f t="shared" si="194"/>
        <v>立3段得点表!3:13</v>
      </c>
      <c r="CH443" s="338" t="str">
        <f t="shared" si="195"/>
        <v>立3段得点表!16:25</v>
      </c>
      <c r="CI443" s="337" t="str">
        <f t="shared" si="196"/>
        <v>ボール得点表!3:13</v>
      </c>
      <c r="CJ443" s="338" t="str">
        <f t="shared" si="197"/>
        <v>ボール得点表!16:25</v>
      </c>
      <c r="CK443" s="337" t="str">
        <f t="shared" si="198"/>
        <v>50m得点表!3:13</v>
      </c>
      <c r="CL443" s="338" t="str">
        <f t="shared" si="199"/>
        <v>50m得点表!16:25</v>
      </c>
      <c r="CM443" s="337" t="str">
        <f t="shared" si="200"/>
        <v>往得点表!3:13</v>
      </c>
      <c r="CN443" s="338" t="str">
        <f t="shared" si="201"/>
        <v>往得点表!16:25</v>
      </c>
      <c r="CO443" s="337" t="str">
        <f t="shared" si="202"/>
        <v>腕得点表!3:13</v>
      </c>
      <c r="CP443" s="338" t="str">
        <f t="shared" si="203"/>
        <v>腕得点表!16:25</v>
      </c>
      <c r="CQ443" s="337" t="str">
        <f t="shared" si="204"/>
        <v>腕膝得点表!3:4</v>
      </c>
      <c r="CR443" s="338" t="str">
        <f t="shared" si="205"/>
        <v>腕膝得点表!8:9</v>
      </c>
      <c r="CS443" s="337" t="str">
        <f t="shared" si="206"/>
        <v>20mシャトルラン得点表!3:13</v>
      </c>
      <c r="CT443" s="338" t="str">
        <f t="shared" si="207"/>
        <v>20mシャトルラン得点表!16:25</v>
      </c>
      <c r="CU443" s="402" t="b">
        <f t="shared" si="191"/>
        <v>0</v>
      </c>
    </row>
    <row r="444" spans="1:99">
      <c r="A444" s="352">
        <v>432</v>
      </c>
      <c r="B444" s="446"/>
      <c r="C444" s="353"/>
      <c r="D444" s="356"/>
      <c r="E444" s="355"/>
      <c r="F444" s="356"/>
      <c r="G444" s="435" t="str">
        <f>IF(E444="","",DATEDIF(E444,#REF!,"y"))</f>
        <v/>
      </c>
      <c r="H444" s="356"/>
      <c r="I444" s="356"/>
      <c r="J444" s="379"/>
      <c r="K444" s="436" t="str">
        <f t="shared" ca="1" si="180"/>
        <v/>
      </c>
      <c r="L444" s="316"/>
      <c r="M444" s="318"/>
      <c r="N444" s="318"/>
      <c r="O444" s="318"/>
      <c r="P444" s="363"/>
      <c r="Q444" s="432" t="str">
        <f t="shared" ca="1" si="181"/>
        <v/>
      </c>
      <c r="R444" s="360"/>
      <c r="S444" s="361"/>
      <c r="T444" s="361"/>
      <c r="U444" s="361"/>
      <c r="V444" s="365"/>
      <c r="W444" s="358"/>
      <c r="X444" s="379" t="str">
        <f t="shared" ca="1" si="182"/>
        <v/>
      </c>
      <c r="Y444" s="379"/>
      <c r="Z444" s="360"/>
      <c r="AA444" s="361"/>
      <c r="AB444" s="361"/>
      <c r="AC444" s="361"/>
      <c r="AD444" s="362"/>
      <c r="AE444" s="363"/>
      <c r="AF444" s="432" t="str">
        <f t="shared" ca="1" si="183"/>
        <v/>
      </c>
      <c r="AG444" s="363"/>
      <c r="AH444" s="432" t="str">
        <f t="shared" ca="1" si="184"/>
        <v/>
      </c>
      <c r="AI444" s="358"/>
      <c r="AJ444" s="379" t="str">
        <f t="shared" ca="1" si="185"/>
        <v/>
      </c>
      <c r="AK444" s="363"/>
      <c r="AL444" s="432" t="str">
        <f t="shared" ca="1" si="186"/>
        <v/>
      </c>
      <c r="AM444" s="363"/>
      <c r="AN444" s="432" t="str">
        <f t="shared" ca="1" si="187"/>
        <v/>
      </c>
      <c r="AO444" s="433" t="str">
        <f t="shared" si="188"/>
        <v/>
      </c>
      <c r="AP444" s="433" t="str">
        <f t="shared" si="189"/>
        <v/>
      </c>
      <c r="AQ444" s="433" t="str">
        <f>IF(AO444=7,VLOOKUP(AP444,設定!$A$2:$B$6,2,1),"---")</f>
        <v>---</v>
      </c>
      <c r="AR444" s="370"/>
      <c r="AS444" s="371"/>
      <c r="AT444" s="371"/>
      <c r="AU444" s="372" t="s">
        <v>105</v>
      </c>
      <c r="AV444" s="373"/>
      <c r="AW444" s="372"/>
      <c r="AX444" s="374"/>
      <c r="AY444" s="434" t="str">
        <f t="shared" si="208"/>
        <v/>
      </c>
      <c r="AZ444" s="372" t="s">
        <v>105</v>
      </c>
      <c r="BA444" s="372" t="s">
        <v>105</v>
      </c>
      <c r="BB444" s="372" t="s">
        <v>105</v>
      </c>
      <c r="BC444" s="372"/>
      <c r="BD444" s="372"/>
      <c r="BE444" s="372"/>
      <c r="BF444" s="372"/>
      <c r="BG444" s="376"/>
      <c r="BH444" s="377"/>
      <c r="BI444" s="372"/>
      <c r="BJ444" s="372"/>
      <c r="BK444" s="372"/>
      <c r="BL444" s="372"/>
      <c r="BM444" s="372"/>
      <c r="BN444" s="372"/>
      <c r="BO444" s="372"/>
      <c r="BP444" s="372"/>
      <c r="BQ444" s="372"/>
      <c r="BR444" s="372"/>
      <c r="BS444" s="372"/>
      <c r="BT444" s="372"/>
      <c r="BU444" s="372"/>
      <c r="BV444" s="372"/>
      <c r="BW444" s="372"/>
      <c r="BX444" s="372"/>
      <c r="BY444" s="372"/>
      <c r="BZ444" s="378"/>
      <c r="CA444" s="401"/>
      <c r="CB444" s="402"/>
      <c r="CC444" s="402">
        <v>432</v>
      </c>
      <c r="CD444" s="337" t="str">
        <f t="shared" si="190"/>
        <v/>
      </c>
      <c r="CE444" s="337" t="str">
        <f t="shared" si="192"/>
        <v>立得点表!3:12</v>
      </c>
      <c r="CF444" s="338" t="str">
        <f t="shared" si="193"/>
        <v>立得点表!16:25</v>
      </c>
      <c r="CG444" s="337" t="str">
        <f t="shared" si="194"/>
        <v>立3段得点表!3:13</v>
      </c>
      <c r="CH444" s="338" t="str">
        <f t="shared" si="195"/>
        <v>立3段得点表!16:25</v>
      </c>
      <c r="CI444" s="337" t="str">
        <f t="shared" si="196"/>
        <v>ボール得点表!3:13</v>
      </c>
      <c r="CJ444" s="338" t="str">
        <f t="shared" si="197"/>
        <v>ボール得点表!16:25</v>
      </c>
      <c r="CK444" s="337" t="str">
        <f t="shared" si="198"/>
        <v>50m得点表!3:13</v>
      </c>
      <c r="CL444" s="338" t="str">
        <f t="shared" si="199"/>
        <v>50m得点表!16:25</v>
      </c>
      <c r="CM444" s="337" t="str">
        <f t="shared" si="200"/>
        <v>往得点表!3:13</v>
      </c>
      <c r="CN444" s="338" t="str">
        <f t="shared" si="201"/>
        <v>往得点表!16:25</v>
      </c>
      <c r="CO444" s="337" t="str">
        <f t="shared" si="202"/>
        <v>腕得点表!3:13</v>
      </c>
      <c r="CP444" s="338" t="str">
        <f t="shared" si="203"/>
        <v>腕得点表!16:25</v>
      </c>
      <c r="CQ444" s="337" t="str">
        <f t="shared" si="204"/>
        <v>腕膝得点表!3:4</v>
      </c>
      <c r="CR444" s="338" t="str">
        <f t="shared" si="205"/>
        <v>腕膝得点表!8:9</v>
      </c>
      <c r="CS444" s="337" t="str">
        <f t="shared" si="206"/>
        <v>20mシャトルラン得点表!3:13</v>
      </c>
      <c r="CT444" s="338" t="str">
        <f t="shared" si="207"/>
        <v>20mシャトルラン得点表!16:25</v>
      </c>
      <c r="CU444" s="402" t="b">
        <f t="shared" si="191"/>
        <v>0</v>
      </c>
    </row>
    <row r="445" spans="1:99">
      <c r="A445" s="352">
        <v>433</v>
      </c>
      <c r="B445" s="446"/>
      <c r="C445" s="353"/>
      <c r="D445" s="356"/>
      <c r="E445" s="355"/>
      <c r="F445" s="356"/>
      <c r="G445" s="435" t="str">
        <f>IF(E445="","",DATEDIF(E445,#REF!,"y"))</f>
        <v/>
      </c>
      <c r="H445" s="356"/>
      <c r="I445" s="356"/>
      <c r="J445" s="379"/>
      <c r="K445" s="436" t="str">
        <f t="shared" ca="1" si="180"/>
        <v/>
      </c>
      <c r="L445" s="316"/>
      <c r="M445" s="318"/>
      <c r="N445" s="318"/>
      <c r="O445" s="318"/>
      <c r="P445" s="363"/>
      <c r="Q445" s="432" t="str">
        <f t="shared" ca="1" si="181"/>
        <v/>
      </c>
      <c r="R445" s="360"/>
      <c r="S445" s="361"/>
      <c r="T445" s="361"/>
      <c r="U445" s="361"/>
      <c r="V445" s="365"/>
      <c r="W445" s="358"/>
      <c r="X445" s="379" t="str">
        <f t="shared" ca="1" si="182"/>
        <v/>
      </c>
      <c r="Y445" s="379"/>
      <c r="Z445" s="360"/>
      <c r="AA445" s="361"/>
      <c r="AB445" s="361"/>
      <c r="AC445" s="361"/>
      <c r="AD445" s="362"/>
      <c r="AE445" s="363"/>
      <c r="AF445" s="432" t="str">
        <f t="shared" ca="1" si="183"/>
        <v/>
      </c>
      <c r="AG445" s="363"/>
      <c r="AH445" s="432" t="str">
        <f t="shared" ca="1" si="184"/>
        <v/>
      </c>
      <c r="AI445" s="358"/>
      <c r="AJ445" s="379" t="str">
        <f t="shared" ca="1" si="185"/>
        <v/>
      </c>
      <c r="AK445" s="363"/>
      <c r="AL445" s="432" t="str">
        <f t="shared" ca="1" si="186"/>
        <v/>
      </c>
      <c r="AM445" s="363"/>
      <c r="AN445" s="432" t="str">
        <f t="shared" ca="1" si="187"/>
        <v/>
      </c>
      <c r="AO445" s="433" t="str">
        <f t="shared" si="188"/>
        <v/>
      </c>
      <c r="AP445" s="433" t="str">
        <f t="shared" si="189"/>
        <v/>
      </c>
      <c r="AQ445" s="433" t="str">
        <f>IF(AO445=7,VLOOKUP(AP445,設定!$A$2:$B$6,2,1),"---")</f>
        <v>---</v>
      </c>
      <c r="AR445" s="370"/>
      <c r="AS445" s="371"/>
      <c r="AT445" s="371"/>
      <c r="AU445" s="372" t="s">
        <v>105</v>
      </c>
      <c r="AV445" s="373"/>
      <c r="AW445" s="372"/>
      <c r="AX445" s="374"/>
      <c r="AY445" s="434" t="str">
        <f t="shared" si="208"/>
        <v/>
      </c>
      <c r="AZ445" s="372" t="s">
        <v>105</v>
      </c>
      <c r="BA445" s="372" t="s">
        <v>105</v>
      </c>
      <c r="BB445" s="372" t="s">
        <v>105</v>
      </c>
      <c r="BC445" s="372"/>
      <c r="BD445" s="372"/>
      <c r="BE445" s="372"/>
      <c r="BF445" s="372"/>
      <c r="BG445" s="376"/>
      <c r="BH445" s="377"/>
      <c r="BI445" s="372"/>
      <c r="BJ445" s="372"/>
      <c r="BK445" s="372"/>
      <c r="BL445" s="372"/>
      <c r="BM445" s="372"/>
      <c r="BN445" s="372"/>
      <c r="BO445" s="372"/>
      <c r="BP445" s="372"/>
      <c r="BQ445" s="372"/>
      <c r="BR445" s="372"/>
      <c r="BS445" s="372"/>
      <c r="BT445" s="372"/>
      <c r="BU445" s="372"/>
      <c r="BV445" s="372"/>
      <c r="BW445" s="372"/>
      <c r="BX445" s="372"/>
      <c r="BY445" s="372"/>
      <c r="BZ445" s="378"/>
      <c r="CA445" s="401"/>
      <c r="CB445" s="402"/>
      <c r="CC445" s="402">
        <v>433</v>
      </c>
      <c r="CD445" s="337" t="str">
        <f t="shared" si="190"/>
        <v/>
      </c>
      <c r="CE445" s="337" t="str">
        <f t="shared" si="192"/>
        <v>立得点表!3:12</v>
      </c>
      <c r="CF445" s="338" t="str">
        <f t="shared" si="193"/>
        <v>立得点表!16:25</v>
      </c>
      <c r="CG445" s="337" t="str">
        <f t="shared" si="194"/>
        <v>立3段得点表!3:13</v>
      </c>
      <c r="CH445" s="338" t="str">
        <f t="shared" si="195"/>
        <v>立3段得点表!16:25</v>
      </c>
      <c r="CI445" s="337" t="str">
        <f t="shared" si="196"/>
        <v>ボール得点表!3:13</v>
      </c>
      <c r="CJ445" s="338" t="str">
        <f t="shared" si="197"/>
        <v>ボール得点表!16:25</v>
      </c>
      <c r="CK445" s="337" t="str">
        <f t="shared" si="198"/>
        <v>50m得点表!3:13</v>
      </c>
      <c r="CL445" s="338" t="str">
        <f t="shared" si="199"/>
        <v>50m得点表!16:25</v>
      </c>
      <c r="CM445" s="337" t="str">
        <f t="shared" si="200"/>
        <v>往得点表!3:13</v>
      </c>
      <c r="CN445" s="338" t="str">
        <f t="shared" si="201"/>
        <v>往得点表!16:25</v>
      </c>
      <c r="CO445" s="337" t="str">
        <f t="shared" si="202"/>
        <v>腕得点表!3:13</v>
      </c>
      <c r="CP445" s="338" t="str">
        <f t="shared" si="203"/>
        <v>腕得点表!16:25</v>
      </c>
      <c r="CQ445" s="337" t="str">
        <f t="shared" si="204"/>
        <v>腕膝得点表!3:4</v>
      </c>
      <c r="CR445" s="338" t="str">
        <f t="shared" si="205"/>
        <v>腕膝得点表!8:9</v>
      </c>
      <c r="CS445" s="337" t="str">
        <f t="shared" si="206"/>
        <v>20mシャトルラン得点表!3:13</v>
      </c>
      <c r="CT445" s="338" t="str">
        <f t="shared" si="207"/>
        <v>20mシャトルラン得点表!16:25</v>
      </c>
      <c r="CU445" s="402" t="b">
        <f t="shared" si="191"/>
        <v>0</v>
      </c>
    </row>
    <row r="446" spans="1:99">
      <c r="A446" s="352">
        <v>434</v>
      </c>
      <c r="B446" s="446"/>
      <c r="C446" s="353"/>
      <c r="D446" s="356"/>
      <c r="E446" s="355"/>
      <c r="F446" s="356"/>
      <c r="G446" s="435" t="str">
        <f>IF(E446="","",DATEDIF(E446,#REF!,"y"))</f>
        <v/>
      </c>
      <c r="H446" s="356"/>
      <c r="I446" s="356"/>
      <c r="J446" s="379"/>
      <c r="K446" s="436" t="str">
        <f t="shared" ca="1" si="180"/>
        <v/>
      </c>
      <c r="L446" s="316"/>
      <c r="M446" s="318"/>
      <c r="N446" s="318"/>
      <c r="O446" s="318"/>
      <c r="P446" s="363"/>
      <c r="Q446" s="432" t="str">
        <f t="shared" ca="1" si="181"/>
        <v/>
      </c>
      <c r="R446" s="360"/>
      <c r="S446" s="361"/>
      <c r="T446" s="361"/>
      <c r="U446" s="361"/>
      <c r="V446" s="365"/>
      <c r="W446" s="358"/>
      <c r="X446" s="379" t="str">
        <f t="shared" ca="1" si="182"/>
        <v/>
      </c>
      <c r="Y446" s="379"/>
      <c r="Z446" s="360"/>
      <c r="AA446" s="361"/>
      <c r="AB446" s="361"/>
      <c r="AC446" s="361"/>
      <c r="AD446" s="362"/>
      <c r="AE446" s="363"/>
      <c r="AF446" s="432" t="str">
        <f t="shared" ca="1" si="183"/>
        <v/>
      </c>
      <c r="AG446" s="363"/>
      <c r="AH446" s="432" t="str">
        <f t="shared" ca="1" si="184"/>
        <v/>
      </c>
      <c r="AI446" s="358"/>
      <c r="AJ446" s="379" t="str">
        <f t="shared" ca="1" si="185"/>
        <v/>
      </c>
      <c r="AK446" s="363"/>
      <c r="AL446" s="432" t="str">
        <f t="shared" ca="1" si="186"/>
        <v/>
      </c>
      <c r="AM446" s="363"/>
      <c r="AN446" s="432" t="str">
        <f t="shared" ca="1" si="187"/>
        <v/>
      </c>
      <c r="AO446" s="433" t="str">
        <f t="shared" si="188"/>
        <v/>
      </c>
      <c r="AP446" s="433" t="str">
        <f t="shared" si="189"/>
        <v/>
      </c>
      <c r="AQ446" s="433" t="str">
        <f>IF(AO446=7,VLOOKUP(AP446,設定!$A$2:$B$6,2,1),"---")</f>
        <v>---</v>
      </c>
      <c r="AR446" s="370"/>
      <c r="AS446" s="371"/>
      <c r="AT446" s="371"/>
      <c r="AU446" s="372" t="s">
        <v>105</v>
      </c>
      <c r="AV446" s="373"/>
      <c r="AW446" s="372"/>
      <c r="AX446" s="374"/>
      <c r="AY446" s="434" t="str">
        <f t="shared" si="208"/>
        <v/>
      </c>
      <c r="AZ446" s="372" t="s">
        <v>105</v>
      </c>
      <c r="BA446" s="372" t="s">
        <v>105</v>
      </c>
      <c r="BB446" s="372" t="s">
        <v>105</v>
      </c>
      <c r="BC446" s="372"/>
      <c r="BD446" s="372"/>
      <c r="BE446" s="372"/>
      <c r="BF446" s="372"/>
      <c r="BG446" s="376"/>
      <c r="BH446" s="377"/>
      <c r="BI446" s="372"/>
      <c r="BJ446" s="372"/>
      <c r="BK446" s="372"/>
      <c r="BL446" s="372"/>
      <c r="BM446" s="372"/>
      <c r="BN446" s="372"/>
      <c r="BO446" s="372"/>
      <c r="BP446" s="372"/>
      <c r="BQ446" s="372"/>
      <c r="BR446" s="372"/>
      <c r="BS446" s="372"/>
      <c r="BT446" s="372"/>
      <c r="BU446" s="372"/>
      <c r="BV446" s="372"/>
      <c r="BW446" s="372"/>
      <c r="BX446" s="372"/>
      <c r="BY446" s="372"/>
      <c r="BZ446" s="378"/>
      <c r="CA446" s="401"/>
      <c r="CB446" s="402"/>
      <c r="CC446" s="402">
        <v>434</v>
      </c>
      <c r="CD446" s="337" t="str">
        <f t="shared" si="190"/>
        <v/>
      </c>
      <c r="CE446" s="337" t="str">
        <f t="shared" si="192"/>
        <v>立得点表!3:12</v>
      </c>
      <c r="CF446" s="338" t="str">
        <f t="shared" si="193"/>
        <v>立得点表!16:25</v>
      </c>
      <c r="CG446" s="337" t="str">
        <f t="shared" si="194"/>
        <v>立3段得点表!3:13</v>
      </c>
      <c r="CH446" s="338" t="str">
        <f t="shared" si="195"/>
        <v>立3段得点表!16:25</v>
      </c>
      <c r="CI446" s="337" t="str">
        <f t="shared" si="196"/>
        <v>ボール得点表!3:13</v>
      </c>
      <c r="CJ446" s="338" t="str">
        <f t="shared" si="197"/>
        <v>ボール得点表!16:25</v>
      </c>
      <c r="CK446" s="337" t="str">
        <f t="shared" si="198"/>
        <v>50m得点表!3:13</v>
      </c>
      <c r="CL446" s="338" t="str">
        <f t="shared" si="199"/>
        <v>50m得点表!16:25</v>
      </c>
      <c r="CM446" s="337" t="str">
        <f t="shared" si="200"/>
        <v>往得点表!3:13</v>
      </c>
      <c r="CN446" s="338" t="str">
        <f t="shared" si="201"/>
        <v>往得点表!16:25</v>
      </c>
      <c r="CO446" s="337" t="str">
        <f t="shared" si="202"/>
        <v>腕得点表!3:13</v>
      </c>
      <c r="CP446" s="338" t="str">
        <f t="shared" si="203"/>
        <v>腕得点表!16:25</v>
      </c>
      <c r="CQ446" s="337" t="str">
        <f t="shared" si="204"/>
        <v>腕膝得点表!3:4</v>
      </c>
      <c r="CR446" s="338" t="str">
        <f t="shared" si="205"/>
        <v>腕膝得点表!8:9</v>
      </c>
      <c r="CS446" s="337" t="str">
        <f t="shared" si="206"/>
        <v>20mシャトルラン得点表!3:13</v>
      </c>
      <c r="CT446" s="338" t="str">
        <f t="shared" si="207"/>
        <v>20mシャトルラン得点表!16:25</v>
      </c>
      <c r="CU446" s="402" t="b">
        <f t="shared" si="191"/>
        <v>0</v>
      </c>
    </row>
    <row r="447" spans="1:99">
      <c r="A447" s="352">
        <v>435</v>
      </c>
      <c r="B447" s="446"/>
      <c r="C447" s="353"/>
      <c r="D447" s="356"/>
      <c r="E447" s="355"/>
      <c r="F447" s="356"/>
      <c r="G447" s="435" t="str">
        <f>IF(E447="","",DATEDIF(E447,#REF!,"y"))</f>
        <v/>
      </c>
      <c r="H447" s="356"/>
      <c r="I447" s="356"/>
      <c r="J447" s="379"/>
      <c r="K447" s="436" t="str">
        <f t="shared" ca="1" si="180"/>
        <v/>
      </c>
      <c r="L447" s="316"/>
      <c r="M447" s="318"/>
      <c r="N447" s="318"/>
      <c r="O447" s="318"/>
      <c r="P447" s="363"/>
      <c r="Q447" s="432" t="str">
        <f t="shared" ca="1" si="181"/>
        <v/>
      </c>
      <c r="R447" s="360"/>
      <c r="S447" s="361"/>
      <c r="T447" s="361"/>
      <c r="U447" s="361"/>
      <c r="V447" s="365"/>
      <c r="W447" s="358"/>
      <c r="X447" s="379" t="str">
        <f t="shared" ca="1" si="182"/>
        <v/>
      </c>
      <c r="Y447" s="379"/>
      <c r="Z447" s="360"/>
      <c r="AA447" s="361"/>
      <c r="AB447" s="361"/>
      <c r="AC447" s="361"/>
      <c r="AD447" s="362"/>
      <c r="AE447" s="363"/>
      <c r="AF447" s="432" t="str">
        <f t="shared" ca="1" si="183"/>
        <v/>
      </c>
      <c r="AG447" s="363"/>
      <c r="AH447" s="432" t="str">
        <f t="shared" ca="1" si="184"/>
        <v/>
      </c>
      <c r="AI447" s="358"/>
      <c r="AJ447" s="379" t="str">
        <f t="shared" ca="1" si="185"/>
        <v/>
      </c>
      <c r="AK447" s="363"/>
      <c r="AL447" s="432" t="str">
        <f t="shared" ca="1" si="186"/>
        <v/>
      </c>
      <c r="AM447" s="363"/>
      <c r="AN447" s="432" t="str">
        <f t="shared" ca="1" si="187"/>
        <v/>
      </c>
      <c r="AO447" s="433" t="str">
        <f t="shared" si="188"/>
        <v/>
      </c>
      <c r="AP447" s="433" t="str">
        <f t="shared" si="189"/>
        <v/>
      </c>
      <c r="AQ447" s="433" t="str">
        <f>IF(AO447=7,VLOOKUP(AP447,設定!$A$2:$B$6,2,1),"---")</f>
        <v>---</v>
      </c>
      <c r="AR447" s="370"/>
      <c r="AS447" s="371"/>
      <c r="AT447" s="371"/>
      <c r="AU447" s="372" t="s">
        <v>105</v>
      </c>
      <c r="AV447" s="373"/>
      <c r="AW447" s="372"/>
      <c r="AX447" s="374"/>
      <c r="AY447" s="434" t="str">
        <f t="shared" si="208"/>
        <v/>
      </c>
      <c r="AZ447" s="372" t="s">
        <v>105</v>
      </c>
      <c r="BA447" s="372" t="s">
        <v>105</v>
      </c>
      <c r="BB447" s="372" t="s">
        <v>105</v>
      </c>
      <c r="BC447" s="372"/>
      <c r="BD447" s="372"/>
      <c r="BE447" s="372"/>
      <c r="BF447" s="372"/>
      <c r="BG447" s="376"/>
      <c r="BH447" s="377"/>
      <c r="BI447" s="372"/>
      <c r="BJ447" s="372"/>
      <c r="BK447" s="372"/>
      <c r="BL447" s="372"/>
      <c r="BM447" s="372"/>
      <c r="BN447" s="372"/>
      <c r="BO447" s="372"/>
      <c r="BP447" s="372"/>
      <c r="BQ447" s="372"/>
      <c r="BR447" s="372"/>
      <c r="BS447" s="372"/>
      <c r="BT447" s="372"/>
      <c r="BU447" s="372"/>
      <c r="BV447" s="372"/>
      <c r="BW447" s="372"/>
      <c r="BX447" s="372"/>
      <c r="BY447" s="372"/>
      <c r="BZ447" s="378"/>
      <c r="CA447" s="401"/>
      <c r="CB447" s="402"/>
      <c r="CC447" s="402">
        <v>435</v>
      </c>
      <c r="CD447" s="337" t="str">
        <f t="shared" si="190"/>
        <v/>
      </c>
      <c r="CE447" s="337" t="str">
        <f t="shared" si="192"/>
        <v>立得点表!3:12</v>
      </c>
      <c r="CF447" s="338" t="str">
        <f t="shared" si="193"/>
        <v>立得点表!16:25</v>
      </c>
      <c r="CG447" s="337" t="str">
        <f t="shared" si="194"/>
        <v>立3段得点表!3:13</v>
      </c>
      <c r="CH447" s="338" t="str">
        <f t="shared" si="195"/>
        <v>立3段得点表!16:25</v>
      </c>
      <c r="CI447" s="337" t="str">
        <f t="shared" si="196"/>
        <v>ボール得点表!3:13</v>
      </c>
      <c r="CJ447" s="338" t="str">
        <f t="shared" si="197"/>
        <v>ボール得点表!16:25</v>
      </c>
      <c r="CK447" s="337" t="str">
        <f t="shared" si="198"/>
        <v>50m得点表!3:13</v>
      </c>
      <c r="CL447" s="338" t="str">
        <f t="shared" si="199"/>
        <v>50m得点表!16:25</v>
      </c>
      <c r="CM447" s="337" t="str">
        <f t="shared" si="200"/>
        <v>往得点表!3:13</v>
      </c>
      <c r="CN447" s="338" t="str">
        <f t="shared" si="201"/>
        <v>往得点表!16:25</v>
      </c>
      <c r="CO447" s="337" t="str">
        <f t="shared" si="202"/>
        <v>腕得点表!3:13</v>
      </c>
      <c r="CP447" s="338" t="str">
        <f t="shared" si="203"/>
        <v>腕得点表!16:25</v>
      </c>
      <c r="CQ447" s="337" t="str">
        <f t="shared" si="204"/>
        <v>腕膝得点表!3:4</v>
      </c>
      <c r="CR447" s="338" t="str">
        <f t="shared" si="205"/>
        <v>腕膝得点表!8:9</v>
      </c>
      <c r="CS447" s="337" t="str">
        <f t="shared" si="206"/>
        <v>20mシャトルラン得点表!3:13</v>
      </c>
      <c r="CT447" s="338" t="str">
        <f t="shared" si="207"/>
        <v>20mシャトルラン得点表!16:25</v>
      </c>
      <c r="CU447" s="402" t="b">
        <f t="shared" si="191"/>
        <v>0</v>
      </c>
    </row>
    <row r="448" spans="1:99">
      <c r="A448" s="352">
        <v>436</v>
      </c>
      <c r="B448" s="446"/>
      <c r="C448" s="353"/>
      <c r="D448" s="356"/>
      <c r="E448" s="355"/>
      <c r="F448" s="356"/>
      <c r="G448" s="435" t="str">
        <f>IF(E448="","",DATEDIF(E448,#REF!,"y"))</f>
        <v/>
      </c>
      <c r="H448" s="356"/>
      <c r="I448" s="356"/>
      <c r="J448" s="379"/>
      <c r="K448" s="436" t="str">
        <f t="shared" ca="1" si="180"/>
        <v/>
      </c>
      <c r="L448" s="316"/>
      <c r="M448" s="318"/>
      <c r="N448" s="318"/>
      <c r="O448" s="318"/>
      <c r="P448" s="363"/>
      <c r="Q448" s="432" t="str">
        <f t="shared" ca="1" si="181"/>
        <v/>
      </c>
      <c r="R448" s="360"/>
      <c r="S448" s="361"/>
      <c r="T448" s="361"/>
      <c r="U448" s="361"/>
      <c r="V448" s="365"/>
      <c r="W448" s="358"/>
      <c r="X448" s="379" t="str">
        <f t="shared" ca="1" si="182"/>
        <v/>
      </c>
      <c r="Y448" s="379"/>
      <c r="Z448" s="360"/>
      <c r="AA448" s="361"/>
      <c r="AB448" s="361"/>
      <c r="AC448" s="361"/>
      <c r="AD448" s="362"/>
      <c r="AE448" s="363"/>
      <c r="AF448" s="432" t="str">
        <f t="shared" ca="1" si="183"/>
        <v/>
      </c>
      <c r="AG448" s="363"/>
      <c r="AH448" s="432" t="str">
        <f t="shared" ca="1" si="184"/>
        <v/>
      </c>
      <c r="AI448" s="358"/>
      <c r="AJ448" s="379" t="str">
        <f t="shared" ca="1" si="185"/>
        <v/>
      </c>
      <c r="AK448" s="363"/>
      <c r="AL448" s="432" t="str">
        <f t="shared" ca="1" si="186"/>
        <v/>
      </c>
      <c r="AM448" s="363"/>
      <c r="AN448" s="432" t="str">
        <f t="shared" ca="1" si="187"/>
        <v/>
      </c>
      <c r="AO448" s="433" t="str">
        <f t="shared" si="188"/>
        <v/>
      </c>
      <c r="AP448" s="433" t="str">
        <f t="shared" si="189"/>
        <v/>
      </c>
      <c r="AQ448" s="433" t="str">
        <f>IF(AO448=7,VLOOKUP(AP448,設定!$A$2:$B$6,2,1),"---")</f>
        <v>---</v>
      </c>
      <c r="AR448" s="370"/>
      <c r="AS448" s="371"/>
      <c r="AT448" s="371"/>
      <c r="AU448" s="372" t="s">
        <v>105</v>
      </c>
      <c r="AV448" s="373"/>
      <c r="AW448" s="372"/>
      <c r="AX448" s="374"/>
      <c r="AY448" s="434" t="str">
        <f t="shared" si="208"/>
        <v/>
      </c>
      <c r="AZ448" s="372" t="s">
        <v>105</v>
      </c>
      <c r="BA448" s="372" t="s">
        <v>105</v>
      </c>
      <c r="BB448" s="372" t="s">
        <v>105</v>
      </c>
      <c r="BC448" s="372"/>
      <c r="BD448" s="372"/>
      <c r="BE448" s="372"/>
      <c r="BF448" s="372"/>
      <c r="BG448" s="376"/>
      <c r="BH448" s="377"/>
      <c r="BI448" s="372"/>
      <c r="BJ448" s="372"/>
      <c r="BK448" s="372"/>
      <c r="BL448" s="372"/>
      <c r="BM448" s="372"/>
      <c r="BN448" s="372"/>
      <c r="BO448" s="372"/>
      <c r="BP448" s="372"/>
      <c r="BQ448" s="372"/>
      <c r="BR448" s="372"/>
      <c r="BS448" s="372"/>
      <c r="BT448" s="372"/>
      <c r="BU448" s="372"/>
      <c r="BV448" s="372"/>
      <c r="BW448" s="372"/>
      <c r="BX448" s="372"/>
      <c r="BY448" s="372"/>
      <c r="BZ448" s="378"/>
      <c r="CA448" s="401"/>
      <c r="CB448" s="402"/>
      <c r="CC448" s="402">
        <v>436</v>
      </c>
      <c r="CD448" s="337" t="str">
        <f t="shared" si="190"/>
        <v/>
      </c>
      <c r="CE448" s="337" t="str">
        <f t="shared" si="192"/>
        <v>立得点表!3:12</v>
      </c>
      <c r="CF448" s="338" t="str">
        <f t="shared" si="193"/>
        <v>立得点表!16:25</v>
      </c>
      <c r="CG448" s="337" t="str">
        <f t="shared" si="194"/>
        <v>立3段得点表!3:13</v>
      </c>
      <c r="CH448" s="338" t="str">
        <f t="shared" si="195"/>
        <v>立3段得点表!16:25</v>
      </c>
      <c r="CI448" s="337" t="str">
        <f t="shared" si="196"/>
        <v>ボール得点表!3:13</v>
      </c>
      <c r="CJ448" s="338" t="str">
        <f t="shared" si="197"/>
        <v>ボール得点表!16:25</v>
      </c>
      <c r="CK448" s="337" t="str">
        <f t="shared" si="198"/>
        <v>50m得点表!3:13</v>
      </c>
      <c r="CL448" s="338" t="str">
        <f t="shared" si="199"/>
        <v>50m得点表!16:25</v>
      </c>
      <c r="CM448" s="337" t="str">
        <f t="shared" si="200"/>
        <v>往得点表!3:13</v>
      </c>
      <c r="CN448" s="338" t="str">
        <f t="shared" si="201"/>
        <v>往得点表!16:25</v>
      </c>
      <c r="CO448" s="337" t="str">
        <f t="shared" si="202"/>
        <v>腕得点表!3:13</v>
      </c>
      <c r="CP448" s="338" t="str">
        <f t="shared" si="203"/>
        <v>腕得点表!16:25</v>
      </c>
      <c r="CQ448" s="337" t="str">
        <f t="shared" si="204"/>
        <v>腕膝得点表!3:4</v>
      </c>
      <c r="CR448" s="338" t="str">
        <f t="shared" si="205"/>
        <v>腕膝得点表!8:9</v>
      </c>
      <c r="CS448" s="337" t="str">
        <f t="shared" si="206"/>
        <v>20mシャトルラン得点表!3:13</v>
      </c>
      <c r="CT448" s="338" t="str">
        <f t="shared" si="207"/>
        <v>20mシャトルラン得点表!16:25</v>
      </c>
      <c r="CU448" s="402" t="b">
        <f t="shared" si="191"/>
        <v>0</v>
      </c>
    </row>
    <row r="449" spans="1:99">
      <c r="A449" s="352">
        <v>437</v>
      </c>
      <c r="B449" s="446"/>
      <c r="C449" s="353"/>
      <c r="D449" s="356"/>
      <c r="E449" s="355"/>
      <c r="F449" s="356"/>
      <c r="G449" s="435" t="str">
        <f>IF(E449="","",DATEDIF(E449,#REF!,"y"))</f>
        <v/>
      </c>
      <c r="H449" s="356"/>
      <c r="I449" s="356"/>
      <c r="J449" s="379"/>
      <c r="K449" s="436" t="str">
        <f t="shared" ca="1" si="180"/>
        <v/>
      </c>
      <c r="L449" s="316"/>
      <c r="M449" s="318"/>
      <c r="N449" s="318"/>
      <c r="O449" s="318"/>
      <c r="P449" s="363"/>
      <c r="Q449" s="432" t="str">
        <f t="shared" ca="1" si="181"/>
        <v/>
      </c>
      <c r="R449" s="360"/>
      <c r="S449" s="361"/>
      <c r="T449" s="361"/>
      <c r="U449" s="361"/>
      <c r="V449" s="365"/>
      <c r="W449" s="358"/>
      <c r="X449" s="379" t="str">
        <f t="shared" ca="1" si="182"/>
        <v/>
      </c>
      <c r="Y449" s="379"/>
      <c r="Z449" s="360"/>
      <c r="AA449" s="361"/>
      <c r="AB449" s="361"/>
      <c r="AC449" s="361"/>
      <c r="AD449" s="362"/>
      <c r="AE449" s="363"/>
      <c r="AF449" s="432" t="str">
        <f t="shared" ca="1" si="183"/>
        <v/>
      </c>
      <c r="AG449" s="363"/>
      <c r="AH449" s="432" t="str">
        <f t="shared" ca="1" si="184"/>
        <v/>
      </c>
      <c r="AI449" s="358"/>
      <c r="AJ449" s="379" t="str">
        <f t="shared" ca="1" si="185"/>
        <v/>
      </c>
      <c r="AK449" s="363"/>
      <c r="AL449" s="432" t="str">
        <f t="shared" ca="1" si="186"/>
        <v/>
      </c>
      <c r="AM449" s="363"/>
      <c r="AN449" s="432" t="str">
        <f t="shared" ca="1" si="187"/>
        <v/>
      </c>
      <c r="AO449" s="433" t="str">
        <f t="shared" si="188"/>
        <v/>
      </c>
      <c r="AP449" s="433" t="str">
        <f t="shared" si="189"/>
        <v/>
      </c>
      <c r="AQ449" s="433" t="str">
        <f>IF(AO449=7,VLOOKUP(AP449,設定!$A$2:$B$6,2,1),"---")</f>
        <v>---</v>
      </c>
      <c r="AR449" s="370"/>
      <c r="AS449" s="371"/>
      <c r="AT449" s="371"/>
      <c r="AU449" s="372" t="s">
        <v>105</v>
      </c>
      <c r="AV449" s="373"/>
      <c r="AW449" s="372"/>
      <c r="AX449" s="374"/>
      <c r="AY449" s="434" t="str">
        <f t="shared" si="208"/>
        <v/>
      </c>
      <c r="AZ449" s="372" t="s">
        <v>105</v>
      </c>
      <c r="BA449" s="372" t="s">
        <v>105</v>
      </c>
      <c r="BB449" s="372" t="s">
        <v>105</v>
      </c>
      <c r="BC449" s="372"/>
      <c r="BD449" s="372"/>
      <c r="BE449" s="372"/>
      <c r="BF449" s="372"/>
      <c r="BG449" s="376"/>
      <c r="BH449" s="377"/>
      <c r="BI449" s="372"/>
      <c r="BJ449" s="372"/>
      <c r="BK449" s="372"/>
      <c r="BL449" s="372"/>
      <c r="BM449" s="372"/>
      <c r="BN449" s="372"/>
      <c r="BO449" s="372"/>
      <c r="BP449" s="372"/>
      <c r="BQ449" s="372"/>
      <c r="BR449" s="372"/>
      <c r="BS449" s="372"/>
      <c r="BT449" s="372"/>
      <c r="BU449" s="372"/>
      <c r="BV449" s="372"/>
      <c r="BW449" s="372"/>
      <c r="BX449" s="372"/>
      <c r="BY449" s="372"/>
      <c r="BZ449" s="378"/>
      <c r="CA449" s="401"/>
      <c r="CB449" s="402"/>
      <c r="CC449" s="402">
        <v>437</v>
      </c>
      <c r="CD449" s="337" t="str">
        <f t="shared" si="190"/>
        <v/>
      </c>
      <c r="CE449" s="337" t="str">
        <f t="shared" si="192"/>
        <v>立得点表!3:12</v>
      </c>
      <c r="CF449" s="338" t="str">
        <f t="shared" si="193"/>
        <v>立得点表!16:25</v>
      </c>
      <c r="CG449" s="337" t="str">
        <f t="shared" si="194"/>
        <v>立3段得点表!3:13</v>
      </c>
      <c r="CH449" s="338" t="str">
        <f t="shared" si="195"/>
        <v>立3段得点表!16:25</v>
      </c>
      <c r="CI449" s="337" t="str">
        <f t="shared" si="196"/>
        <v>ボール得点表!3:13</v>
      </c>
      <c r="CJ449" s="338" t="str">
        <f t="shared" si="197"/>
        <v>ボール得点表!16:25</v>
      </c>
      <c r="CK449" s="337" t="str">
        <f t="shared" si="198"/>
        <v>50m得点表!3:13</v>
      </c>
      <c r="CL449" s="338" t="str">
        <f t="shared" si="199"/>
        <v>50m得点表!16:25</v>
      </c>
      <c r="CM449" s="337" t="str">
        <f t="shared" si="200"/>
        <v>往得点表!3:13</v>
      </c>
      <c r="CN449" s="338" t="str">
        <f t="shared" si="201"/>
        <v>往得点表!16:25</v>
      </c>
      <c r="CO449" s="337" t="str">
        <f t="shared" si="202"/>
        <v>腕得点表!3:13</v>
      </c>
      <c r="CP449" s="338" t="str">
        <f t="shared" si="203"/>
        <v>腕得点表!16:25</v>
      </c>
      <c r="CQ449" s="337" t="str">
        <f t="shared" si="204"/>
        <v>腕膝得点表!3:4</v>
      </c>
      <c r="CR449" s="338" t="str">
        <f t="shared" si="205"/>
        <v>腕膝得点表!8:9</v>
      </c>
      <c r="CS449" s="337" t="str">
        <f t="shared" si="206"/>
        <v>20mシャトルラン得点表!3:13</v>
      </c>
      <c r="CT449" s="338" t="str">
        <f t="shared" si="207"/>
        <v>20mシャトルラン得点表!16:25</v>
      </c>
      <c r="CU449" s="402" t="b">
        <f t="shared" si="191"/>
        <v>0</v>
      </c>
    </row>
    <row r="450" spans="1:99">
      <c r="A450" s="352">
        <v>438</v>
      </c>
      <c r="B450" s="446"/>
      <c r="C450" s="353"/>
      <c r="D450" s="356"/>
      <c r="E450" s="355"/>
      <c r="F450" s="356"/>
      <c r="G450" s="435" t="str">
        <f>IF(E450="","",DATEDIF(E450,#REF!,"y"))</f>
        <v/>
      </c>
      <c r="H450" s="356"/>
      <c r="I450" s="356"/>
      <c r="J450" s="379"/>
      <c r="K450" s="436" t="str">
        <f t="shared" ca="1" si="180"/>
        <v/>
      </c>
      <c r="L450" s="316"/>
      <c r="M450" s="318"/>
      <c r="N450" s="318"/>
      <c r="O450" s="318"/>
      <c r="P450" s="363"/>
      <c r="Q450" s="432" t="str">
        <f t="shared" ca="1" si="181"/>
        <v/>
      </c>
      <c r="R450" s="360"/>
      <c r="S450" s="361"/>
      <c r="T450" s="361"/>
      <c r="U450" s="361"/>
      <c r="V450" s="365"/>
      <c r="W450" s="358"/>
      <c r="X450" s="379" t="str">
        <f t="shared" ca="1" si="182"/>
        <v/>
      </c>
      <c r="Y450" s="379"/>
      <c r="Z450" s="360"/>
      <c r="AA450" s="361"/>
      <c r="AB450" s="361"/>
      <c r="AC450" s="361"/>
      <c r="AD450" s="362"/>
      <c r="AE450" s="363"/>
      <c r="AF450" s="432" t="str">
        <f t="shared" ca="1" si="183"/>
        <v/>
      </c>
      <c r="AG450" s="363"/>
      <c r="AH450" s="432" t="str">
        <f t="shared" ca="1" si="184"/>
        <v/>
      </c>
      <c r="AI450" s="358"/>
      <c r="AJ450" s="379" t="str">
        <f t="shared" ca="1" si="185"/>
        <v/>
      </c>
      <c r="AK450" s="363"/>
      <c r="AL450" s="432" t="str">
        <f t="shared" ca="1" si="186"/>
        <v/>
      </c>
      <c r="AM450" s="363"/>
      <c r="AN450" s="432" t="str">
        <f t="shared" ca="1" si="187"/>
        <v/>
      </c>
      <c r="AO450" s="433" t="str">
        <f t="shared" si="188"/>
        <v/>
      </c>
      <c r="AP450" s="433" t="str">
        <f t="shared" si="189"/>
        <v/>
      </c>
      <c r="AQ450" s="433" t="str">
        <f>IF(AO450=7,VLOOKUP(AP450,設定!$A$2:$B$6,2,1),"---")</f>
        <v>---</v>
      </c>
      <c r="AR450" s="370"/>
      <c r="AS450" s="371"/>
      <c r="AT450" s="371"/>
      <c r="AU450" s="372" t="s">
        <v>105</v>
      </c>
      <c r="AV450" s="373"/>
      <c r="AW450" s="372"/>
      <c r="AX450" s="374"/>
      <c r="AY450" s="434" t="str">
        <f t="shared" si="208"/>
        <v/>
      </c>
      <c r="AZ450" s="372" t="s">
        <v>105</v>
      </c>
      <c r="BA450" s="372" t="s">
        <v>105</v>
      </c>
      <c r="BB450" s="372" t="s">
        <v>105</v>
      </c>
      <c r="BC450" s="372"/>
      <c r="BD450" s="372"/>
      <c r="BE450" s="372"/>
      <c r="BF450" s="372"/>
      <c r="BG450" s="376"/>
      <c r="BH450" s="377"/>
      <c r="BI450" s="372"/>
      <c r="BJ450" s="372"/>
      <c r="BK450" s="372"/>
      <c r="BL450" s="372"/>
      <c r="BM450" s="372"/>
      <c r="BN450" s="372"/>
      <c r="BO450" s="372"/>
      <c r="BP450" s="372"/>
      <c r="BQ450" s="372"/>
      <c r="BR450" s="372"/>
      <c r="BS450" s="372"/>
      <c r="BT450" s="372"/>
      <c r="BU450" s="372"/>
      <c r="BV450" s="372"/>
      <c r="BW450" s="372"/>
      <c r="BX450" s="372"/>
      <c r="BY450" s="372"/>
      <c r="BZ450" s="378"/>
      <c r="CA450" s="401"/>
      <c r="CB450" s="402"/>
      <c r="CC450" s="402">
        <v>438</v>
      </c>
      <c r="CD450" s="337" t="str">
        <f t="shared" si="190"/>
        <v/>
      </c>
      <c r="CE450" s="337" t="str">
        <f t="shared" si="192"/>
        <v>立得点表!3:12</v>
      </c>
      <c r="CF450" s="338" t="str">
        <f t="shared" si="193"/>
        <v>立得点表!16:25</v>
      </c>
      <c r="CG450" s="337" t="str">
        <f t="shared" si="194"/>
        <v>立3段得点表!3:13</v>
      </c>
      <c r="CH450" s="338" t="str">
        <f t="shared" si="195"/>
        <v>立3段得点表!16:25</v>
      </c>
      <c r="CI450" s="337" t="str">
        <f t="shared" si="196"/>
        <v>ボール得点表!3:13</v>
      </c>
      <c r="CJ450" s="338" t="str">
        <f t="shared" si="197"/>
        <v>ボール得点表!16:25</v>
      </c>
      <c r="CK450" s="337" t="str">
        <f t="shared" si="198"/>
        <v>50m得点表!3:13</v>
      </c>
      <c r="CL450" s="338" t="str">
        <f t="shared" si="199"/>
        <v>50m得点表!16:25</v>
      </c>
      <c r="CM450" s="337" t="str">
        <f t="shared" si="200"/>
        <v>往得点表!3:13</v>
      </c>
      <c r="CN450" s="338" t="str">
        <f t="shared" si="201"/>
        <v>往得点表!16:25</v>
      </c>
      <c r="CO450" s="337" t="str">
        <f t="shared" si="202"/>
        <v>腕得点表!3:13</v>
      </c>
      <c r="CP450" s="338" t="str">
        <f t="shared" si="203"/>
        <v>腕得点表!16:25</v>
      </c>
      <c r="CQ450" s="337" t="str">
        <f t="shared" si="204"/>
        <v>腕膝得点表!3:4</v>
      </c>
      <c r="CR450" s="338" t="str">
        <f t="shared" si="205"/>
        <v>腕膝得点表!8:9</v>
      </c>
      <c r="CS450" s="337" t="str">
        <f t="shared" si="206"/>
        <v>20mシャトルラン得点表!3:13</v>
      </c>
      <c r="CT450" s="338" t="str">
        <f t="shared" si="207"/>
        <v>20mシャトルラン得点表!16:25</v>
      </c>
      <c r="CU450" s="402" t="b">
        <f t="shared" si="191"/>
        <v>0</v>
      </c>
    </row>
    <row r="451" spans="1:99">
      <c r="A451" s="352">
        <v>439</v>
      </c>
      <c r="B451" s="446"/>
      <c r="C451" s="353"/>
      <c r="D451" s="356"/>
      <c r="E451" s="355"/>
      <c r="F451" s="356"/>
      <c r="G451" s="435" t="str">
        <f>IF(E451="","",DATEDIF(E451,#REF!,"y"))</f>
        <v/>
      </c>
      <c r="H451" s="356"/>
      <c r="I451" s="356"/>
      <c r="J451" s="379"/>
      <c r="K451" s="436" t="str">
        <f t="shared" ca="1" si="180"/>
        <v/>
      </c>
      <c r="L451" s="316"/>
      <c r="M451" s="318"/>
      <c r="N451" s="318"/>
      <c r="O451" s="318"/>
      <c r="P451" s="363"/>
      <c r="Q451" s="432" t="str">
        <f t="shared" ca="1" si="181"/>
        <v/>
      </c>
      <c r="R451" s="360"/>
      <c r="S451" s="361"/>
      <c r="T451" s="361"/>
      <c r="U451" s="361"/>
      <c r="V451" s="365"/>
      <c r="W451" s="358"/>
      <c r="X451" s="379" t="str">
        <f t="shared" ca="1" si="182"/>
        <v/>
      </c>
      <c r="Y451" s="379"/>
      <c r="Z451" s="360"/>
      <c r="AA451" s="361"/>
      <c r="AB451" s="361"/>
      <c r="AC451" s="361"/>
      <c r="AD451" s="362"/>
      <c r="AE451" s="363"/>
      <c r="AF451" s="432" t="str">
        <f t="shared" ca="1" si="183"/>
        <v/>
      </c>
      <c r="AG451" s="363"/>
      <c r="AH451" s="432" t="str">
        <f t="shared" ca="1" si="184"/>
        <v/>
      </c>
      <c r="AI451" s="358"/>
      <c r="AJ451" s="379" t="str">
        <f t="shared" ca="1" si="185"/>
        <v/>
      </c>
      <c r="AK451" s="363"/>
      <c r="AL451" s="432" t="str">
        <f t="shared" ca="1" si="186"/>
        <v/>
      </c>
      <c r="AM451" s="363"/>
      <c r="AN451" s="432" t="str">
        <f t="shared" ca="1" si="187"/>
        <v/>
      </c>
      <c r="AO451" s="433" t="str">
        <f t="shared" si="188"/>
        <v/>
      </c>
      <c r="AP451" s="433" t="str">
        <f t="shared" si="189"/>
        <v/>
      </c>
      <c r="AQ451" s="433" t="str">
        <f>IF(AO451=7,VLOOKUP(AP451,設定!$A$2:$B$6,2,1),"---")</f>
        <v>---</v>
      </c>
      <c r="AR451" s="370"/>
      <c r="AS451" s="371"/>
      <c r="AT451" s="371"/>
      <c r="AU451" s="372" t="s">
        <v>105</v>
      </c>
      <c r="AV451" s="373"/>
      <c r="AW451" s="372"/>
      <c r="AX451" s="374"/>
      <c r="AY451" s="434" t="str">
        <f t="shared" si="208"/>
        <v/>
      </c>
      <c r="AZ451" s="372" t="s">
        <v>105</v>
      </c>
      <c r="BA451" s="372" t="s">
        <v>105</v>
      </c>
      <c r="BB451" s="372" t="s">
        <v>105</v>
      </c>
      <c r="BC451" s="372"/>
      <c r="BD451" s="372"/>
      <c r="BE451" s="372"/>
      <c r="BF451" s="372"/>
      <c r="BG451" s="376"/>
      <c r="BH451" s="377"/>
      <c r="BI451" s="372"/>
      <c r="BJ451" s="372"/>
      <c r="BK451" s="372"/>
      <c r="BL451" s="372"/>
      <c r="BM451" s="372"/>
      <c r="BN451" s="372"/>
      <c r="BO451" s="372"/>
      <c r="BP451" s="372"/>
      <c r="BQ451" s="372"/>
      <c r="BR451" s="372"/>
      <c r="BS451" s="372"/>
      <c r="BT451" s="372"/>
      <c r="BU451" s="372"/>
      <c r="BV451" s="372"/>
      <c r="BW451" s="372"/>
      <c r="BX451" s="372"/>
      <c r="BY451" s="372"/>
      <c r="BZ451" s="378"/>
      <c r="CA451" s="401"/>
      <c r="CB451" s="402"/>
      <c r="CC451" s="402">
        <v>439</v>
      </c>
      <c r="CD451" s="337" t="str">
        <f t="shared" si="190"/>
        <v/>
      </c>
      <c r="CE451" s="337" t="str">
        <f t="shared" si="192"/>
        <v>立得点表!3:12</v>
      </c>
      <c r="CF451" s="338" t="str">
        <f t="shared" si="193"/>
        <v>立得点表!16:25</v>
      </c>
      <c r="CG451" s="337" t="str">
        <f t="shared" si="194"/>
        <v>立3段得点表!3:13</v>
      </c>
      <c r="CH451" s="338" t="str">
        <f t="shared" si="195"/>
        <v>立3段得点表!16:25</v>
      </c>
      <c r="CI451" s="337" t="str">
        <f t="shared" si="196"/>
        <v>ボール得点表!3:13</v>
      </c>
      <c r="CJ451" s="338" t="str">
        <f t="shared" si="197"/>
        <v>ボール得点表!16:25</v>
      </c>
      <c r="CK451" s="337" t="str">
        <f t="shared" si="198"/>
        <v>50m得点表!3:13</v>
      </c>
      <c r="CL451" s="338" t="str">
        <f t="shared" si="199"/>
        <v>50m得点表!16:25</v>
      </c>
      <c r="CM451" s="337" t="str">
        <f t="shared" si="200"/>
        <v>往得点表!3:13</v>
      </c>
      <c r="CN451" s="338" t="str">
        <f t="shared" si="201"/>
        <v>往得点表!16:25</v>
      </c>
      <c r="CO451" s="337" t="str">
        <f t="shared" si="202"/>
        <v>腕得点表!3:13</v>
      </c>
      <c r="CP451" s="338" t="str">
        <f t="shared" si="203"/>
        <v>腕得点表!16:25</v>
      </c>
      <c r="CQ451" s="337" t="str">
        <f t="shared" si="204"/>
        <v>腕膝得点表!3:4</v>
      </c>
      <c r="CR451" s="338" t="str">
        <f t="shared" si="205"/>
        <v>腕膝得点表!8:9</v>
      </c>
      <c r="CS451" s="337" t="str">
        <f t="shared" si="206"/>
        <v>20mシャトルラン得点表!3:13</v>
      </c>
      <c r="CT451" s="338" t="str">
        <f t="shared" si="207"/>
        <v>20mシャトルラン得点表!16:25</v>
      </c>
      <c r="CU451" s="402" t="b">
        <f t="shared" si="191"/>
        <v>0</v>
      </c>
    </row>
    <row r="452" spans="1:99">
      <c r="A452" s="352">
        <v>440</v>
      </c>
      <c r="B452" s="446"/>
      <c r="C452" s="353"/>
      <c r="D452" s="356"/>
      <c r="E452" s="355"/>
      <c r="F452" s="356"/>
      <c r="G452" s="435" t="str">
        <f>IF(E452="","",DATEDIF(E452,#REF!,"y"))</f>
        <v/>
      </c>
      <c r="H452" s="356"/>
      <c r="I452" s="356"/>
      <c r="J452" s="379"/>
      <c r="K452" s="436" t="str">
        <f t="shared" ca="1" si="180"/>
        <v/>
      </c>
      <c r="L452" s="316"/>
      <c r="M452" s="318"/>
      <c r="N452" s="318"/>
      <c r="O452" s="318"/>
      <c r="P452" s="363"/>
      <c r="Q452" s="432" t="str">
        <f t="shared" ca="1" si="181"/>
        <v/>
      </c>
      <c r="R452" s="360"/>
      <c r="S452" s="361"/>
      <c r="T452" s="361"/>
      <c r="U452" s="361"/>
      <c r="V452" s="365"/>
      <c r="W452" s="358"/>
      <c r="X452" s="379" t="str">
        <f t="shared" ca="1" si="182"/>
        <v/>
      </c>
      <c r="Y452" s="379"/>
      <c r="Z452" s="360"/>
      <c r="AA452" s="361"/>
      <c r="AB452" s="361"/>
      <c r="AC452" s="361"/>
      <c r="AD452" s="362"/>
      <c r="AE452" s="363"/>
      <c r="AF452" s="432" t="str">
        <f t="shared" ca="1" si="183"/>
        <v/>
      </c>
      <c r="AG452" s="363"/>
      <c r="AH452" s="432" t="str">
        <f t="shared" ca="1" si="184"/>
        <v/>
      </c>
      <c r="AI452" s="358"/>
      <c r="AJ452" s="379" t="str">
        <f t="shared" ca="1" si="185"/>
        <v/>
      </c>
      <c r="AK452" s="363"/>
      <c r="AL452" s="432" t="str">
        <f t="shared" ca="1" si="186"/>
        <v/>
      </c>
      <c r="AM452" s="363"/>
      <c r="AN452" s="432" t="str">
        <f t="shared" ca="1" si="187"/>
        <v/>
      </c>
      <c r="AO452" s="433" t="str">
        <f t="shared" si="188"/>
        <v/>
      </c>
      <c r="AP452" s="433" t="str">
        <f t="shared" si="189"/>
        <v/>
      </c>
      <c r="AQ452" s="433" t="str">
        <f>IF(AO452=7,VLOOKUP(AP452,設定!$A$2:$B$6,2,1),"---")</f>
        <v>---</v>
      </c>
      <c r="AR452" s="370"/>
      <c r="AS452" s="371"/>
      <c r="AT452" s="371"/>
      <c r="AU452" s="372" t="s">
        <v>105</v>
      </c>
      <c r="AV452" s="373"/>
      <c r="AW452" s="372"/>
      <c r="AX452" s="374"/>
      <c r="AY452" s="434" t="str">
        <f t="shared" si="208"/>
        <v/>
      </c>
      <c r="AZ452" s="372" t="s">
        <v>105</v>
      </c>
      <c r="BA452" s="372" t="s">
        <v>105</v>
      </c>
      <c r="BB452" s="372" t="s">
        <v>105</v>
      </c>
      <c r="BC452" s="372"/>
      <c r="BD452" s="372"/>
      <c r="BE452" s="372"/>
      <c r="BF452" s="372"/>
      <c r="BG452" s="376"/>
      <c r="BH452" s="377"/>
      <c r="BI452" s="372"/>
      <c r="BJ452" s="372"/>
      <c r="BK452" s="372"/>
      <c r="BL452" s="372"/>
      <c r="BM452" s="372"/>
      <c r="BN452" s="372"/>
      <c r="BO452" s="372"/>
      <c r="BP452" s="372"/>
      <c r="BQ452" s="372"/>
      <c r="BR452" s="372"/>
      <c r="BS452" s="372"/>
      <c r="BT452" s="372"/>
      <c r="BU452" s="372"/>
      <c r="BV452" s="372"/>
      <c r="BW452" s="372"/>
      <c r="BX452" s="372"/>
      <c r="BY452" s="372"/>
      <c r="BZ452" s="378"/>
      <c r="CA452" s="401"/>
      <c r="CB452" s="402"/>
      <c r="CC452" s="402">
        <v>440</v>
      </c>
      <c r="CD452" s="337" t="str">
        <f t="shared" si="190"/>
        <v/>
      </c>
      <c r="CE452" s="337" t="str">
        <f t="shared" si="192"/>
        <v>立得点表!3:12</v>
      </c>
      <c r="CF452" s="338" t="str">
        <f t="shared" si="193"/>
        <v>立得点表!16:25</v>
      </c>
      <c r="CG452" s="337" t="str">
        <f t="shared" si="194"/>
        <v>立3段得点表!3:13</v>
      </c>
      <c r="CH452" s="338" t="str">
        <f t="shared" si="195"/>
        <v>立3段得点表!16:25</v>
      </c>
      <c r="CI452" s="337" t="str">
        <f t="shared" si="196"/>
        <v>ボール得点表!3:13</v>
      </c>
      <c r="CJ452" s="338" t="str">
        <f t="shared" si="197"/>
        <v>ボール得点表!16:25</v>
      </c>
      <c r="CK452" s="337" t="str">
        <f t="shared" si="198"/>
        <v>50m得点表!3:13</v>
      </c>
      <c r="CL452" s="338" t="str">
        <f t="shared" si="199"/>
        <v>50m得点表!16:25</v>
      </c>
      <c r="CM452" s="337" t="str">
        <f t="shared" si="200"/>
        <v>往得点表!3:13</v>
      </c>
      <c r="CN452" s="338" t="str">
        <f t="shared" si="201"/>
        <v>往得点表!16:25</v>
      </c>
      <c r="CO452" s="337" t="str">
        <f t="shared" si="202"/>
        <v>腕得点表!3:13</v>
      </c>
      <c r="CP452" s="338" t="str">
        <f t="shared" si="203"/>
        <v>腕得点表!16:25</v>
      </c>
      <c r="CQ452" s="337" t="str">
        <f t="shared" si="204"/>
        <v>腕膝得点表!3:4</v>
      </c>
      <c r="CR452" s="338" t="str">
        <f t="shared" si="205"/>
        <v>腕膝得点表!8:9</v>
      </c>
      <c r="CS452" s="337" t="str">
        <f t="shared" si="206"/>
        <v>20mシャトルラン得点表!3:13</v>
      </c>
      <c r="CT452" s="338" t="str">
        <f t="shared" si="207"/>
        <v>20mシャトルラン得点表!16:25</v>
      </c>
      <c r="CU452" s="402" t="b">
        <f t="shared" si="191"/>
        <v>0</v>
      </c>
    </row>
    <row r="453" spans="1:99">
      <c r="A453" s="352">
        <v>441</v>
      </c>
      <c r="B453" s="446"/>
      <c r="C453" s="353"/>
      <c r="D453" s="356"/>
      <c r="E453" s="355"/>
      <c r="F453" s="356"/>
      <c r="G453" s="435" t="str">
        <f>IF(E453="","",DATEDIF(E453,#REF!,"y"))</f>
        <v/>
      </c>
      <c r="H453" s="356"/>
      <c r="I453" s="356"/>
      <c r="J453" s="379"/>
      <c r="K453" s="436" t="str">
        <f t="shared" ca="1" si="180"/>
        <v/>
      </c>
      <c r="L453" s="316"/>
      <c r="M453" s="318"/>
      <c r="N453" s="318"/>
      <c r="O453" s="318"/>
      <c r="P453" s="363"/>
      <c r="Q453" s="432" t="str">
        <f t="shared" ca="1" si="181"/>
        <v/>
      </c>
      <c r="R453" s="360"/>
      <c r="S453" s="361"/>
      <c r="T453" s="361"/>
      <c r="U453" s="361"/>
      <c r="V453" s="365"/>
      <c r="W453" s="358"/>
      <c r="X453" s="379" t="str">
        <f t="shared" ca="1" si="182"/>
        <v/>
      </c>
      <c r="Y453" s="379"/>
      <c r="Z453" s="360"/>
      <c r="AA453" s="361"/>
      <c r="AB453" s="361"/>
      <c r="AC453" s="361"/>
      <c r="AD453" s="362"/>
      <c r="AE453" s="363"/>
      <c r="AF453" s="432" t="str">
        <f t="shared" ca="1" si="183"/>
        <v/>
      </c>
      <c r="AG453" s="363"/>
      <c r="AH453" s="432" t="str">
        <f t="shared" ca="1" si="184"/>
        <v/>
      </c>
      <c r="AI453" s="358"/>
      <c r="AJ453" s="379" t="str">
        <f t="shared" ca="1" si="185"/>
        <v/>
      </c>
      <c r="AK453" s="363"/>
      <c r="AL453" s="432" t="str">
        <f t="shared" ca="1" si="186"/>
        <v/>
      </c>
      <c r="AM453" s="363"/>
      <c r="AN453" s="432" t="str">
        <f t="shared" ca="1" si="187"/>
        <v/>
      </c>
      <c r="AO453" s="433" t="str">
        <f t="shared" si="188"/>
        <v/>
      </c>
      <c r="AP453" s="433" t="str">
        <f t="shared" si="189"/>
        <v/>
      </c>
      <c r="AQ453" s="433" t="str">
        <f>IF(AO453=7,VLOOKUP(AP453,設定!$A$2:$B$6,2,1),"---")</f>
        <v>---</v>
      </c>
      <c r="AR453" s="370"/>
      <c r="AS453" s="371"/>
      <c r="AT453" s="371"/>
      <c r="AU453" s="372" t="s">
        <v>105</v>
      </c>
      <c r="AV453" s="373"/>
      <c r="AW453" s="372"/>
      <c r="AX453" s="374"/>
      <c r="AY453" s="434" t="str">
        <f t="shared" si="208"/>
        <v/>
      </c>
      <c r="AZ453" s="372" t="s">
        <v>105</v>
      </c>
      <c r="BA453" s="372" t="s">
        <v>105</v>
      </c>
      <c r="BB453" s="372" t="s">
        <v>105</v>
      </c>
      <c r="BC453" s="372"/>
      <c r="BD453" s="372"/>
      <c r="BE453" s="372"/>
      <c r="BF453" s="372"/>
      <c r="BG453" s="376"/>
      <c r="BH453" s="377"/>
      <c r="BI453" s="372"/>
      <c r="BJ453" s="372"/>
      <c r="BK453" s="372"/>
      <c r="BL453" s="372"/>
      <c r="BM453" s="372"/>
      <c r="BN453" s="372"/>
      <c r="BO453" s="372"/>
      <c r="BP453" s="372"/>
      <c r="BQ453" s="372"/>
      <c r="BR453" s="372"/>
      <c r="BS453" s="372"/>
      <c r="BT453" s="372"/>
      <c r="BU453" s="372"/>
      <c r="BV453" s="372"/>
      <c r="BW453" s="372"/>
      <c r="BX453" s="372"/>
      <c r="BY453" s="372"/>
      <c r="BZ453" s="378"/>
      <c r="CA453" s="401"/>
      <c r="CB453" s="402"/>
      <c r="CC453" s="402">
        <v>441</v>
      </c>
      <c r="CD453" s="337" t="str">
        <f t="shared" si="190"/>
        <v/>
      </c>
      <c r="CE453" s="337" t="str">
        <f t="shared" si="192"/>
        <v>立得点表!3:12</v>
      </c>
      <c r="CF453" s="338" t="str">
        <f t="shared" si="193"/>
        <v>立得点表!16:25</v>
      </c>
      <c r="CG453" s="337" t="str">
        <f t="shared" si="194"/>
        <v>立3段得点表!3:13</v>
      </c>
      <c r="CH453" s="338" t="str">
        <f t="shared" si="195"/>
        <v>立3段得点表!16:25</v>
      </c>
      <c r="CI453" s="337" t="str">
        <f t="shared" si="196"/>
        <v>ボール得点表!3:13</v>
      </c>
      <c r="CJ453" s="338" t="str">
        <f t="shared" si="197"/>
        <v>ボール得点表!16:25</v>
      </c>
      <c r="CK453" s="337" t="str">
        <f t="shared" si="198"/>
        <v>50m得点表!3:13</v>
      </c>
      <c r="CL453" s="338" t="str">
        <f t="shared" si="199"/>
        <v>50m得点表!16:25</v>
      </c>
      <c r="CM453" s="337" t="str">
        <f t="shared" si="200"/>
        <v>往得点表!3:13</v>
      </c>
      <c r="CN453" s="338" t="str">
        <f t="shared" si="201"/>
        <v>往得点表!16:25</v>
      </c>
      <c r="CO453" s="337" t="str">
        <f t="shared" si="202"/>
        <v>腕得点表!3:13</v>
      </c>
      <c r="CP453" s="338" t="str">
        <f t="shared" si="203"/>
        <v>腕得点表!16:25</v>
      </c>
      <c r="CQ453" s="337" t="str">
        <f t="shared" si="204"/>
        <v>腕膝得点表!3:4</v>
      </c>
      <c r="CR453" s="338" t="str">
        <f t="shared" si="205"/>
        <v>腕膝得点表!8:9</v>
      </c>
      <c r="CS453" s="337" t="str">
        <f t="shared" si="206"/>
        <v>20mシャトルラン得点表!3:13</v>
      </c>
      <c r="CT453" s="338" t="str">
        <f t="shared" si="207"/>
        <v>20mシャトルラン得点表!16:25</v>
      </c>
      <c r="CU453" s="402" t="b">
        <f t="shared" si="191"/>
        <v>0</v>
      </c>
    </row>
    <row r="454" spans="1:99">
      <c r="A454" s="352">
        <v>442</v>
      </c>
      <c r="B454" s="446"/>
      <c r="C454" s="353"/>
      <c r="D454" s="356"/>
      <c r="E454" s="355"/>
      <c r="F454" s="356"/>
      <c r="G454" s="435" t="str">
        <f>IF(E454="","",DATEDIF(E454,#REF!,"y"))</f>
        <v/>
      </c>
      <c r="H454" s="356"/>
      <c r="I454" s="356"/>
      <c r="J454" s="379"/>
      <c r="K454" s="436" t="str">
        <f t="shared" ca="1" si="180"/>
        <v/>
      </c>
      <c r="L454" s="316"/>
      <c r="M454" s="318"/>
      <c r="N454" s="318"/>
      <c r="O454" s="318"/>
      <c r="P454" s="363"/>
      <c r="Q454" s="432" t="str">
        <f t="shared" ca="1" si="181"/>
        <v/>
      </c>
      <c r="R454" s="360"/>
      <c r="S454" s="361"/>
      <c r="T454" s="361"/>
      <c r="U454" s="361"/>
      <c r="V454" s="365"/>
      <c r="W454" s="358"/>
      <c r="X454" s="379" t="str">
        <f t="shared" ca="1" si="182"/>
        <v/>
      </c>
      <c r="Y454" s="379"/>
      <c r="Z454" s="360"/>
      <c r="AA454" s="361"/>
      <c r="AB454" s="361"/>
      <c r="AC454" s="361"/>
      <c r="AD454" s="362"/>
      <c r="AE454" s="363"/>
      <c r="AF454" s="432" t="str">
        <f t="shared" ca="1" si="183"/>
        <v/>
      </c>
      <c r="AG454" s="363"/>
      <c r="AH454" s="432" t="str">
        <f t="shared" ca="1" si="184"/>
        <v/>
      </c>
      <c r="AI454" s="358"/>
      <c r="AJ454" s="379" t="str">
        <f t="shared" ca="1" si="185"/>
        <v/>
      </c>
      <c r="AK454" s="363"/>
      <c r="AL454" s="432" t="str">
        <f t="shared" ca="1" si="186"/>
        <v/>
      </c>
      <c r="AM454" s="363"/>
      <c r="AN454" s="432" t="str">
        <f t="shared" ca="1" si="187"/>
        <v/>
      </c>
      <c r="AO454" s="433" t="str">
        <f t="shared" si="188"/>
        <v/>
      </c>
      <c r="AP454" s="433" t="str">
        <f t="shared" si="189"/>
        <v/>
      </c>
      <c r="AQ454" s="433" t="str">
        <f>IF(AO454=7,VLOOKUP(AP454,設定!$A$2:$B$6,2,1),"---")</f>
        <v>---</v>
      </c>
      <c r="AR454" s="370"/>
      <c r="AS454" s="371"/>
      <c r="AT454" s="371"/>
      <c r="AU454" s="372" t="s">
        <v>105</v>
      </c>
      <c r="AV454" s="373"/>
      <c r="AW454" s="372"/>
      <c r="AX454" s="374"/>
      <c r="AY454" s="434" t="str">
        <f t="shared" si="208"/>
        <v/>
      </c>
      <c r="AZ454" s="372" t="s">
        <v>105</v>
      </c>
      <c r="BA454" s="372" t="s">
        <v>105</v>
      </c>
      <c r="BB454" s="372" t="s">
        <v>105</v>
      </c>
      <c r="BC454" s="372"/>
      <c r="BD454" s="372"/>
      <c r="BE454" s="372"/>
      <c r="BF454" s="372"/>
      <c r="BG454" s="376"/>
      <c r="BH454" s="377"/>
      <c r="BI454" s="372"/>
      <c r="BJ454" s="372"/>
      <c r="BK454" s="372"/>
      <c r="BL454" s="372"/>
      <c r="BM454" s="372"/>
      <c r="BN454" s="372"/>
      <c r="BO454" s="372"/>
      <c r="BP454" s="372"/>
      <c r="BQ454" s="372"/>
      <c r="BR454" s="372"/>
      <c r="BS454" s="372"/>
      <c r="BT454" s="372"/>
      <c r="BU454" s="372"/>
      <c r="BV454" s="372"/>
      <c r="BW454" s="372"/>
      <c r="BX454" s="372"/>
      <c r="BY454" s="372"/>
      <c r="BZ454" s="378"/>
      <c r="CA454" s="401"/>
      <c r="CB454" s="402"/>
      <c r="CC454" s="402">
        <v>442</v>
      </c>
      <c r="CD454" s="337" t="str">
        <f t="shared" si="190"/>
        <v/>
      </c>
      <c r="CE454" s="337" t="str">
        <f t="shared" si="192"/>
        <v>立得点表!3:12</v>
      </c>
      <c r="CF454" s="338" t="str">
        <f t="shared" si="193"/>
        <v>立得点表!16:25</v>
      </c>
      <c r="CG454" s="337" t="str">
        <f t="shared" si="194"/>
        <v>立3段得点表!3:13</v>
      </c>
      <c r="CH454" s="338" t="str">
        <f t="shared" si="195"/>
        <v>立3段得点表!16:25</v>
      </c>
      <c r="CI454" s="337" t="str">
        <f t="shared" si="196"/>
        <v>ボール得点表!3:13</v>
      </c>
      <c r="CJ454" s="338" t="str">
        <f t="shared" si="197"/>
        <v>ボール得点表!16:25</v>
      </c>
      <c r="CK454" s="337" t="str">
        <f t="shared" si="198"/>
        <v>50m得点表!3:13</v>
      </c>
      <c r="CL454" s="338" t="str">
        <f t="shared" si="199"/>
        <v>50m得点表!16:25</v>
      </c>
      <c r="CM454" s="337" t="str">
        <f t="shared" si="200"/>
        <v>往得点表!3:13</v>
      </c>
      <c r="CN454" s="338" t="str">
        <f t="shared" si="201"/>
        <v>往得点表!16:25</v>
      </c>
      <c r="CO454" s="337" t="str">
        <f t="shared" si="202"/>
        <v>腕得点表!3:13</v>
      </c>
      <c r="CP454" s="338" t="str">
        <f t="shared" si="203"/>
        <v>腕得点表!16:25</v>
      </c>
      <c r="CQ454" s="337" t="str">
        <f t="shared" si="204"/>
        <v>腕膝得点表!3:4</v>
      </c>
      <c r="CR454" s="338" t="str">
        <f t="shared" si="205"/>
        <v>腕膝得点表!8:9</v>
      </c>
      <c r="CS454" s="337" t="str">
        <f t="shared" si="206"/>
        <v>20mシャトルラン得点表!3:13</v>
      </c>
      <c r="CT454" s="338" t="str">
        <f t="shared" si="207"/>
        <v>20mシャトルラン得点表!16:25</v>
      </c>
      <c r="CU454" s="402" t="b">
        <f t="shared" si="191"/>
        <v>0</v>
      </c>
    </row>
    <row r="455" spans="1:99">
      <c r="A455" s="352">
        <v>443</v>
      </c>
      <c r="B455" s="446"/>
      <c r="C455" s="353"/>
      <c r="D455" s="356"/>
      <c r="E455" s="355"/>
      <c r="F455" s="356"/>
      <c r="G455" s="435" t="str">
        <f>IF(E455="","",DATEDIF(E455,#REF!,"y"))</f>
        <v/>
      </c>
      <c r="H455" s="356"/>
      <c r="I455" s="356"/>
      <c r="J455" s="379"/>
      <c r="K455" s="436" t="str">
        <f t="shared" ca="1" si="180"/>
        <v/>
      </c>
      <c r="L455" s="316"/>
      <c r="M455" s="318"/>
      <c r="N455" s="318"/>
      <c r="O455" s="318"/>
      <c r="P455" s="363"/>
      <c r="Q455" s="432" t="str">
        <f t="shared" ca="1" si="181"/>
        <v/>
      </c>
      <c r="R455" s="360"/>
      <c r="S455" s="361"/>
      <c r="T455" s="361"/>
      <c r="U455" s="361"/>
      <c r="V455" s="365"/>
      <c r="W455" s="358"/>
      <c r="X455" s="379" t="str">
        <f t="shared" ca="1" si="182"/>
        <v/>
      </c>
      <c r="Y455" s="379"/>
      <c r="Z455" s="360"/>
      <c r="AA455" s="361"/>
      <c r="AB455" s="361"/>
      <c r="AC455" s="361"/>
      <c r="AD455" s="362"/>
      <c r="AE455" s="363"/>
      <c r="AF455" s="432" t="str">
        <f t="shared" ca="1" si="183"/>
        <v/>
      </c>
      <c r="AG455" s="363"/>
      <c r="AH455" s="432" t="str">
        <f t="shared" ca="1" si="184"/>
        <v/>
      </c>
      <c r="AI455" s="358"/>
      <c r="AJ455" s="379" t="str">
        <f t="shared" ca="1" si="185"/>
        <v/>
      </c>
      <c r="AK455" s="363"/>
      <c r="AL455" s="432" t="str">
        <f t="shared" ca="1" si="186"/>
        <v/>
      </c>
      <c r="AM455" s="363"/>
      <c r="AN455" s="432" t="str">
        <f t="shared" ca="1" si="187"/>
        <v/>
      </c>
      <c r="AO455" s="433" t="str">
        <f t="shared" si="188"/>
        <v/>
      </c>
      <c r="AP455" s="433" t="str">
        <f t="shared" si="189"/>
        <v/>
      </c>
      <c r="AQ455" s="433" t="str">
        <f>IF(AO455=7,VLOOKUP(AP455,設定!$A$2:$B$6,2,1),"---")</f>
        <v>---</v>
      </c>
      <c r="AR455" s="370"/>
      <c r="AS455" s="371"/>
      <c r="AT455" s="371"/>
      <c r="AU455" s="372" t="s">
        <v>105</v>
      </c>
      <c r="AV455" s="373"/>
      <c r="AW455" s="372"/>
      <c r="AX455" s="374"/>
      <c r="AY455" s="434" t="str">
        <f t="shared" si="208"/>
        <v/>
      </c>
      <c r="AZ455" s="372" t="s">
        <v>105</v>
      </c>
      <c r="BA455" s="372" t="s">
        <v>105</v>
      </c>
      <c r="BB455" s="372" t="s">
        <v>105</v>
      </c>
      <c r="BC455" s="372"/>
      <c r="BD455" s="372"/>
      <c r="BE455" s="372"/>
      <c r="BF455" s="372"/>
      <c r="BG455" s="376"/>
      <c r="BH455" s="377"/>
      <c r="BI455" s="372"/>
      <c r="BJ455" s="372"/>
      <c r="BK455" s="372"/>
      <c r="BL455" s="372"/>
      <c r="BM455" s="372"/>
      <c r="BN455" s="372"/>
      <c r="BO455" s="372"/>
      <c r="BP455" s="372"/>
      <c r="BQ455" s="372"/>
      <c r="BR455" s="372"/>
      <c r="BS455" s="372"/>
      <c r="BT455" s="372"/>
      <c r="BU455" s="372"/>
      <c r="BV455" s="372"/>
      <c r="BW455" s="372"/>
      <c r="BX455" s="372"/>
      <c r="BY455" s="372"/>
      <c r="BZ455" s="378"/>
      <c r="CA455" s="401"/>
      <c r="CB455" s="402"/>
      <c r="CC455" s="402">
        <v>443</v>
      </c>
      <c r="CD455" s="337" t="str">
        <f t="shared" si="190"/>
        <v/>
      </c>
      <c r="CE455" s="337" t="str">
        <f t="shared" si="192"/>
        <v>立得点表!3:12</v>
      </c>
      <c r="CF455" s="338" t="str">
        <f t="shared" si="193"/>
        <v>立得点表!16:25</v>
      </c>
      <c r="CG455" s="337" t="str">
        <f t="shared" si="194"/>
        <v>立3段得点表!3:13</v>
      </c>
      <c r="CH455" s="338" t="str">
        <f t="shared" si="195"/>
        <v>立3段得点表!16:25</v>
      </c>
      <c r="CI455" s="337" t="str">
        <f t="shared" si="196"/>
        <v>ボール得点表!3:13</v>
      </c>
      <c r="CJ455" s="338" t="str">
        <f t="shared" si="197"/>
        <v>ボール得点表!16:25</v>
      </c>
      <c r="CK455" s="337" t="str">
        <f t="shared" si="198"/>
        <v>50m得点表!3:13</v>
      </c>
      <c r="CL455" s="338" t="str">
        <f t="shared" si="199"/>
        <v>50m得点表!16:25</v>
      </c>
      <c r="CM455" s="337" t="str">
        <f t="shared" si="200"/>
        <v>往得点表!3:13</v>
      </c>
      <c r="CN455" s="338" t="str">
        <f t="shared" si="201"/>
        <v>往得点表!16:25</v>
      </c>
      <c r="CO455" s="337" t="str">
        <f t="shared" si="202"/>
        <v>腕得点表!3:13</v>
      </c>
      <c r="CP455" s="338" t="str">
        <f t="shared" si="203"/>
        <v>腕得点表!16:25</v>
      </c>
      <c r="CQ455" s="337" t="str">
        <f t="shared" si="204"/>
        <v>腕膝得点表!3:4</v>
      </c>
      <c r="CR455" s="338" t="str">
        <f t="shared" si="205"/>
        <v>腕膝得点表!8:9</v>
      </c>
      <c r="CS455" s="337" t="str">
        <f t="shared" si="206"/>
        <v>20mシャトルラン得点表!3:13</v>
      </c>
      <c r="CT455" s="338" t="str">
        <f t="shared" si="207"/>
        <v>20mシャトルラン得点表!16:25</v>
      </c>
      <c r="CU455" s="402" t="b">
        <f t="shared" si="191"/>
        <v>0</v>
      </c>
    </row>
    <row r="456" spans="1:99">
      <c r="A456" s="352">
        <v>444</v>
      </c>
      <c r="B456" s="446"/>
      <c r="C456" s="353"/>
      <c r="D456" s="356"/>
      <c r="E456" s="355"/>
      <c r="F456" s="356"/>
      <c r="G456" s="435" t="str">
        <f>IF(E456="","",DATEDIF(E456,#REF!,"y"))</f>
        <v/>
      </c>
      <c r="H456" s="356"/>
      <c r="I456" s="356"/>
      <c r="J456" s="379"/>
      <c r="K456" s="436" t="str">
        <f t="shared" ca="1" si="180"/>
        <v/>
      </c>
      <c r="L456" s="316"/>
      <c r="M456" s="318"/>
      <c r="N456" s="318"/>
      <c r="O456" s="318"/>
      <c r="P456" s="363"/>
      <c r="Q456" s="432" t="str">
        <f t="shared" ca="1" si="181"/>
        <v/>
      </c>
      <c r="R456" s="360"/>
      <c r="S456" s="361"/>
      <c r="T456" s="361"/>
      <c r="U456" s="361"/>
      <c r="V456" s="365"/>
      <c r="W456" s="358"/>
      <c r="X456" s="379" t="str">
        <f t="shared" ca="1" si="182"/>
        <v/>
      </c>
      <c r="Y456" s="379"/>
      <c r="Z456" s="360"/>
      <c r="AA456" s="361"/>
      <c r="AB456" s="361"/>
      <c r="AC456" s="361"/>
      <c r="AD456" s="362"/>
      <c r="AE456" s="363"/>
      <c r="AF456" s="432" t="str">
        <f t="shared" ca="1" si="183"/>
        <v/>
      </c>
      <c r="AG456" s="363"/>
      <c r="AH456" s="432" t="str">
        <f t="shared" ca="1" si="184"/>
        <v/>
      </c>
      <c r="AI456" s="358"/>
      <c r="AJ456" s="379" t="str">
        <f t="shared" ca="1" si="185"/>
        <v/>
      </c>
      <c r="AK456" s="363"/>
      <c r="AL456" s="432" t="str">
        <f t="shared" ca="1" si="186"/>
        <v/>
      </c>
      <c r="AM456" s="363"/>
      <c r="AN456" s="432" t="str">
        <f t="shared" ca="1" si="187"/>
        <v/>
      </c>
      <c r="AO456" s="433" t="str">
        <f t="shared" si="188"/>
        <v/>
      </c>
      <c r="AP456" s="433" t="str">
        <f t="shared" si="189"/>
        <v/>
      </c>
      <c r="AQ456" s="433" t="str">
        <f>IF(AO456=7,VLOOKUP(AP456,設定!$A$2:$B$6,2,1),"---")</f>
        <v>---</v>
      </c>
      <c r="AR456" s="370"/>
      <c r="AS456" s="371"/>
      <c r="AT456" s="371"/>
      <c r="AU456" s="372" t="s">
        <v>105</v>
      </c>
      <c r="AV456" s="373"/>
      <c r="AW456" s="372"/>
      <c r="AX456" s="374"/>
      <c r="AY456" s="434" t="str">
        <f t="shared" si="208"/>
        <v/>
      </c>
      <c r="AZ456" s="372" t="s">
        <v>105</v>
      </c>
      <c r="BA456" s="372" t="s">
        <v>105</v>
      </c>
      <c r="BB456" s="372" t="s">
        <v>105</v>
      </c>
      <c r="BC456" s="372"/>
      <c r="BD456" s="372"/>
      <c r="BE456" s="372"/>
      <c r="BF456" s="372"/>
      <c r="BG456" s="376"/>
      <c r="BH456" s="377"/>
      <c r="BI456" s="372"/>
      <c r="BJ456" s="372"/>
      <c r="BK456" s="372"/>
      <c r="BL456" s="372"/>
      <c r="BM456" s="372"/>
      <c r="BN456" s="372"/>
      <c r="BO456" s="372"/>
      <c r="BP456" s="372"/>
      <c r="BQ456" s="372"/>
      <c r="BR456" s="372"/>
      <c r="BS456" s="372"/>
      <c r="BT456" s="372"/>
      <c r="BU456" s="372"/>
      <c r="BV456" s="372"/>
      <c r="BW456" s="372"/>
      <c r="BX456" s="372"/>
      <c r="BY456" s="372"/>
      <c r="BZ456" s="378"/>
      <c r="CA456" s="401"/>
      <c r="CB456" s="402"/>
      <c r="CC456" s="402">
        <v>444</v>
      </c>
      <c r="CD456" s="337" t="str">
        <f t="shared" si="190"/>
        <v/>
      </c>
      <c r="CE456" s="337" t="str">
        <f t="shared" si="192"/>
        <v>立得点表!3:12</v>
      </c>
      <c r="CF456" s="338" t="str">
        <f t="shared" si="193"/>
        <v>立得点表!16:25</v>
      </c>
      <c r="CG456" s="337" t="str">
        <f t="shared" si="194"/>
        <v>立3段得点表!3:13</v>
      </c>
      <c r="CH456" s="338" t="str">
        <f t="shared" si="195"/>
        <v>立3段得点表!16:25</v>
      </c>
      <c r="CI456" s="337" t="str">
        <f t="shared" si="196"/>
        <v>ボール得点表!3:13</v>
      </c>
      <c r="CJ456" s="338" t="str">
        <f t="shared" si="197"/>
        <v>ボール得点表!16:25</v>
      </c>
      <c r="CK456" s="337" t="str">
        <f t="shared" si="198"/>
        <v>50m得点表!3:13</v>
      </c>
      <c r="CL456" s="338" t="str">
        <f t="shared" si="199"/>
        <v>50m得点表!16:25</v>
      </c>
      <c r="CM456" s="337" t="str">
        <f t="shared" si="200"/>
        <v>往得点表!3:13</v>
      </c>
      <c r="CN456" s="338" t="str">
        <f t="shared" si="201"/>
        <v>往得点表!16:25</v>
      </c>
      <c r="CO456" s="337" t="str">
        <f t="shared" si="202"/>
        <v>腕得点表!3:13</v>
      </c>
      <c r="CP456" s="338" t="str">
        <f t="shared" si="203"/>
        <v>腕得点表!16:25</v>
      </c>
      <c r="CQ456" s="337" t="str">
        <f t="shared" si="204"/>
        <v>腕膝得点表!3:4</v>
      </c>
      <c r="CR456" s="338" t="str">
        <f t="shared" si="205"/>
        <v>腕膝得点表!8:9</v>
      </c>
      <c r="CS456" s="337" t="str">
        <f t="shared" si="206"/>
        <v>20mシャトルラン得点表!3:13</v>
      </c>
      <c r="CT456" s="338" t="str">
        <f t="shared" si="207"/>
        <v>20mシャトルラン得点表!16:25</v>
      </c>
      <c r="CU456" s="402" t="b">
        <f t="shared" si="191"/>
        <v>0</v>
      </c>
    </row>
    <row r="457" spans="1:99">
      <c r="A457" s="352">
        <v>445</v>
      </c>
      <c r="B457" s="446"/>
      <c r="C457" s="353"/>
      <c r="D457" s="356"/>
      <c r="E457" s="355"/>
      <c r="F457" s="356"/>
      <c r="G457" s="435" t="str">
        <f>IF(E457="","",DATEDIF(E457,#REF!,"y"))</f>
        <v/>
      </c>
      <c r="H457" s="356"/>
      <c r="I457" s="356"/>
      <c r="J457" s="379"/>
      <c r="K457" s="436" t="str">
        <f t="shared" ca="1" si="180"/>
        <v/>
      </c>
      <c r="L457" s="316"/>
      <c r="M457" s="318"/>
      <c r="N457" s="318"/>
      <c r="O457" s="318"/>
      <c r="P457" s="363"/>
      <c r="Q457" s="432" t="str">
        <f t="shared" ca="1" si="181"/>
        <v/>
      </c>
      <c r="R457" s="360"/>
      <c r="S457" s="361"/>
      <c r="T457" s="361"/>
      <c r="U457" s="361"/>
      <c r="V457" s="365"/>
      <c r="W457" s="358"/>
      <c r="X457" s="379" t="str">
        <f t="shared" ca="1" si="182"/>
        <v/>
      </c>
      <c r="Y457" s="379"/>
      <c r="Z457" s="360"/>
      <c r="AA457" s="361"/>
      <c r="AB457" s="361"/>
      <c r="AC457" s="361"/>
      <c r="AD457" s="362"/>
      <c r="AE457" s="363"/>
      <c r="AF457" s="432" t="str">
        <f t="shared" ca="1" si="183"/>
        <v/>
      </c>
      <c r="AG457" s="363"/>
      <c r="AH457" s="432" t="str">
        <f t="shared" ca="1" si="184"/>
        <v/>
      </c>
      <c r="AI457" s="358"/>
      <c r="AJ457" s="379" t="str">
        <f t="shared" ca="1" si="185"/>
        <v/>
      </c>
      <c r="AK457" s="363"/>
      <c r="AL457" s="432" t="str">
        <f t="shared" ca="1" si="186"/>
        <v/>
      </c>
      <c r="AM457" s="363"/>
      <c r="AN457" s="432" t="str">
        <f t="shared" ca="1" si="187"/>
        <v/>
      </c>
      <c r="AO457" s="433" t="str">
        <f t="shared" si="188"/>
        <v/>
      </c>
      <c r="AP457" s="433" t="str">
        <f t="shared" si="189"/>
        <v/>
      </c>
      <c r="AQ457" s="433" t="str">
        <f>IF(AO457=7,VLOOKUP(AP457,設定!$A$2:$B$6,2,1),"---")</f>
        <v>---</v>
      </c>
      <c r="AR457" s="370"/>
      <c r="AS457" s="371"/>
      <c r="AT457" s="371"/>
      <c r="AU457" s="372" t="s">
        <v>105</v>
      </c>
      <c r="AV457" s="373"/>
      <c r="AW457" s="372"/>
      <c r="AX457" s="374"/>
      <c r="AY457" s="434" t="str">
        <f t="shared" si="208"/>
        <v/>
      </c>
      <c r="AZ457" s="372" t="s">
        <v>105</v>
      </c>
      <c r="BA457" s="372" t="s">
        <v>105</v>
      </c>
      <c r="BB457" s="372" t="s">
        <v>105</v>
      </c>
      <c r="BC457" s="372"/>
      <c r="BD457" s="372"/>
      <c r="BE457" s="372"/>
      <c r="BF457" s="372"/>
      <c r="BG457" s="376"/>
      <c r="BH457" s="377"/>
      <c r="BI457" s="372"/>
      <c r="BJ457" s="372"/>
      <c r="BK457" s="372"/>
      <c r="BL457" s="372"/>
      <c r="BM457" s="372"/>
      <c r="BN457" s="372"/>
      <c r="BO457" s="372"/>
      <c r="BP457" s="372"/>
      <c r="BQ457" s="372"/>
      <c r="BR457" s="372"/>
      <c r="BS457" s="372"/>
      <c r="BT457" s="372"/>
      <c r="BU457" s="372"/>
      <c r="BV457" s="372"/>
      <c r="BW457" s="372"/>
      <c r="BX457" s="372"/>
      <c r="BY457" s="372"/>
      <c r="BZ457" s="378"/>
      <c r="CA457" s="401"/>
      <c r="CB457" s="402"/>
      <c r="CC457" s="402">
        <v>445</v>
      </c>
      <c r="CD457" s="337" t="str">
        <f t="shared" si="190"/>
        <v/>
      </c>
      <c r="CE457" s="337" t="str">
        <f t="shared" si="192"/>
        <v>立得点表!3:12</v>
      </c>
      <c r="CF457" s="338" t="str">
        <f t="shared" si="193"/>
        <v>立得点表!16:25</v>
      </c>
      <c r="CG457" s="337" t="str">
        <f t="shared" si="194"/>
        <v>立3段得点表!3:13</v>
      </c>
      <c r="CH457" s="338" t="str">
        <f t="shared" si="195"/>
        <v>立3段得点表!16:25</v>
      </c>
      <c r="CI457" s="337" t="str">
        <f t="shared" si="196"/>
        <v>ボール得点表!3:13</v>
      </c>
      <c r="CJ457" s="338" t="str">
        <f t="shared" si="197"/>
        <v>ボール得点表!16:25</v>
      </c>
      <c r="CK457" s="337" t="str">
        <f t="shared" si="198"/>
        <v>50m得点表!3:13</v>
      </c>
      <c r="CL457" s="338" t="str">
        <f t="shared" si="199"/>
        <v>50m得点表!16:25</v>
      </c>
      <c r="CM457" s="337" t="str">
        <f t="shared" si="200"/>
        <v>往得点表!3:13</v>
      </c>
      <c r="CN457" s="338" t="str">
        <f t="shared" si="201"/>
        <v>往得点表!16:25</v>
      </c>
      <c r="CO457" s="337" t="str">
        <f t="shared" si="202"/>
        <v>腕得点表!3:13</v>
      </c>
      <c r="CP457" s="338" t="str">
        <f t="shared" si="203"/>
        <v>腕得点表!16:25</v>
      </c>
      <c r="CQ457" s="337" t="str">
        <f t="shared" si="204"/>
        <v>腕膝得点表!3:4</v>
      </c>
      <c r="CR457" s="338" t="str">
        <f t="shared" si="205"/>
        <v>腕膝得点表!8:9</v>
      </c>
      <c r="CS457" s="337" t="str">
        <f t="shared" si="206"/>
        <v>20mシャトルラン得点表!3:13</v>
      </c>
      <c r="CT457" s="338" t="str">
        <f t="shared" si="207"/>
        <v>20mシャトルラン得点表!16:25</v>
      </c>
      <c r="CU457" s="402" t="b">
        <f t="shared" si="191"/>
        <v>0</v>
      </c>
    </row>
    <row r="458" spans="1:99">
      <c r="A458" s="352">
        <v>446</v>
      </c>
      <c r="B458" s="446"/>
      <c r="C458" s="353"/>
      <c r="D458" s="356"/>
      <c r="E458" s="355"/>
      <c r="F458" s="356"/>
      <c r="G458" s="435" t="str">
        <f>IF(E458="","",DATEDIF(E458,#REF!,"y"))</f>
        <v/>
      </c>
      <c r="H458" s="356"/>
      <c r="I458" s="356"/>
      <c r="J458" s="379"/>
      <c r="K458" s="436" t="str">
        <f t="shared" ca="1" si="180"/>
        <v/>
      </c>
      <c r="L458" s="316"/>
      <c r="M458" s="318"/>
      <c r="N458" s="318"/>
      <c r="O458" s="318"/>
      <c r="P458" s="363"/>
      <c r="Q458" s="432" t="str">
        <f t="shared" ca="1" si="181"/>
        <v/>
      </c>
      <c r="R458" s="360"/>
      <c r="S458" s="361"/>
      <c r="T458" s="361"/>
      <c r="U458" s="361"/>
      <c r="V458" s="365"/>
      <c r="W458" s="358"/>
      <c r="X458" s="379" t="str">
        <f t="shared" ca="1" si="182"/>
        <v/>
      </c>
      <c r="Y458" s="379"/>
      <c r="Z458" s="360"/>
      <c r="AA458" s="361"/>
      <c r="AB458" s="361"/>
      <c r="AC458" s="361"/>
      <c r="AD458" s="362"/>
      <c r="AE458" s="363"/>
      <c r="AF458" s="432" t="str">
        <f t="shared" ca="1" si="183"/>
        <v/>
      </c>
      <c r="AG458" s="363"/>
      <c r="AH458" s="432" t="str">
        <f t="shared" ca="1" si="184"/>
        <v/>
      </c>
      <c r="AI458" s="358"/>
      <c r="AJ458" s="379" t="str">
        <f t="shared" ca="1" si="185"/>
        <v/>
      </c>
      <c r="AK458" s="363"/>
      <c r="AL458" s="432" t="str">
        <f t="shared" ca="1" si="186"/>
        <v/>
      </c>
      <c r="AM458" s="363"/>
      <c r="AN458" s="432" t="str">
        <f t="shared" ca="1" si="187"/>
        <v/>
      </c>
      <c r="AO458" s="433" t="str">
        <f t="shared" si="188"/>
        <v/>
      </c>
      <c r="AP458" s="433" t="str">
        <f t="shared" si="189"/>
        <v/>
      </c>
      <c r="AQ458" s="433" t="str">
        <f>IF(AO458=7,VLOOKUP(AP458,設定!$A$2:$B$6,2,1),"---")</f>
        <v>---</v>
      </c>
      <c r="AR458" s="370"/>
      <c r="AS458" s="371"/>
      <c r="AT458" s="371"/>
      <c r="AU458" s="372" t="s">
        <v>105</v>
      </c>
      <c r="AV458" s="373"/>
      <c r="AW458" s="372"/>
      <c r="AX458" s="374"/>
      <c r="AY458" s="434" t="str">
        <f t="shared" si="208"/>
        <v/>
      </c>
      <c r="AZ458" s="372" t="s">
        <v>105</v>
      </c>
      <c r="BA458" s="372" t="s">
        <v>105</v>
      </c>
      <c r="BB458" s="372" t="s">
        <v>105</v>
      </c>
      <c r="BC458" s="372"/>
      <c r="BD458" s="372"/>
      <c r="BE458" s="372"/>
      <c r="BF458" s="372"/>
      <c r="BG458" s="376"/>
      <c r="BH458" s="377"/>
      <c r="BI458" s="372"/>
      <c r="BJ458" s="372"/>
      <c r="BK458" s="372"/>
      <c r="BL458" s="372"/>
      <c r="BM458" s="372"/>
      <c r="BN458" s="372"/>
      <c r="BO458" s="372"/>
      <c r="BP458" s="372"/>
      <c r="BQ458" s="372"/>
      <c r="BR458" s="372"/>
      <c r="BS458" s="372"/>
      <c r="BT458" s="372"/>
      <c r="BU458" s="372"/>
      <c r="BV458" s="372"/>
      <c r="BW458" s="372"/>
      <c r="BX458" s="372"/>
      <c r="BY458" s="372"/>
      <c r="BZ458" s="378"/>
      <c r="CA458" s="401"/>
      <c r="CB458" s="402"/>
      <c r="CC458" s="402">
        <v>446</v>
      </c>
      <c r="CD458" s="337" t="str">
        <f t="shared" si="190"/>
        <v/>
      </c>
      <c r="CE458" s="337" t="str">
        <f t="shared" si="192"/>
        <v>立得点表!3:12</v>
      </c>
      <c r="CF458" s="338" t="str">
        <f t="shared" si="193"/>
        <v>立得点表!16:25</v>
      </c>
      <c r="CG458" s="337" t="str">
        <f t="shared" si="194"/>
        <v>立3段得点表!3:13</v>
      </c>
      <c r="CH458" s="338" t="str">
        <f t="shared" si="195"/>
        <v>立3段得点表!16:25</v>
      </c>
      <c r="CI458" s="337" t="str">
        <f t="shared" si="196"/>
        <v>ボール得点表!3:13</v>
      </c>
      <c r="CJ458" s="338" t="str">
        <f t="shared" si="197"/>
        <v>ボール得点表!16:25</v>
      </c>
      <c r="CK458" s="337" t="str">
        <f t="shared" si="198"/>
        <v>50m得点表!3:13</v>
      </c>
      <c r="CL458" s="338" t="str">
        <f t="shared" si="199"/>
        <v>50m得点表!16:25</v>
      </c>
      <c r="CM458" s="337" t="str">
        <f t="shared" si="200"/>
        <v>往得点表!3:13</v>
      </c>
      <c r="CN458" s="338" t="str">
        <f t="shared" si="201"/>
        <v>往得点表!16:25</v>
      </c>
      <c r="CO458" s="337" t="str">
        <f t="shared" si="202"/>
        <v>腕得点表!3:13</v>
      </c>
      <c r="CP458" s="338" t="str">
        <f t="shared" si="203"/>
        <v>腕得点表!16:25</v>
      </c>
      <c r="CQ458" s="337" t="str">
        <f t="shared" si="204"/>
        <v>腕膝得点表!3:4</v>
      </c>
      <c r="CR458" s="338" t="str">
        <f t="shared" si="205"/>
        <v>腕膝得点表!8:9</v>
      </c>
      <c r="CS458" s="337" t="str">
        <f t="shared" si="206"/>
        <v>20mシャトルラン得点表!3:13</v>
      </c>
      <c r="CT458" s="338" t="str">
        <f t="shared" si="207"/>
        <v>20mシャトルラン得点表!16:25</v>
      </c>
      <c r="CU458" s="402" t="b">
        <f t="shared" si="191"/>
        <v>0</v>
      </c>
    </row>
    <row r="459" spans="1:99">
      <c r="A459" s="352">
        <v>447</v>
      </c>
      <c r="B459" s="446"/>
      <c r="C459" s="353"/>
      <c r="D459" s="356"/>
      <c r="E459" s="355"/>
      <c r="F459" s="356"/>
      <c r="G459" s="435" t="str">
        <f>IF(E459="","",DATEDIF(E459,#REF!,"y"))</f>
        <v/>
      </c>
      <c r="H459" s="356"/>
      <c r="I459" s="356"/>
      <c r="J459" s="379"/>
      <c r="K459" s="436" t="str">
        <f t="shared" ca="1" si="180"/>
        <v/>
      </c>
      <c r="L459" s="316"/>
      <c r="M459" s="318"/>
      <c r="N459" s="318"/>
      <c r="O459" s="318"/>
      <c r="P459" s="363"/>
      <c r="Q459" s="432" t="str">
        <f t="shared" ca="1" si="181"/>
        <v/>
      </c>
      <c r="R459" s="360"/>
      <c r="S459" s="361"/>
      <c r="T459" s="361"/>
      <c r="U459" s="361"/>
      <c r="V459" s="365"/>
      <c r="W459" s="358"/>
      <c r="X459" s="379" t="str">
        <f t="shared" ca="1" si="182"/>
        <v/>
      </c>
      <c r="Y459" s="379"/>
      <c r="Z459" s="360"/>
      <c r="AA459" s="361"/>
      <c r="AB459" s="361"/>
      <c r="AC459" s="361"/>
      <c r="AD459" s="362"/>
      <c r="AE459" s="363"/>
      <c r="AF459" s="432" t="str">
        <f t="shared" ca="1" si="183"/>
        <v/>
      </c>
      <c r="AG459" s="363"/>
      <c r="AH459" s="432" t="str">
        <f t="shared" ca="1" si="184"/>
        <v/>
      </c>
      <c r="AI459" s="358"/>
      <c r="AJ459" s="379" t="str">
        <f t="shared" ca="1" si="185"/>
        <v/>
      </c>
      <c r="AK459" s="363"/>
      <c r="AL459" s="432" t="str">
        <f t="shared" ca="1" si="186"/>
        <v/>
      </c>
      <c r="AM459" s="363"/>
      <c r="AN459" s="432" t="str">
        <f t="shared" ca="1" si="187"/>
        <v/>
      </c>
      <c r="AO459" s="433" t="str">
        <f t="shared" si="188"/>
        <v/>
      </c>
      <c r="AP459" s="433" t="str">
        <f t="shared" si="189"/>
        <v/>
      </c>
      <c r="AQ459" s="433" t="str">
        <f>IF(AO459=7,VLOOKUP(AP459,設定!$A$2:$B$6,2,1),"---")</f>
        <v>---</v>
      </c>
      <c r="AR459" s="370"/>
      <c r="AS459" s="371"/>
      <c r="AT459" s="371"/>
      <c r="AU459" s="372" t="s">
        <v>105</v>
      </c>
      <c r="AV459" s="373"/>
      <c r="AW459" s="372"/>
      <c r="AX459" s="374"/>
      <c r="AY459" s="434" t="str">
        <f t="shared" si="208"/>
        <v/>
      </c>
      <c r="AZ459" s="372" t="s">
        <v>105</v>
      </c>
      <c r="BA459" s="372" t="s">
        <v>105</v>
      </c>
      <c r="BB459" s="372" t="s">
        <v>105</v>
      </c>
      <c r="BC459" s="372"/>
      <c r="BD459" s="372"/>
      <c r="BE459" s="372"/>
      <c r="BF459" s="372"/>
      <c r="BG459" s="376"/>
      <c r="BH459" s="377"/>
      <c r="BI459" s="372"/>
      <c r="BJ459" s="372"/>
      <c r="BK459" s="372"/>
      <c r="BL459" s="372"/>
      <c r="BM459" s="372"/>
      <c r="BN459" s="372"/>
      <c r="BO459" s="372"/>
      <c r="BP459" s="372"/>
      <c r="BQ459" s="372"/>
      <c r="BR459" s="372"/>
      <c r="BS459" s="372"/>
      <c r="BT459" s="372"/>
      <c r="BU459" s="372"/>
      <c r="BV459" s="372"/>
      <c r="BW459" s="372"/>
      <c r="BX459" s="372"/>
      <c r="BY459" s="372"/>
      <c r="BZ459" s="378"/>
      <c r="CA459" s="401"/>
      <c r="CB459" s="402"/>
      <c r="CC459" s="402">
        <v>447</v>
      </c>
      <c r="CD459" s="337" t="str">
        <f t="shared" si="190"/>
        <v/>
      </c>
      <c r="CE459" s="337" t="str">
        <f t="shared" si="192"/>
        <v>立得点表!3:12</v>
      </c>
      <c r="CF459" s="338" t="str">
        <f t="shared" si="193"/>
        <v>立得点表!16:25</v>
      </c>
      <c r="CG459" s="337" t="str">
        <f t="shared" si="194"/>
        <v>立3段得点表!3:13</v>
      </c>
      <c r="CH459" s="338" t="str">
        <f t="shared" si="195"/>
        <v>立3段得点表!16:25</v>
      </c>
      <c r="CI459" s="337" t="str">
        <f t="shared" si="196"/>
        <v>ボール得点表!3:13</v>
      </c>
      <c r="CJ459" s="338" t="str">
        <f t="shared" si="197"/>
        <v>ボール得点表!16:25</v>
      </c>
      <c r="CK459" s="337" t="str">
        <f t="shared" si="198"/>
        <v>50m得点表!3:13</v>
      </c>
      <c r="CL459" s="338" t="str">
        <f t="shared" si="199"/>
        <v>50m得点表!16:25</v>
      </c>
      <c r="CM459" s="337" t="str">
        <f t="shared" si="200"/>
        <v>往得点表!3:13</v>
      </c>
      <c r="CN459" s="338" t="str">
        <f t="shared" si="201"/>
        <v>往得点表!16:25</v>
      </c>
      <c r="CO459" s="337" t="str">
        <f t="shared" si="202"/>
        <v>腕得点表!3:13</v>
      </c>
      <c r="CP459" s="338" t="str">
        <f t="shared" si="203"/>
        <v>腕得点表!16:25</v>
      </c>
      <c r="CQ459" s="337" t="str">
        <f t="shared" si="204"/>
        <v>腕膝得点表!3:4</v>
      </c>
      <c r="CR459" s="338" t="str">
        <f t="shared" si="205"/>
        <v>腕膝得点表!8:9</v>
      </c>
      <c r="CS459" s="337" t="str">
        <f t="shared" si="206"/>
        <v>20mシャトルラン得点表!3:13</v>
      </c>
      <c r="CT459" s="338" t="str">
        <f t="shared" si="207"/>
        <v>20mシャトルラン得点表!16:25</v>
      </c>
      <c r="CU459" s="402" t="b">
        <f t="shared" si="191"/>
        <v>0</v>
      </c>
    </row>
    <row r="460" spans="1:99">
      <c r="A460" s="352">
        <v>448</v>
      </c>
      <c r="B460" s="446"/>
      <c r="C460" s="353"/>
      <c r="D460" s="356"/>
      <c r="E460" s="355"/>
      <c r="F460" s="356"/>
      <c r="G460" s="435" t="str">
        <f>IF(E460="","",DATEDIF(E460,#REF!,"y"))</f>
        <v/>
      </c>
      <c r="H460" s="356"/>
      <c r="I460" s="356"/>
      <c r="J460" s="379"/>
      <c r="K460" s="436" t="str">
        <f t="shared" ca="1" si="180"/>
        <v/>
      </c>
      <c r="L460" s="316"/>
      <c r="M460" s="318"/>
      <c r="N460" s="318"/>
      <c r="O460" s="318"/>
      <c r="P460" s="363"/>
      <c r="Q460" s="432" t="str">
        <f t="shared" ca="1" si="181"/>
        <v/>
      </c>
      <c r="R460" s="360"/>
      <c r="S460" s="361"/>
      <c r="T460" s="361"/>
      <c r="U460" s="361"/>
      <c r="V460" s="365"/>
      <c r="W460" s="358"/>
      <c r="X460" s="379" t="str">
        <f t="shared" ca="1" si="182"/>
        <v/>
      </c>
      <c r="Y460" s="379"/>
      <c r="Z460" s="360"/>
      <c r="AA460" s="361"/>
      <c r="AB460" s="361"/>
      <c r="AC460" s="361"/>
      <c r="AD460" s="362"/>
      <c r="AE460" s="363"/>
      <c r="AF460" s="432" t="str">
        <f t="shared" ca="1" si="183"/>
        <v/>
      </c>
      <c r="AG460" s="363"/>
      <c r="AH460" s="432" t="str">
        <f t="shared" ca="1" si="184"/>
        <v/>
      </c>
      <c r="AI460" s="358"/>
      <c r="AJ460" s="379" t="str">
        <f t="shared" ca="1" si="185"/>
        <v/>
      </c>
      <c r="AK460" s="363"/>
      <c r="AL460" s="432" t="str">
        <f t="shared" ca="1" si="186"/>
        <v/>
      </c>
      <c r="AM460" s="363"/>
      <c r="AN460" s="432" t="str">
        <f t="shared" ca="1" si="187"/>
        <v/>
      </c>
      <c r="AO460" s="433" t="str">
        <f t="shared" si="188"/>
        <v/>
      </c>
      <c r="AP460" s="433" t="str">
        <f t="shared" si="189"/>
        <v/>
      </c>
      <c r="AQ460" s="433" t="str">
        <f>IF(AO460=7,VLOOKUP(AP460,設定!$A$2:$B$6,2,1),"---")</f>
        <v>---</v>
      </c>
      <c r="AR460" s="370"/>
      <c r="AS460" s="371"/>
      <c r="AT460" s="371"/>
      <c r="AU460" s="372" t="s">
        <v>105</v>
      </c>
      <c r="AV460" s="373"/>
      <c r="AW460" s="372"/>
      <c r="AX460" s="374"/>
      <c r="AY460" s="434" t="str">
        <f t="shared" si="208"/>
        <v/>
      </c>
      <c r="AZ460" s="372" t="s">
        <v>105</v>
      </c>
      <c r="BA460" s="372" t="s">
        <v>105</v>
      </c>
      <c r="BB460" s="372" t="s">
        <v>105</v>
      </c>
      <c r="BC460" s="372"/>
      <c r="BD460" s="372"/>
      <c r="BE460" s="372"/>
      <c r="BF460" s="372"/>
      <c r="BG460" s="376"/>
      <c r="BH460" s="377"/>
      <c r="BI460" s="372"/>
      <c r="BJ460" s="372"/>
      <c r="BK460" s="372"/>
      <c r="BL460" s="372"/>
      <c r="BM460" s="372"/>
      <c r="BN460" s="372"/>
      <c r="BO460" s="372"/>
      <c r="BP460" s="372"/>
      <c r="BQ460" s="372"/>
      <c r="BR460" s="372"/>
      <c r="BS460" s="372"/>
      <c r="BT460" s="372"/>
      <c r="BU460" s="372"/>
      <c r="BV460" s="372"/>
      <c r="BW460" s="372"/>
      <c r="BX460" s="372"/>
      <c r="BY460" s="372"/>
      <c r="BZ460" s="378"/>
      <c r="CA460" s="401"/>
      <c r="CB460" s="402"/>
      <c r="CC460" s="402">
        <v>448</v>
      </c>
      <c r="CD460" s="337" t="str">
        <f t="shared" si="190"/>
        <v/>
      </c>
      <c r="CE460" s="337" t="str">
        <f t="shared" si="192"/>
        <v>立得点表!3:12</v>
      </c>
      <c r="CF460" s="338" t="str">
        <f t="shared" si="193"/>
        <v>立得点表!16:25</v>
      </c>
      <c r="CG460" s="337" t="str">
        <f t="shared" si="194"/>
        <v>立3段得点表!3:13</v>
      </c>
      <c r="CH460" s="338" t="str">
        <f t="shared" si="195"/>
        <v>立3段得点表!16:25</v>
      </c>
      <c r="CI460" s="337" t="str">
        <f t="shared" si="196"/>
        <v>ボール得点表!3:13</v>
      </c>
      <c r="CJ460" s="338" t="str">
        <f t="shared" si="197"/>
        <v>ボール得点表!16:25</v>
      </c>
      <c r="CK460" s="337" t="str">
        <f t="shared" si="198"/>
        <v>50m得点表!3:13</v>
      </c>
      <c r="CL460" s="338" t="str">
        <f t="shared" si="199"/>
        <v>50m得点表!16:25</v>
      </c>
      <c r="CM460" s="337" t="str">
        <f t="shared" si="200"/>
        <v>往得点表!3:13</v>
      </c>
      <c r="CN460" s="338" t="str">
        <f t="shared" si="201"/>
        <v>往得点表!16:25</v>
      </c>
      <c r="CO460" s="337" t="str">
        <f t="shared" si="202"/>
        <v>腕得点表!3:13</v>
      </c>
      <c r="CP460" s="338" t="str">
        <f t="shared" si="203"/>
        <v>腕得点表!16:25</v>
      </c>
      <c r="CQ460" s="337" t="str">
        <f t="shared" si="204"/>
        <v>腕膝得点表!3:4</v>
      </c>
      <c r="CR460" s="338" t="str">
        <f t="shared" si="205"/>
        <v>腕膝得点表!8:9</v>
      </c>
      <c r="CS460" s="337" t="str">
        <f t="shared" si="206"/>
        <v>20mシャトルラン得点表!3:13</v>
      </c>
      <c r="CT460" s="338" t="str">
        <f t="shared" si="207"/>
        <v>20mシャトルラン得点表!16:25</v>
      </c>
      <c r="CU460" s="402" t="b">
        <f t="shared" si="191"/>
        <v>0</v>
      </c>
    </row>
    <row r="461" spans="1:99">
      <c r="A461" s="352">
        <v>449</v>
      </c>
      <c r="B461" s="446"/>
      <c r="C461" s="353"/>
      <c r="D461" s="356"/>
      <c r="E461" s="355"/>
      <c r="F461" s="356"/>
      <c r="G461" s="435" t="str">
        <f>IF(E461="","",DATEDIF(E461,#REF!,"y"))</f>
        <v/>
      </c>
      <c r="H461" s="356"/>
      <c r="I461" s="356"/>
      <c r="J461" s="379"/>
      <c r="K461" s="436" t="str">
        <f t="shared" ref="K461:K524" ca="1" si="209">IF(C461="","",IF(J461="","",CHOOSE(MATCH($J461,IF($D461="男",INDIRECT(CK461),INDIRECT(CL461)),1),10,9,8,7,6,5,4,3,2,1)))</f>
        <v/>
      </c>
      <c r="L461" s="316"/>
      <c r="M461" s="318"/>
      <c r="N461" s="318"/>
      <c r="O461" s="318"/>
      <c r="P461" s="363"/>
      <c r="Q461" s="432" t="str">
        <f t="shared" ref="Q461:Q524" ca="1" si="210">IF(C461="","",IF(P461="","",CHOOSE(MATCH($P461,IF($D461="男",INDIRECT(CE461),INDIRECT(CF461)),1),1,2,3,4,5,6,7,8,9,10)))</f>
        <v/>
      </c>
      <c r="R461" s="360"/>
      <c r="S461" s="361"/>
      <c r="T461" s="361"/>
      <c r="U461" s="361"/>
      <c r="V461" s="365"/>
      <c r="W461" s="358"/>
      <c r="X461" s="379" t="str">
        <f t="shared" ref="X461:X524" ca="1" si="211">IF(C461="","",IF(W461="","",CHOOSE(MATCH($W461,IF($D461="男",INDIRECT(CI461),INDIRECT(CJ461)),1),1,2,3,4,5,6,7,8,9,10)))</f>
        <v/>
      </c>
      <c r="Y461" s="379"/>
      <c r="Z461" s="360"/>
      <c r="AA461" s="361"/>
      <c r="AB461" s="361"/>
      <c r="AC461" s="361"/>
      <c r="AD461" s="362"/>
      <c r="AE461" s="363"/>
      <c r="AF461" s="432" t="str">
        <f t="shared" ref="AF461:AF524" ca="1" si="212">IF(C461="","",IF(AE461="","",CHOOSE(MATCH(AE461,IF($D461="男",INDIRECT(CM461),INDIRECT(CN461)),1),1,2,3,4,5,6,7,8,9,10)))</f>
        <v/>
      </c>
      <c r="AG461" s="363"/>
      <c r="AH461" s="432" t="str">
        <f t="shared" ref="AH461:AH524" ca="1" si="213">IF(C461="","",IF(AG461="","",CHOOSE(MATCH(AG461,IF($D461="男",INDIRECT(CO461),INDIRECT(CP461)),1),1,2,3,4,5,6,7,8,9,10)))</f>
        <v/>
      </c>
      <c r="AI461" s="358"/>
      <c r="AJ461" s="379" t="str">
        <f t="shared" ref="AJ461:AJ524" ca="1" si="214">IF(C461="","",IF(AI461="","",CHOOSE(MATCH(AI461,IF($D461="男",INDIRECT(CQ461),INDIRECT(CR461)),1),1,2,3,4,5,6,7,8,9,10)))</f>
        <v/>
      </c>
      <c r="AK461" s="363"/>
      <c r="AL461" s="432" t="str">
        <f t="shared" ref="AL461:AL524" ca="1" si="215">IF(C461="","",IF(AK461="","",CHOOSE(MATCH($AK461,IF($D461="男",INDIRECT(CG461),INDIRECT(CH461)),1),1,2,3,4,5,6,7,8,9,10)))</f>
        <v/>
      </c>
      <c r="AM461" s="363"/>
      <c r="AN461" s="432" t="str">
        <f t="shared" ref="AN461:AN524" ca="1" si="216">IF(C461="","",IF(AM461="","",CHOOSE(MATCH(AM461,IF($D461="男",INDIRECT(CS461),INDIRECT(CT461)),1),1,2,3,4,5,6,7,8,9,10)))</f>
        <v/>
      </c>
      <c r="AO461" s="433" t="str">
        <f t="shared" ref="AO461:AO524" si="217">IF(C461="","",COUNT(P461,AK461,W461,J461,AG461,AE461,AM461,AI461))</f>
        <v/>
      </c>
      <c r="AP461" s="433" t="str">
        <f t="shared" ref="AP461:AP524" si="218">IF(C461="","",SUM(Q461,AL461,X461,AH461,K461,AF461,AN461,AJ461))</f>
        <v/>
      </c>
      <c r="AQ461" s="433" t="str">
        <f>IF(AO461=7,VLOOKUP(AP461,設定!$A$2:$B$6,2,1),"---")</f>
        <v>---</v>
      </c>
      <c r="AR461" s="370"/>
      <c r="AS461" s="371"/>
      <c r="AT461" s="371"/>
      <c r="AU461" s="372" t="s">
        <v>105</v>
      </c>
      <c r="AV461" s="373"/>
      <c r="AW461" s="372"/>
      <c r="AX461" s="374"/>
      <c r="AY461" s="434" t="str">
        <f t="shared" si="208"/>
        <v/>
      </c>
      <c r="AZ461" s="372" t="s">
        <v>105</v>
      </c>
      <c r="BA461" s="372" t="s">
        <v>105</v>
      </c>
      <c r="BB461" s="372" t="s">
        <v>105</v>
      </c>
      <c r="BC461" s="372"/>
      <c r="BD461" s="372"/>
      <c r="BE461" s="372"/>
      <c r="BF461" s="372"/>
      <c r="BG461" s="376"/>
      <c r="BH461" s="377"/>
      <c r="BI461" s="372"/>
      <c r="BJ461" s="372"/>
      <c r="BK461" s="372"/>
      <c r="BL461" s="372"/>
      <c r="BM461" s="372"/>
      <c r="BN461" s="372"/>
      <c r="BO461" s="372"/>
      <c r="BP461" s="372"/>
      <c r="BQ461" s="372"/>
      <c r="BR461" s="372"/>
      <c r="BS461" s="372"/>
      <c r="BT461" s="372"/>
      <c r="BU461" s="372"/>
      <c r="BV461" s="372"/>
      <c r="BW461" s="372"/>
      <c r="BX461" s="372"/>
      <c r="BY461" s="372"/>
      <c r="BZ461" s="378"/>
      <c r="CA461" s="401"/>
      <c r="CB461" s="402"/>
      <c r="CC461" s="402">
        <v>449</v>
      </c>
      <c r="CD461" s="337" t="str">
        <f t="shared" ref="CD461:CD524" si="219">IF(G461="","",VLOOKUP(G461,年齢変換表,2))</f>
        <v/>
      </c>
      <c r="CE461" s="337" t="str">
        <f t="shared" si="192"/>
        <v>立得点表!3:12</v>
      </c>
      <c r="CF461" s="338" t="str">
        <f t="shared" si="193"/>
        <v>立得点表!16:25</v>
      </c>
      <c r="CG461" s="337" t="str">
        <f t="shared" si="194"/>
        <v>立3段得点表!3:13</v>
      </c>
      <c r="CH461" s="338" t="str">
        <f t="shared" si="195"/>
        <v>立3段得点表!16:25</v>
      </c>
      <c r="CI461" s="337" t="str">
        <f t="shared" si="196"/>
        <v>ボール得点表!3:13</v>
      </c>
      <c r="CJ461" s="338" t="str">
        <f t="shared" si="197"/>
        <v>ボール得点表!16:25</v>
      </c>
      <c r="CK461" s="337" t="str">
        <f t="shared" si="198"/>
        <v>50m得点表!3:13</v>
      </c>
      <c r="CL461" s="338" t="str">
        <f t="shared" si="199"/>
        <v>50m得点表!16:25</v>
      </c>
      <c r="CM461" s="337" t="str">
        <f t="shared" si="200"/>
        <v>往得点表!3:13</v>
      </c>
      <c r="CN461" s="338" t="str">
        <f t="shared" si="201"/>
        <v>往得点表!16:25</v>
      </c>
      <c r="CO461" s="337" t="str">
        <f t="shared" si="202"/>
        <v>腕得点表!3:13</v>
      </c>
      <c r="CP461" s="338" t="str">
        <f t="shared" si="203"/>
        <v>腕得点表!16:25</v>
      </c>
      <c r="CQ461" s="337" t="str">
        <f t="shared" si="204"/>
        <v>腕膝得点表!3:4</v>
      </c>
      <c r="CR461" s="338" t="str">
        <f t="shared" si="205"/>
        <v>腕膝得点表!8:9</v>
      </c>
      <c r="CS461" s="337" t="str">
        <f t="shared" si="206"/>
        <v>20mシャトルラン得点表!3:13</v>
      </c>
      <c r="CT461" s="338" t="str">
        <f t="shared" si="207"/>
        <v>20mシャトルラン得点表!16:25</v>
      </c>
      <c r="CU461" s="402" t="b">
        <f t="shared" ref="CU461:CU524" si="220">OR(AND(F461&lt;=7,F461&lt;&gt;""),AND(F461&gt;=50,F461=""))</f>
        <v>0</v>
      </c>
    </row>
    <row r="462" spans="1:99">
      <c r="A462" s="352">
        <v>450</v>
      </c>
      <c r="B462" s="446"/>
      <c r="C462" s="353"/>
      <c r="D462" s="356"/>
      <c r="E462" s="355"/>
      <c r="F462" s="356"/>
      <c r="G462" s="435" t="str">
        <f>IF(E462="","",DATEDIF(E462,#REF!,"y"))</f>
        <v/>
      </c>
      <c r="H462" s="356"/>
      <c r="I462" s="356"/>
      <c r="J462" s="379"/>
      <c r="K462" s="436" t="str">
        <f t="shared" ca="1" si="209"/>
        <v/>
      </c>
      <c r="L462" s="316"/>
      <c r="M462" s="318"/>
      <c r="N462" s="318"/>
      <c r="O462" s="318"/>
      <c r="P462" s="363"/>
      <c r="Q462" s="432" t="str">
        <f t="shared" ca="1" si="210"/>
        <v/>
      </c>
      <c r="R462" s="360"/>
      <c r="S462" s="361"/>
      <c r="T462" s="361"/>
      <c r="U462" s="361"/>
      <c r="V462" s="365"/>
      <c r="W462" s="358"/>
      <c r="X462" s="379" t="str">
        <f t="shared" ca="1" si="211"/>
        <v/>
      </c>
      <c r="Y462" s="379"/>
      <c r="Z462" s="360"/>
      <c r="AA462" s="361"/>
      <c r="AB462" s="361"/>
      <c r="AC462" s="361"/>
      <c r="AD462" s="362"/>
      <c r="AE462" s="363"/>
      <c r="AF462" s="432" t="str">
        <f t="shared" ca="1" si="212"/>
        <v/>
      </c>
      <c r="AG462" s="363"/>
      <c r="AH462" s="432" t="str">
        <f t="shared" ca="1" si="213"/>
        <v/>
      </c>
      <c r="AI462" s="358"/>
      <c r="AJ462" s="379" t="str">
        <f t="shared" ca="1" si="214"/>
        <v/>
      </c>
      <c r="AK462" s="363"/>
      <c r="AL462" s="432" t="str">
        <f t="shared" ca="1" si="215"/>
        <v/>
      </c>
      <c r="AM462" s="363"/>
      <c r="AN462" s="432" t="str">
        <f t="shared" ca="1" si="216"/>
        <v/>
      </c>
      <c r="AO462" s="433" t="str">
        <f t="shared" si="217"/>
        <v/>
      </c>
      <c r="AP462" s="433" t="str">
        <f t="shared" si="218"/>
        <v/>
      </c>
      <c r="AQ462" s="433" t="str">
        <f>IF(AO462=7,VLOOKUP(AP462,設定!$A$2:$B$6,2,1),"---")</f>
        <v>---</v>
      </c>
      <c r="AR462" s="370"/>
      <c r="AS462" s="371"/>
      <c r="AT462" s="371"/>
      <c r="AU462" s="372" t="s">
        <v>105</v>
      </c>
      <c r="AV462" s="373"/>
      <c r="AW462" s="372"/>
      <c r="AX462" s="374"/>
      <c r="AY462" s="434" t="str">
        <f t="shared" si="208"/>
        <v/>
      </c>
      <c r="AZ462" s="372" t="s">
        <v>105</v>
      </c>
      <c r="BA462" s="372" t="s">
        <v>105</v>
      </c>
      <c r="BB462" s="372" t="s">
        <v>105</v>
      </c>
      <c r="BC462" s="372"/>
      <c r="BD462" s="372"/>
      <c r="BE462" s="372"/>
      <c r="BF462" s="372"/>
      <c r="BG462" s="376"/>
      <c r="BH462" s="377"/>
      <c r="BI462" s="372"/>
      <c r="BJ462" s="372"/>
      <c r="BK462" s="372"/>
      <c r="BL462" s="372"/>
      <c r="BM462" s="372"/>
      <c r="BN462" s="372"/>
      <c r="BO462" s="372"/>
      <c r="BP462" s="372"/>
      <c r="BQ462" s="372"/>
      <c r="BR462" s="372"/>
      <c r="BS462" s="372"/>
      <c r="BT462" s="372"/>
      <c r="BU462" s="372"/>
      <c r="BV462" s="372"/>
      <c r="BW462" s="372"/>
      <c r="BX462" s="372"/>
      <c r="BY462" s="372"/>
      <c r="BZ462" s="378"/>
      <c r="CA462" s="401"/>
      <c r="CB462" s="402"/>
      <c r="CC462" s="402">
        <v>450</v>
      </c>
      <c r="CD462" s="337" t="str">
        <f t="shared" si="219"/>
        <v/>
      </c>
      <c r="CE462" s="337" t="str">
        <f t="shared" ref="CE462:CE525" si="221">"立得点表!"&amp;$CD462&amp;"3:"&amp;$CD462&amp;"12"</f>
        <v>立得点表!3:12</v>
      </c>
      <c r="CF462" s="338" t="str">
        <f t="shared" ref="CF462:CF525" si="222">"立得点表!"&amp;$CD462&amp;"16:"&amp;$CD462&amp;"25"</f>
        <v>立得点表!16:25</v>
      </c>
      <c r="CG462" s="337" t="str">
        <f t="shared" ref="CG462:CG525" si="223">"立3段得点表!"&amp;$CD462&amp;"3:"&amp;$CD462&amp;"13"</f>
        <v>立3段得点表!3:13</v>
      </c>
      <c r="CH462" s="338" t="str">
        <f t="shared" ref="CH462:CH525" si="224">"立3段得点表!"&amp;$CD462&amp;"16:"&amp;$CD462&amp;"25"</f>
        <v>立3段得点表!16:25</v>
      </c>
      <c r="CI462" s="337" t="str">
        <f t="shared" ref="CI462:CI525" si="225">"ボール得点表!"&amp;$CD462&amp;"3:"&amp;$CD462&amp;"13"</f>
        <v>ボール得点表!3:13</v>
      </c>
      <c r="CJ462" s="338" t="str">
        <f t="shared" ref="CJ462:CJ525" si="226">"ボール得点表!"&amp;$CD462&amp;"16:"&amp;$CD462&amp;"25"</f>
        <v>ボール得点表!16:25</v>
      </c>
      <c r="CK462" s="337" t="str">
        <f t="shared" ref="CK462:CK525" si="227">"50m得点表!"&amp;$CD462&amp;"3:"&amp;$CD462&amp;"13"</f>
        <v>50m得点表!3:13</v>
      </c>
      <c r="CL462" s="338" t="str">
        <f t="shared" ref="CL462:CL525" si="228">"50m得点表!"&amp;$CD462&amp;"16:"&amp;$CD462&amp;"25"</f>
        <v>50m得点表!16:25</v>
      </c>
      <c r="CM462" s="337" t="str">
        <f t="shared" ref="CM462:CM525" si="229">"往得点表!"&amp;$CD462&amp;"3:"&amp;$CD462&amp;"13"</f>
        <v>往得点表!3:13</v>
      </c>
      <c r="CN462" s="338" t="str">
        <f t="shared" ref="CN462:CN525" si="230">"往得点表!"&amp;$CD462&amp;"16:"&amp;$CD462&amp;"25"</f>
        <v>往得点表!16:25</v>
      </c>
      <c r="CO462" s="337" t="str">
        <f t="shared" ref="CO462:CO525" si="231">"腕得点表!"&amp;$CD462&amp;"3:"&amp;$CD462&amp;"13"</f>
        <v>腕得点表!3:13</v>
      </c>
      <c r="CP462" s="338" t="str">
        <f t="shared" ref="CP462:CP525" si="232">"腕得点表!"&amp;$CD462&amp;"16:"&amp;$CD462&amp;"25"</f>
        <v>腕得点表!16:25</v>
      </c>
      <c r="CQ462" s="337" t="str">
        <f t="shared" ref="CQ462:CQ525" si="233">"腕膝得点表!"&amp;$CD462&amp;"3:"&amp;$CD462&amp;"4"</f>
        <v>腕膝得点表!3:4</v>
      </c>
      <c r="CR462" s="338" t="str">
        <f t="shared" ref="CR462:CR525" si="234">"腕膝得点表!"&amp;$CD462&amp;"8:"&amp;$CD462&amp;"9"</f>
        <v>腕膝得点表!8:9</v>
      </c>
      <c r="CS462" s="337" t="str">
        <f t="shared" ref="CS462:CS525" si="235">"20mシャトルラン得点表!"&amp;$CD462&amp;"3:"&amp;$CD462&amp;"13"</f>
        <v>20mシャトルラン得点表!3:13</v>
      </c>
      <c r="CT462" s="338" t="str">
        <f t="shared" ref="CT462:CT525" si="236">"20mシャトルラン得点表!"&amp;$CD462&amp;"16:"&amp;$CD462&amp;"25"</f>
        <v>20mシャトルラン得点表!16:25</v>
      </c>
      <c r="CU462" s="402" t="b">
        <f t="shared" si="220"/>
        <v>0</v>
      </c>
    </row>
    <row r="463" spans="1:99">
      <c r="A463" s="352">
        <v>451</v>
      </c>
      <c r="B463" s="446"/>
      <c r="C463" s="353"/>
      <c r="D463" s="356"/>
      <c r="E463" s="355"/>
      <c r="F463" s="356"/>
      <c r="G463" s="435" t="str">
        <f>IF(E463="","",DATEDIF(E463,#REF!,"y"))</f>
        <v/>
      </c>
      <c r="H463" s="356"/>
      <c r="I463" s="356"/>
      <c r="J463" s="379"/>
      <c r="K463" s="436" t="str">
        <f t="shared" ca="1" si="209"/>
        <v/>
      </c>
      <c r="L463" s="316"/>
      <c r="M463" s="361"/>
      <c r="N463" s="361"/>
      <c r="O463" s="365"/>
      <c r="P463" s="363"/>
      <c r="Q463" s="432" t="str">
        <f t="shared" ca="1" si="210"/>
        <v/>
      </c>
      <c r="R463" s="360"/>
      <c r="S463" s="361"/>
      <c r="T463" s="361"/>
      <c r="U463" s="361"/>
      <c r="V463" s="365"/>
      <c r="W463" s="358"/>
      <c r="X463" s="379" t="str">
        <f t="shared" ca="1" si="211"/>
        <v/>
      </c>
      <c r="Y463" s="379"/>
      <c r="Z463" s="360"/>
      <c r="AA463" s="361"/>
      <c r="AB463" s="361"/>
      <c r="AC463" s="361"/>
      <c r="AD463" s="362"/>
      <c r="AE463" s="363"/>
      <c r="AF463" s="432" t="str">
        <f t="shared" ca="1" si="212"/>
        <v/>
      </c>
      <c r="AG463" s="363"/>
      <c r="AH463" s="432" t="str">
        <f t="shared" ca="1" si="213"/>
        <v/>
      </c>
      <c r="AI463" s="358"/>
      <c r="AJ463" s="379" t="str">
        <f t="shared" ca="1" si="214"/>
        <v/>
      </c>
      <c r="AK463" s="363"/>
      <c r="AL463" s="432" t="str">
        <f t="shared" ca="1" si="215"/>
        <v/>
      </c>
      <c r="AM463" s="363"/>
      <c r="AN463" s="432" t="str">
        <f t="shared" ca="1" si="216"/>
        <v/>
      </c>
      <c r="AO463" s="433" t="str">
        <f t="shared" si="217"/>
        <v/>
      </c>
      <c r="AP463" s="433" t="str">
        <f t="shared" si="218"/>
        <v/>
      </c>
      <c r="AQ463" s="433" t="str">
        <f>IF(AO463=7,VLOOKUP(AP463,設定!$A$2:$B$6,2,1),"---")</f>
        <v>---</v>
      </c>
      <c r="AR463" s="370"/>
      <c r="AS463" s="371"/>
      <c r="AT463" s="371"/>
      <c r="AU463" s="372" t="s">
        <v>105</v>
      </c>
      <c r="AV463" s="373"/>
      <c r="AW463" s="372"/>
      <c r="AX463" s="374"/>
      <c r="AY463" s="434" t="str">
        <f t="shared" si="208"/>
        <v/>
      </c>
      <c r="AZ463" s="372" t="s">
        <v>105</v>
      </c>
      <c r="BA463" s="372" t="s">
        <v>105</v>
      </c>
      <c r="BB463" s="372" t="s">
        <v>105</v>
      </c>
      <c r="BC463" s="372"/>
      <c r="BD463" s="372"/>
      <c r="BE463" s="372"/>
      <c r="BF463" s="372"/>
      <c r="BG463" s="376"/>
      <c r="BH463" s="377"/>
      <c r="BI463" s="372"/>
      <c r="BJ463" s="372"/>
      <c r="BK463" s="372"/>
      <c r="BL463" s="372"/>
      <c r="BM463" s="372"/>
      <c r="BN463" s="372"/>
      <c r="BO463" s="372"/>
      <c r="BP463" s="372"/>
      <c r="BQ463" s="372"/>
      <c r="BR463" s="372"/>
      <c r="BS463" s="372"/>
      <c r="BT463" s="372"/>
      <c r="BU463" s="372"/>
      <c r="BV463" s="372"/>
      <c r="BW463" s="372"/>
      <c r="BX463" s="372"/>
      <c r="BY463" s="372"/>
      <c r="BZ463" s="378"/>
      <c r="CA463" s="401"/>
      <c r="CB463" s="402"/>
      <c r="CC463" s="402">
        <v>451</v>
      </c>
      <c r="CD463" s="337" t="str">
        <f t="shared" si="219"/>
        <v/>
      </c>
      <c r="CE463" s="337" t="str">
        <f t="shared" si="221"/>
        <v>立得点表!3:12</v>
      </c>
      <c r="CF463" s="338" t="str">
        <f t="shared" si="222"/>
        <v>立得点表!16:25</v>
      </c>
      <c r="CG463" s="337" t="str">
        <f t="shared" si="223"/>
        <v>立3段得点表!3:13</v>
      </c>
      <c r="CH463" s="338" t="str">
        <f t="shared" si="224"/>
        <v>立3段得点表!16:25</v>
      </c>
      <c r="CI463" s="337" t="str">
        <f t="shared" si="225"/>
        <v>ボール得点表!3:13</v>
      </c>
      <c r="CJ463" s="338" t="str">
        <f t="shared" si="226"/>
        <v>ボール得点表!16:25</v>
      </c>
      <c r="CK463" s="337" t="str">
        <f t="shared" si="227"/>
        <v>50m得点表!3:13</v>
      </c>
      <c r="CL463" s="338" t="str">
        <f t="shared" si="228"/>
        <v>50m得点表!16:25</v>
      </c>
      <c r="CM463" s="337" t="str">
        <f t="shared" si="229"/>
        <v>往得点表!3:13</v>
      </c>
      <c r="CN463" s="338" t="str">
        <f t="shared" si="230"/>
        <v>往得点表!16:25</v>
      </c>
      <c r="CO463" s="337" t="str">
        <f t="shared" si="231"/>
        <v>腕得点表!3:13</v>
      </c>
      <c r="CP463" s="338" t="str">
        <f t="shared" si="232"/>
        <v>腕得点表!16:25</v>
      </c>
      <c r="CQ463" s="337" t="str">
        <f t="shared" si="233"/>
        <v>腕膝得点表!3:4</v>
      </c>
      <c r="CR463" s="338" t="str">
        <f t="shared" si="234"/>
        <v>腕膝得点表!8:9</v>
      </c>
      <c r="CS463" s="337" t="str">
        <f t="shared" si="235"/>
        <v>20mシャトルラン得点表!3:13</v>
      </c>
      <c r="CT463" s="338" t="str">
        <f t="shared" si="236"/>
        <v>20mシャトルラン得点表!16:25</v>
      </c>
      <c r="CU463" s="402" t="b">
        <f t="shared" si="220"/>
        <v>0</v>
      </c>
    </row>
    <row r="464" spans="1:99">
      <c r="A464" s="352">
        <v>452</v>
      </c>
      <c r="B464" s="446"/>
      <c r="C464" s="353"/>
      <c r="D464" s="356"/>
      <c r="E464" s="355"/>
      <c r="F464" s="356"/>
      <c r="G464" s="435" t="str">
        <f>IF(E464="","",DATEDIF(E464,#REF!,"y"))</f>
        <v/>
      </c>
      <c r="H464" s="356"/>
      <c r="I464" s="356"/>
      <c r="J464" s="379"/>
      <c r="K464" s="436" t="str">
        <f t="shared" ca="1" si="209"/>
        <v/>
      </c>
      <c r="L464" s="316"/>
      <c r="M464" s="361"/>
      <c r="N464" s="361"/>
      <c r="O464" s="365"/>
      <c r="P464" s="363"/>
      <c r="Q464" s="432" t="str">
        <f t="shared" ca="1" si="210"/>
        <v/>
      </c>
      <c r="R464" s="360"/>
      <c r="S464" s="361"/>
      <c r="T464" s="361"/>
      <c r="U464" s="361"/>
      <c r="V464" s="365"/>
      <c r="W464" s="358"/>
      <c r="X464" s="379" t="str">
        <f t="shared" ca="1" si="211"/>
        <v/>
      </c>
      <c r="Y464" s="379"/>
      <c r="Z464" s="360"/>
      <c r="AA464" s="361"/>
      <c r="AB464" s="361"/>
      <c r="AC464" s="361"/>
      <c r="AD464" s="362"/>
      <c r="AE464" s="363"/>
      <c r="AF464" s="432" t="str">
        <f t="shared" ca="1" si="212"/>
        <v/>
      </c>
      <c r="AG464" s="363"/>
      <c r="AH464" s="432" t="str">
        <f t="shared" ca="1" si="213"/>
        <v/>
      </c>
      <c r="AI464" s="358"/>
      <c r="AJ464" s="379" t="str">
        <f t="shared" ca="1" si="214"/>
        <v/>
      </c>
      <c r="AK464" s="363"/>
      <c r="AL464" s="432" t="str">
        <f t="shared" ca="1" si="215"/>
        <v/>
      </c>
      <c r="AM464" s="363"/>
      <c r="AN464" s="432" t="str">
        <f t="shared" ca="1" si="216"/>
        <v/>
      </c>
      <c r="AO464" s="433" t="str">
        <f t="shared" si="217"/>
        <v/>
      </c>
      <c r="AP464" s="433" t="str">
        <f t="shared" si="218"/>
        <v/>
      </c>
      <c r="AQ464" s="433" t="str">
        <f>IF(AO464=7,VLOOKUP(AP464,設定!$A$2:$B$6,2,1),"---")</f>
        <v>---</v>
      </c>
      <c r="AR464" s="370"/>
      <c r="AS464" s="371"/>
      <c r="AT464" s="371"/>
      <c r="AU464" s="372" t="s">
        <v>105</v>
      </c>
      <c r="AV464" s="373"/>
      <c r="AW464" s="372"/>
      <c r="AX464" s="374"/>
      <c r="AY464" s="434" t="str">
        <f t="shared" si="208"/>
        <v/>
      </c>
      <c r="AZ464" s="372" t="s">
        <v>105</v>
      </c>
      <c r="BA464" s="372" t="s">
        <v>105</v>
      </c>
      <c r="BB464" s="372" t="s">
        <v>105</v>
      </c>
      <c r="BC464" s="372"/>
      <c r="BD464" s="372"/>
      <c r="BE464" s="372"/>
      <c r="BF464" s="372"/>
      <c r="BG464" s="376"/>
      <c r="BH464" s="377"/>
      <c r="BI464" s="372"/>
      <c r="BJ464" s="372"/>
      <c r="BK464" s="372"/>
      <c r="BL464" s="372"/>
      <c r="BM464" s="372"/>
      <c r="BN464" s="372"/>
      <c r="BO464" s="372"/>
      <c r="BP464" s="372"/>
      <c r="BQ464" s="372"/>
      <c r="BR464" s="372"/>
      <c r="BS464" s="372"/>
      <c r="BT464" s="372"/>
      <c r="BU464" s="372"/>
      <c r="BV464" s="372"/>
      <c r="BW464" s="372"/>
      <c r="BX464" s="372"/>
      <c r="BY464" s="372"/>
      <c r="BZ464" s="378"/>
      <c r="CA464" s="401"/>
      <c r="CB464" s="402"/>
      <c r="CC464" s="402">
        <v>452</v>
      </c>
      <c r="CD464" s="337" t="str">
        <f t="shared" si="219"/>
        <v/>
      </c>
      <c r="CE464" s="337" t="str">
        <f t="shared" si="221"/>
        <v>立得点表!3:12</v>
      </c>
      <c r="CF464" s="338" t="str">
        <f t="shared" si="222"/>
        <v>立得点表!16:25</v>
      </c>
      <c r="CG464" s="337" t="str">
        <f t="shared" si="223"/>
        <v>立3段得点表!3:13</v>
      </c>
      <c r="CH464" s="338" t="str">
        <f t="shared" si="224"/>
        <v>立3段得点表!16:25</v>
      </c>
      <c r="CI464" s="337" t="str">
        <f t="shared" si="225"/>
        <v>ボール得点表!3:13</v>
      </c>
      <c r="CJ464" s="338" t="str">
        <f t="shared" si="226"/>
        <v>ボール得点表!16:25</v>
      </c>
      <c r="CK464" s="337" t="str">
        <f t="shared" si="227"/>
        <v>50m得点表!3:13</v>
      </c>
      <c r="CL464" s="338" t="str">
        <f t="shared" si="228"/>
        <v>50m得点表!16:25</v>
      </c>
      <c r="CM464" s="337" t="str">
        <f t="shared" si="229"/>
        <v>往得点表!3:13</v>
      </c>
      <c r="CN464" s="338" t="str">
        <f t="shared" si="230"/>
        <v>往得点表!16:25</v>
      </c>
      <c r="CO464" s="337" t="str">
        <f t="shared" si="231"/>
        <v>腕得点表!3:13</v>
      </c>
      <c r="CP464" s="338" t="str">
        <f t="shared" si="232"/>
        <v>腕得点表!16:25</v>
      </c>
      <c r="CQ464" s="337" t="str">
        <f t="shared" si="233"/>
        <v>腕膝得点表!3:4</v>
      </c>
      <c r="CR464" s="338" t="str">
        <f t="shared" si="234"/>
        <v>腕膝得点表!8:9</v>
      </c>
      <c r="CS464" s="337" t="str">
        <f t="shared" si="235"/>
        <v>20mシャトルラン得点表!3:13</v>
      </c>
      <c r="CT464" s="338" t="str">
        <f t="shared" si="236"/>
        <v>20mシャトルラン得点表!16:25</v>
      </c>
      <c r="CU464" s="402" t="b">
        <f t="shared" si="220"/>
        <v>0</v>
      </c>
    </row>
    <row r="465" spans="1:99">
      <c r="A465" s="352">
        <v>453</v>
      </c>
      <c r="B465" s="446"/>
      <c r="C465" s="353"/>
      <c r="D465" s="356"/>
      <c r="E465" s="355"/>
      <c r="F465" s="356"/>
      <c r="G465" s="435" t="str">
        <f>IF(E465="","",DATEDIF(E465,#REF!,"y"))</f>
        <v/>
      </c>
      <c r="H465" s="356"/>
      <c r="I465" s="356"/>
      <c r="J465" s="379"/>
      <c r="K465" s="436" t="str">
        <f t="shared" ca="1" si="209"/>
        <v/>
      </c>
      <c r="L465" s="316"/>
      <c r="M465" s="361"/>
      <c r="N465" s="361"/>
      <c r="O465" s="365"/>
      <c r="P465" s="363"/>
      <c r="Q465" s="432" t="str">
        <f t="shared" ca="1" si="210"/>
        <v/>
      </c>
      <c r="R465" s="360"/>
      <c r="S465" s="361"/>
      <c r="T465" s="361"/>
      <c r="U465" s="361"/>
      <c r="V465" s="365"/>
      <c r="W465" s="358"/>
      <c r="X465" s="379" t="str">
        <f t="shared" ca="1" si="211"/>
        <v/>
      </c>
      <c r="Y465" s="379"/>
      <c r="Z465" s="360"/>
      <c r="AA465" s="361"/>
      <c r="AB465" s="361"/>
      <c r="AC465" s="361"/>
      <c r="AD465" s="362"/>
      <c r="AE465" s="363"/>
      <c r="AF465" s="432" t="str">
        <f t="shared" ca="1" si="212"/>
        <v/>
      </c>
      <c r="AG465" s="363"/>
      <c r="AH465" s="432" t="str">
        <f t="shared" ca="1" si="213"/>
        <v/>
      </c>
      <c r="AI465" s="358"/>
      <c r="AJ465" s="379" t="str">
        <f t="shared" ca="1" si="214"/>
        <v/>
      </c>
      <c r="AK465" s="363"/>
      <c r="AL465" s="432" t="str">
        <f t="shared" ca="1" si="215"/>
        <v/>
      </c>
      <c r="AM465" s="363"/>
      <c r="AN465" s="432" t="str">
        <f t="shared" ca="1" si="216"/>
        <v/>
      </c>
      <c r="AO465" s="433" t="str">
        <f t="shared" si="217"/>
        <v/>
      </c>
      <c r="AP465" s="433" t="str">
        <f t="shared" si="218"/>
        <v/>
      </c>
      <c r="AQ465" s="433" t="str">
        <f>IF(AO465=7,VLOOKUP(AP465,設定!$A$2:$B$6,2,1),"---")</f>
        <v>---</v>
      </c>
      <c r="AR465" s="370"/>
      <c r="AS465" s="371"/>
      <c r="AT465" s="371"/>
      <c r="AU465" s="372" t="s">
        <v>105</v>
      </c>
      <c r="AV465" s="373"/>
      <c r="AW465" s="372"/>
      <c r="AX465" s="374"/>
      <c r="AY465" s="434" t="str">
        <f t="shared" si="208"/>
        <v/>
      </c>
      <c r="AZ465" s="372" t="s">
        <v>105</v>
      </c>
      <c r="BA465" s="372" t="s">
        <v>105</v>
      </c>
      <c r="BB465" s="372" t="s">
        <v>105</v>
      </c>
      <c r="BC465" s="372"/>
      <c r="BD465" s="372"/>
      <c r="BE465" s="372"/>
      <c r="BF465" s="372"/>
      <c r="BG465" s="376"/>
      <c r="BH465" s="377"/>
      <c r="BI465" s="372"/>
      <c r="BJ465" s="372"/>
      <c r="BK465" s="372"/>
      <c r="BL465" s="372"/>
      <c r="BM465" s="372"/>
      <c r="BN465" s="372"/>
      <c r="BO465" s="372"/>
      <c r="BP465" s="372"/>
      <c r="BQ465" s="372"/>
      <c r="BR465" s="372"/>
      <c r="BS465" s="372"/>
      <c r="BT465" s="372"/>
      <c r="BU465" s="372"/>
      <c r="BV465" s="372"/>
      <c r="BW465" s="372"/>
      <c r="BX465" s="372"/>
      <c r="BY465" s="372"/>
      <c r="BZ465" s="378"/>
      <c r="CA465" s="401"/>
      <c r="CB465" s="402"/>
      <c r="CC465" s="402">
        <v>453</v>
      </c>
      <c r="CD465" s="337" t="str">
        <f t="shared" si="219"/>
        <v/>
      </c>
      <c r="CE465" s="337" t="str">
        <f t="shared" si="221"/>
        <v>立得点表!3:12</v>
      </c>
      <c r="CF465" s="338" t="str">
        <f t="shared" si="222"/>
        <v>立得点表!16:25</v>
      </c>
      <c r="CG465" s="337" t="str">
        <f t="shared" si="223"/>
        <v>立3段得点表!3:13</v>
      </c>
      <c r="CH465" s="338" t="str">
        <f t="shared" si="224"/>
        <v>立3段得点表!16:25</v>
      </c>
      <c r="CI465" s="337" t="str">
        <f t="shared" si="225"/>
        <v>ボール得点表!3:13</v>
      </c>
      <c r="CJ465" s="338" t="str">
        <f t="shared" si="226"/>
        <v>ボール得点表!16:25</v>
      </c>
      <c r="CK465" s="337" t="str">
        <f t="shared" si="227"/>
        <v>50m得点表!3:13</v>
      </c>
      <c r="CL465" s="338" t="str">
        <f t="shared" si="228"/>
        <v>50m得点表!16:25</v>
      </c>
      <c r="CM465" s="337" t="str">
        <f t="shared" si="229"/>
        <v>往得点表!3:13</v>
      </c>
      <c r="CN465" s="338" t="str">
        <f t="shared" si="230"/>
        <v>往得点表!16:25</v>
      </c>
      <c r="CO465" s="337" t="str">
        <f t="shared" si="231"/>
        <v>腕得点表!3:13</v>
      </c>
      <c r="CP465" s="338" t="str">
        <f t="shared" si="232"/>
        <v>腕得点表!16:25</v>
      </c>
      <c r="CQ465" s="337" t="str">
        <f t="shared" si="233"/>
        <v>腕膝得点表!3:4</v>
      </c>
      <c r="CR465" s="338" t="str">
        <f t="shared" si="234"/>
        <v>腕膝得点表!8:9</v>
      </c>
      <c r="CS465" s="337" t="str">
        <f t="shared" si="235"/>
        <v>20mシャトルラン得点表!3:13</v>
      </c>
      <c r="CT465" s="338" t="str">
        <f t="shared" si="236"/>
        <v>20mシャトルラン得点表!16:25</v>
      </c>
      <c r="CU465" s="402" t="b">
        <f t="shared" si="220"/>
        <v>0</v>
      </c>
    </row>
    <row r="466" spans="1:99">
      <c r="A466" s="352">
        <v>454</v>
      </c>
      <c r="B466" s="446"/>
      <c r="C466" s="353"/>
      <c r="D466" s="356"/>
      <c r="E466" s="355"/>
      <c r="F466" s="356"/>
      <c r="G466" s="435" t="str">
        <f>IF(E466="","",DATEDIF(E466,#REF!,"y"))</f>
        <v/>
      </c>
      <c r="H466" s="356"/>
      <c r="I466" s="356"/>
      <c r="J466" s="379"/>
      <c r="K466" s="436" t="str">
        <f t="shared" ca="1" si="209"/>
        <v/>
      </c>
      <c r="L466" s="316"/>
      <c r="M466" s="361"/>
      <c r="N466" s="361"/>
      <c r="O466" s="365"/>
      <c r="P466" s="363"/>
      <c r="Q466" s="432" t="str">
        <f t="shared" ca="1" si="210"/>
        <v/>
      </c>
      <c r="R466" s="360"/>
      <c r="S466" s="361"/>
      <c r="T466" s="361"/>
      <c r="U466" s="361"/>
      <c r="V466" s="365"/>
      <c r="W466" s="358"/>
      <c r="X466" s="379" t="str">
        <f t="shared" ca="1" si="211"/>
        <v/>
      </c>
      <c r="Y466" s="379"/>
      <c r="Z466" s="360"/>
      <c r="AA466" s="361"/>
      <c r="AB466" s="361"/>
      <c r="AC466" s="361"/>
      <c r="AD466" s="362"/>
      <c r="AE466" s="363"/>
      <c r="AF466" s="432" t="str">
        <f t="shared" ca="1" si="212"/>
        <v/>
      </c>
      <c r="AG466" s="363"/>
      <c r="AH466" s="432" t="str">
        <f t="shared" ca="1" si="213"/>
        <v/>
      </c>
      <c r="AI466" s="358"/>
      <c r="AJ466" s="379" t="str">
        <f t="shared" ca="1" si="214"/>
        <v/>
      </c>
      <c r="AK466" s="363"/>
      <c r="AL466" s="432" t="str">
        <f t="shared" ca="1" si="215"/>
        <v/>
      </c>
      <c r="AM466" s="363"/>
      <c r="AN466" s="432" t="str">
        <f t="shared" ca="1" si="216"/>
        <v/>
      </c>
      <c r="AO466" s="433" t="str">
        <f t="shared" si="217"/>
        <v/>
      </c>
      <c r="AP466" s="433" t="str">
        <f t="shared" si="218"/>
        <v/>
      </c>
      <c r="AQ466" s="433" t="str">
        <f>IF(AO466=7,VLOOKUP(AP466,設定!$A$2:$B$6,2,1),"---")</f>
        <v>---</v>
      </c>
      <c r="AR466" s="370"/>
      <c r="AS466" s="371"/>
      <c r="AT466" s="371"/>
      <c r="AU466" s="372" t="s">
        <v>105</v>
      </c>
      <c r="AV466" s="373"/>
      <c r="AW466" s="372"/>
      <c r="AX466" s="374"/>
      <c r="AY466" s="434" t="str">
        <f t="shared" si="208"/>
        <v/>
      </c>
      <c r="AZ466" s="372" t="s">
        <v>105</v>
      </c>
      <c r="BA466" s="372" t="s">
        <v>105</v>
      </c>
      <c r="BB466" s="372" t="s">
        <v>105</v>
      </c>
      <c r="BC466" s="372"/>
      <c r="BD466" s="372"/>
      <c r="BE466" s="372"/>
      <c r="BF466" s="372"/>
      <c r="BG466" s="376"/>
      <c r="BH466" s="377"/>
      <c r="BI466" s="372"/>
      <c r="BJ466" s="372"/>
      <c r="BK466" s="372"/>
      <c r="BL466" s="372"/>
      <c r="BM466" s="372"/>
      <c r="BN466" s="372"/>
      <c r="BO466" s="372"/>
      <c r="BP466" s="372"/>
      <c r="BQ466" s="372"/>
      <c r="BR466" s="372"/>
      <c r="BS466" s="372"/>
      <c r="BT466" s="372"/>
      <c r="BU466" s="372"/>
      <c r="BV466" s="372"/>
      <c r="BW466" s="372"/>
      <c r="BX466" s="372"/>
      <c r="BY466" s="372"/>
      <c r="BZ466" s="378"/>
      <c r="CA466" s="401"/>
      <c r="CB466" s="402"/>
      <c r="CC466" s="402">
        <v>454</v>
      </c>
      <c r="CD466" s="337" t="str">
        <f t="shared" si="219"/>
        <v/>
      </c>
      <c r="CE466" s="337" t="str">
        <f t="shared" si="221"/>
        <v>立得点表!3:12</v>
      </c>
      <c r="CF466" s="338" t="str">
        <f t="shared" si="222"/>
        <v>立得点表!16:25</v>
      </c>
      <c r="CG466" s="337" t="str">
        <f t="shared" si="223"/>
        <v>立3段得点表!3:13</v>
      </c>
      <c r="CH466" s="338" t="str">
        <f t="shared" si="224"/>
        <v>立3段得点表!16:25</v>
      </c>
      <c r="CI466" s="337" t="str">
        <f t="shared" si="225"/>
        <v>ボール得点表!3:13</v>
      </c>
      <c r="CJ466" s="338" t="str">
        <f t="shared" si="226"/>
        <v>ボール得点表!16:25</v>
      </c>
      <c r="CK466" s="337" t="str">
        <f t="shared" si="227"/>
        <v>50m得点表!3:13</v>
      </c>
      <c r="CL466" s="338" t="str">
        <f t="shared" si="228"/>
        <v>50m得点表!16:25</v>
      </c>
      <c r="CM466" s="337" t="str">
        <f t="shared" si="229"/>
        <v>往得点表!3:13</v>
      </c>
      <c r="CN466" s="338" t="str">
        <f t="shared" si="230"/>
        <v>往得点表!16:25</v>
      </c>
      <c r="CO466" s="337" t="str">
        <f t="shared" si="231"/>
        <v>腕得点表!3:13</v>
      </c>
      <c r="CP466" s="338" t="str">
        <f t="shared" si="232"/>
        <v>腕得点表!16:25</v>
      </c>
      <c r="CQ466" s="337" t="str">
        <f t="shared" si="233"/>
        <v>腕膝得点表!3:4</v>
      </c>
      <c r="CR466" s="338" t="str">
        <f t="shared" si="234"/>
        <v>腕膝得点表!8:9</v>
      </c>
      <c r="CS466" s="337" t="str">
        <f t="shared" si="235"/>
        <v>20mシャトルラン得点表!3:13</v>
      </c>
      <c r="CT466" s="338" t="str">
        <f t="shared" si="236"/>
        <v>20mシャトルラン得点表!16:25</v>
      </c>
      <c r="CU466" s="402" t="b">
        <f t="shared" si="220"/>
        <v>0</v>
      </c>
    </row>
    <row r="467" spans="1:99">
      <c r="A467" s="352">
        <v>455</v>
      </c>
      <c r="B467" s="446"/>
      <c r="C467" s="353"/>
      <c r="D467" s="356"/>
      <c r="E467" s="355"/>
      <c r="F467" s="356"/>
      <c r="G467" s="435" t="str">
        <f>IF(E467="","",DATEDIF(E467,#REF!,"y"))</f>
        <v/>
      </c>
      <c r="H467" s="356"/>
      <c r="I467" s="356"/>
      <c r="J467" s="379"/>
      <c r="K467" s="436" t="str">
        <f t="shared" ca="1" si="209"/>
        <v/>
      </c>
      <c r="L467" s="316"/>
      <c r="M467" s="361"/>
      <c r="N467" s="361"/>
      <c r="O467" s="365"/>
      <c r="P467" s="363"/>
      <c r="Q467" s="432" t="str">
        <f t="shared" ca="1" si="210"/>
        <v/>
      </c>
      <c r="R467" s="360"/>
      <c r="S467" s="361"/>
      <c r="T467" s="361"/>
      <c r="U467" s="361"/>
      <c r="V467" s="365"/>
      <c r="W467" s="358"/>
      <c r="X467" s="379" t="str">
        <f t="shared" ca="1" si="211"/>
        <v/>
      </c>
      <c r="Y467" s="379"/>
      <c r="Z467" s="360"/>
      <c r="AA467" s="361"/>
      <c r="AB467" s="361"/>
      <c r="AC467" s="361"/>
      <c r="AD467" s="362"/>
      <c r="AE467" s="363"/>
      <c r="AF467" s="432" t="str">
        <f t="shared" ca="1" si="212"/>
        <v/>
      </c>
      <c r="AG467" s="363"/>
      <c r="AH467" s="432" t="str">
        <f t="shared" ca="1" si="213"/>
        <v/>
      </c>
      <c r="AI467" s="358"/>
      <c r="AJ467" s="379" t="str">
        <f t="shared" ca="1" si="214"/>
        <v/>
      </c>
      <c r="AK467" s="363"/>
      <c r="AL467" s="432" t="str">
        <f t="shared" ca="1" si="215"/>
        <v/>
      </c>
      <c r="AM467" s="363"/>
      <c r="AN467" s="432" t="str">
        <f t="shared" ca="1" si="216"/>
        <v/>
      </c>
      <c r="AO467" s="433" t="str">
        <f t="shared" si="217"/>
        <v/>
      </c>
      <c r="AP467" s="433" t="str">
        <f t="shared" si="218"/>
        <v/>
      </c>
      <c r="AQ467" s="433" t="str">
        <f>IF(AO467=7,VLOOKUP(AP467,設定!$A$2:$B$6,2,1),"---")</f>
        <v>---</v>
      </c>
      <c r="AR467" s="370"/>
      <c r="AS467" s="371"/>
      <c r="AT467" s="371"/>
      <c r="AU467" s="372" t="s">
        <v>105</v>
      </c>
      <c r="AV467" s="373"/>
      <c r="AW467" s="372"/>
      <c r="AX467" s="374"/>
      <c r="AY467" s="434" t="str">
        <f t="shared" si="208"/>
        <v/>
      </c>
      <c r="AZ467" s="372" t="s">
        <v>105</v>
      </c>
      <c r="BA467" s="372" t="s">
        <v>105</v>
      </c>
      <c r="BB467" s="372" t="s">
        <v>105</v>
      </c>
      <c r="BC467" s="372"/>
      <c r="BD467" s="372"/>
      <c r="BE467" s="372"/>
      <c r="BF467" s="372"/>
      <c r="BG467" s="376"/>
      <c r="BH467" s="377"/>
      <c r="BI467" s="372"/>
      <c r="BJ467" s="372"/>
      <c r="BK467" s="372"/>
      <c r="BL467" s="372"/>
      <c r="BM467" s="372"/>
      <c r="BN467" s="372"/>
      <c r="BO467" s="372"/>
      <c r="BP467" s="372"/>
      <c r="BQ467" s="372"/>
      <c r="BR467" s="372"/>
      <c r="BS467" s="372"/>
      <c r="BT467" s="372"/>
      <c r="BU467" s="372"/>
      <c r="BV467" s="372"/>
      <c r="BW467" s="372"/>
      <c r="BX467" s="372"/>
      <c r="BY467" s="372"/>
      <c r="BZ467" s="378"/>
      <c r="CA467" s="401"/>
      <c r="CB467" s="402"/>
      <c r="CC467" s="402">
        <v>455</v>
      </c>
      <c r="CD467" s="337" t="str">
        <f t="shared" si="219"/>
        <v/>
      </c>
      <c r="CE467" s="337" t="str">
        <f t="shared" si="221"/>
        <v>立得点表!3:12</v>
      </c>
      <c r="CF467" s="338" t="str">
        <f t="shared" si="222"/>
        <v>立得点表!16:25</v>
      </c>
      <c r="CG467" s="337" t="str">
        <f t="shared" si="223"/>
        <v>立3段得点表!3:13</v>
      </c>
      <c r="CH467" s="338" t="str">
        <f t="shared" si="224"/>
        <v>立3段得点表!16:25</v>
      </c>
      <c r="CI467" s="337" t="str">
        <f t="shared" si="225"/>
        <v>ボール得点表!3:13</v>
      </c>
      <c r="CJ467" s="338" t="str">
        <f t="shared" si="226"/>
        <v>ボール得点表!16:25</v>
      </c>
      <c r="CK467" s="337" t="str">
        <f t="shared" si="227"/>
        <v>50m得点表!3:13</v>
      </c>
      <c r="CL467" s="338" t="str">
        <f t="shared" si="228"/>
        <v>50m得点表!16:25</v>
      </c>
      <c r="CM467" s="337" t="str">
        <f t="shared" si="229"/>
        <v>往得点表!3:13</v>
      </c>
      <c r="CN467" s="338" t="str">
        <f t="shared" si="230"/>
        <v>往得点表!16:25</v>
      </c>
      <c r="CO467" s="337" t="str">
        <f t="shared" si="231"/>
        <v>腕得点表!3:13</v>
      </c>
      <c r="CP467" s="338" t="str">
        <f t="shared" si="232"/>
        <v>腕得点表!16:25</v>
      </c>
      <c r="CQ467" s="337" t="str">
        <f t="shared" si="233"/>
        <v>腕膝得点表!3:4</v>
      </c>
      <c r="CR467" s="338" t="str">
        <f t="shared" si="234"/>
        <v>腕膝得点表!8:9</v>
      </c>
      <c r="CS467" s="337" t="str">
        <f t="shared" si="235"/>
        <v>20mシャトルラン得点表!3:13</v>
      </c>
      <c r="CT467" s="338" t="str">
        <f t="shared" si="236"/>
        <v>20mシャトルラン得点表!16:25</v>
      </c>
      <c r="CU467" s="402" t="b">
        <f t="shared" si="220"/>
        <v>0</v>
      </c>
    </row>
    <row r="468" spans="1:99">
      <c r="A468" s="352">
        <v>456</v>
      </c>
      <c r="B468" s="446"/>
      <c r="C468" s="353"/>
      <c r="D468" s="356"/>
      <c r="E468" s="355"/>
      <c r="F468" s="356"/>
      <c r="G468" s="435" t="str">
        <f>IF(E468="","",DATEDIF(E468,#REF!,"y"))</f>
        <v/>
      </c>
      <c r="H468" s="356"/>
      <c r="I468" s="356"/>
      <c r="J468" s="379"/>
      <c r="K468" s="436" t="str">
        <f t="shared" ca="1" si="209"/>
        <v/>
      </c>
      <c r="L468" s="316"/>
      <c r="M468" s="361"/>
      <c r="N468" s="361"/>
      <c r="O468" s="365"/>
      <c r="P468" s="363"/>
      <c r="Q468" s="432" t="str">
        <f t="shared" ca="1" si="210"/>
        <v/>
      </c>
      <c r="R468" s="360"/>
      <c r="S468" s="361"/>
      <c r="T468" s="361"/>
      <c r="U468" s="361"/>
      <c r="V468" s="365"/>
      <c r="W468" s="358"/>
      <c r="X468" s="379" t="str">
        <f t="shared" ca="1" si="211"/>
        <v/>
      </c>
      <c r="Y468" s="379"/>
      <c r="Z468" s="360"/>
      <c r="AA468" s="361"/>
      <c r="AB468" s="361"/>
      <c r="AC468" s="361"/>
      <c r="AD468" s="362"/>
      <c r="AE468" s="363"/>
      <c r="AF468" s="432" t="str">
        <f t="shared" ca="1" si="212"/>
        <v/>
      </c>
      <c r="AG468" s="363"/>
      <c r="AH468" s="432" t="str">
        <f t="shared" ca="1" si="213"/>
        <v/>
      </c>
      <c r="AI468" s="358"/>
      <c r="AJ468" s="379" t="str">
        <f t="shared" ca="1" si="214"/>
        <v/>
      </c>
      <c r="AK468" s="363"/>
      <c r="AL468" s="432" t="str">
        <f t="shared" ca="1" si="215"/>
        <v/>
      </c>
      <c r="AM468" s="363"/>
      <c r="AN468" s="432" t="str">
        <f t="shared" ca="1" si="216"/>
        <v/>
      </c>
      <c r="AO468" s="433" t="str">
        <f t="shared" si="217"/>
        <v/>
      </c>
      <c r="AP468" s="433" t="str">
        <f t="shared" si="218"/>
        <v/>
      </c>
      <c r="AQ468" s="433" t="str">
        <f>IF(AO468=7,VLOOKUP(AP468,設定!$A$2:$B$6,2,1),"---")</f>
        <v>---</v>
      </c>
      <c r="AR468" s="370"/>
      <c r="AS468" s="371"/>
      <c r="AT468" s="371"/>
      <c r="AU468" s="372" t="s">
        <v>105</v>
      </c>
      <c r="AV468" s="373"/>
      <c r="AW468" s="372"/>
      <c r="AX468" s="374"/>
      <c r="AY468" s="434" t="str">
        <f t="shared" si="208"/>
        <v/>
      </c>
      <c r="AZ468" s="372" t="s">
        <v>105</v>
      </c>
      <c r="BA468" s="372" t="s">
        <v>105</v>
      </c>
      <c r="BB468" s="372" t="s">
        <v>105</v>
      </c>
      <c r="BC468" s="372"/>
      <c r="BD468" s="372"/>
      <c r="BE468" s="372"/>
      <c r="BF468" s="372"/>
      <c r="BG468" s="376"/>
      <c r="BH468" s="377"/>
      <c r="BI468" s="372"/>
      <c r="BJ468" s="372"/>
      <c r="BK468" s="372"/>
      <c r="BL468" s="372"/>
      <c r="BM468" s="372"/>
      <c r="BN468" s="372"/>
      <c r="BO468" s="372"/>
      <c r="BP468" s="372"/>
      <c r="BQ468" s="372"/>
      <c r="BR468" s="372"/>
      <c r="BS468" s="372"/>
      <c r="BT468" s="372"/>
      <c r="BU468" s="372"/>
      <c r="BV468" s="372"/>
      <c r="BW468" s="372"/>
      <c r="BX468" s="372"/>
      <c r="BY468" s="372"/>
      <c r="BZ468" s="378"/>
      <c r="CA468" s="401"/>
      <c r="CB468" s="402"/>
      <c r="CC468" s="402">
        <v>456</v>
      </c>
      <c r="CD468" s="337" t="str">
        <f t="shared" si="219"/>
        <v/>
      </c>
      <c r="CE468" s="337" t="str">
        <f t="shared" si="221"/>
        <v>立得点表!3:12</v>
      </c>
      <c r="CF468" s="338" t="str">
        <f t="shared" si="222"/>
        <v>立得点表!16:25</v>
      </c>
      <c r="CG468" s="337" t="str">
        <f t="shared" si="223"/>
        <v>立3段得点表!3:13</v>
      </c>
      <c r="CH468" s="338" t="str">
        <f t="shared" si="224"/>
        <v>立3段得点表!16:25</v>
      </c>
      <c r="CI468" s="337" t="str">
        <f t="shared" si="225"/>
        <v>ボール得点表!3:13</v>
      </c>
      <c r="CJ468" s="338" t="str">
        <f t="shared" si="226"/>
        <v>ボール得点表!16:25</v>
      </c>
      <c r="CK468" s="337" t="str">
        <f t="shared" si="227"/>
        <v>50m得点表!3:13</v>
      </c>
      <c r="CL468" s="338" t="str">
        <f t="shared" si="228"/>
        <v>50m得点表!16:25</v>
      </c>
      <c r="CM468" s="337" t="str">
        <f t="shared" si="229"/>
        <v>往得点表!3:13</v>
      </c>
      <c r="CN468" s="338" t="str">
        <f t="shared" si="230"/>
        <v>往得点表!16:25</v>
      </c>
      <c r="CO468" s="337" t="str">
        <f t="shared" si="231"/>
        <v>腕得点表!3:13</v>
      </c>
      <c r="CP468" s="338" t="str">
        <f t="shared" si="232"/>
        <v>腕得点表!16:25</v>
      </c>
      <c r="CQ468" s="337" t="str">
        <f t="shared" si="233"/>
        <v>腕膝得点表!3:4</v>
      </c>
      <c r="CR468" s="338" t="str">
        <f t="shared" si="234"/>
        <v>腕膝得点表!8:9</v>
      </c>
      <c r="CS468" s="337" t="str">
        <f t="shared" si="235"/>
        <v>20mシャトルラン得点表!3:13</v>
      </c>
      <c r="CT468" s="338" t="str">
        <f t="shared" si="236"/>
        <v>20mシャトルラン得点表!16:25</v>
      </c>
      <c r="CU468" s="402" t="b">
        <f t="shared" si="220"/>
        <v>0</v>
      </c>
    </row>
    <row r="469" spans="1:99">
      <c r="A469" s="352">
        <v>457</v>
      </c>
      <c r="B469" s="446"/>
      <c r="C469" s="353"/>
      <c r="D469" s="356"/>
      <c r="E469" s="355"/>
      <c r="F469" s="356"/>
      <c r="G469" s="435" t="str">
        <f>IF(E469="","",DATEDIF(E469,#REF!,"y"))</f>
        <v/>
      </c>
      <c r="H469" s="356"/>
      <c r="I469" s="356"/>
      <c r="J469" s="379"/>
      <c r="K469" s="436" t="str">
        <f t="shared" ca="1" si="209"/>
        <v/>
      </c>
      <c r="L469" s="316"/>
      <c r="M469" s="361"/>
      <c r="N469" s="361"/>
      <c r="O469" s="365"/>
      <c r="P469" s="363"/>
      <c r="Q469" s="432" t="str">
        <f t="shared" ca="1" si="210"/>
        <v/>
      </c>
      <c r="R469" s="360"/>
      <c r="S469" s="361"/>
      <c r="T469" s="361"/>
      <c r="U469" s="361"/>
      <c r="V469" s="365"/>
      <c r="W469" s="358"/>
      <c r="X469" s="379" t="str">
        <f t="shared" ca="1" si="211"/>
        <v/>
      </c>
      <c r="Y469" s="379"/>
      <c r="Z469" s="360"/>
      <c r="AA469" s="361"/>
      <c r="AB469" s="361"/>
      <c r="AC469" s="361"/>
      <c r="AD469" s="362"/>
      <c r="AE469" s="363"/>
      <c r="AF469" s="432" t="str">
        <f t="shared" ca="1" si="212"/>
        <v/>
      </c>
      <c r="AG469" s="363"/>
      <c r="AH469" s="432" t="str">
        <f t="shared" ca="1" si="213"/>
        <v/>
      </c>
      <c r="AI469" s="358"/>
      <c r="AJ469" s="379" t="str">
        <f t="shared" ca="1" si="214"/>
        <v/>
      </c>
      <c r="AK469" s="363"/>
      <c r="AL469" s="432" t="str">
        <f t="shared" ca="1" si="215"/>
        <v/>
      </c>
      <c r="AM469" s="363"/>
      <c r="AN469" s="432" t="str">
        <f t="shared" ca="1" si="216"/>
        <v/>
      </c>
      <c r="AO469" s="433" t="str">
        <f t="shared" si="217"/>
        <v/>
      </c>
      <c r="AP469" s="433" t="str">
        <f t="shared" si="218"/>
        <v/>
      </c>
      <c r="AQ469" s="433" t="str">
        <f>IF(AO469=7,VLOOKUP(AP469,設定!$A$2:$B$6,2,1),"---")</f>
        <v>---</v>
      </c>
      <c r="AR469" s="370"/>
      <c r="AS469" s="371"/>
      <c r="AT469" s="371"/>
      <c r="AU469" s="372" t="s">
        <v>105</v>
      </c>
      <c r="AV469" s="373"/>
      <c r="AW469" s="372"/>
      <c r="AX469" s="374"/>
      <c r="AY469" s="434" t="str">
        <f t="shared" si="208"/>
        <v/>
      </c>
      <c r="AZ469" s="372" t="s">
        <v>105</v>
      </c>
      <c r="BA469" s="372" t="s">
        <v>105</v>
      </c>
      <c r="BB469" s="372" t="s">
        <v>105</v>
      </c>
      <c r="BC469" s="372"/>
      <c r="BD469" s="372"/>
      <c r="BE469" s="372"/>
      <c r="BF469" s="372"/>
      <c r="BG469" s="376"/>
      <c r="BH469" s="377"/>
      <c r="BI469" s="372"/>
      <c r="BJ469" s="372"/>
      <c r="BK469" s="372"/>
      <c r="BL469" s="372"/>
      <c r="BM469" s="372"/>
      <c r="BN469" s="372"/>
      <c r="BO469" s="372"/>
      <c r="BP469" s="372"/>
      <c r="BQ469" s="372"/>
      <c r="BR469" s="372"/>
      <c r="BS469" s="372"/>
      <c r="BT469" s="372"/>
      <c r="BU469" s="372"/>
      <c r="BV469" s="372"/>
      <c r="BW469" s="372"/>
      <c r="BX469" s="372"/>
      <c r="BY469" s="372"/>
      <c r="BZ469" s="378"/>
      <c r="CA469" s="401"/>
      <c r="CB469" s="402"/>
      <c r="CC469" s="402">
        <v>457</v>
      </c>
      <c r="CD469" s="337" t="str">
        <f t="shared" si="219"/>
        <v/>
      </c>
      <c r="CE469" s="337" t="str">
        <f t="shared" si="221"/>
        <v>立得点表!3:12</v>
      </c>
      <c r="CF469" s="338" t="str">
        <f t="shared" si="222"/>
        <v>立得点表!16:25</v>
      </c>
      <c r="CG469" s="337" t="str">
        <f t="shared" si="223"/>
        <v>立3段得点表!3:13</v>
      </c>
      <c r="CH469" s="338" t="str">
        <f t="shared" si="224"/>
        <v>立3段得点表!16:25</v>
      </c>
      <c r="CI469" s="337" t="str">
        <f t="shared" si="225"/>
        <v>ボール得点表!3:13</v>
      </c>
      <c r="CJ469" s="338" t="str">
        <f t="shared" si="226"/>
        <v>ボール得点表!16:25</v>
      </c>
      <c r="CK469" s="337" t="str">
        <f t="shared" si="227"/>
        <v>50m得点表!3:13</v>
      </c>
      <c r="CL469" s="338" t="str">
        <f t="shared" si="228"/>
        <v>50m得点表!16:25</v>
      </c>
      <c r="CM469" s="337" t="str">
        <f t="shared" si="229"/>
        <v>往得点表!3:13</v>
      </c>
      <c r="CN469" s="338" t="str">
        <f t="shared" si="230"/>
        <v>往得点表!16:25</v>
      </c>
      <c r="CO469" s="337" t="str">
        <f t="shared" si="231"/>
        <v>腕得点表!3:13</v>
      </c>
      <c r="CP469" s="338" t="str">
        <f t="shared" si="232"/>
        <v>腕得点表!16:25</v>
      </c>
      <c r="CQ469" s="337" t="str">
        <f t="shared" si="233"/>
        <v>腕膝得点表!3:4</v>
      </c>
      <c r="CR469" s="338" t="str">
        <f t="shared" si="234"/>
        <v>腕膝得点表!8:9</v>
      </c>
      <c r="CS469" s="337" t="str">
        <f t="shared" si="235"/>
        <v>20mシャトルラン得点表!3:13</v>
      </c>
      <c r="CT469" s="338" t="str">
        <f t="shared" si="236"/>
        <v>20mシャトルラン得点表!16:25</v>
      </c>
      <c r="CU469" s="402" t="b">
        <f t="shared" si="220"/>
        <v>0</v>
      </c>
    </row>
    <row r="470" spans="1:99">
      <c r="A470" s="352">
        <v>458</v>
      </c>
      <c r="B470" s="446"/>
      <c r="C470" s="353"/>
      <c r="D470" s="356"/>
      <c r="E470" s="355"/>
      <c r="F470" s="356"/>
      <c r="G470" s="435" t="str">
        <f>IF(E470="","",DATEDIF(E470,#REF!,"y"))</f>
        <v/>
      </c>
      <c r="H470" s="356"/>
      <c r="I470" s="356"/>
      <c r="J470" s="379"/>
      <c r="K470" s="436" t="str">
        <f t="shared" ca="1" si="209"/>
        <v/>
      </c>
      <c r="L470" s="316"/>
      <c r="M470" s="361"/>
      <c r="N470" s="361"/>
      <c r="O470" s="365"/>
      <c r="P470" s="363"/>
      <c r="Q470" s="432" t="str">
        <f t="shared" ca="1" si="210"/>
        <v/>
      </c>
      <c r="R470" s="360"/>
      <c r="S470" s="361"/>
      <c r="T470" s="361"/>
      <c r="U470" s="361"/>
      <c r="V470" s="365"/>
      <c r="W470" s="358"/>
      <c r="X470" s="379" t="str">
        <f t="shared" ca="1" si="211"/>
        <v/>
      </c>
      <c r="Y470" s="379"/>
      <c r="Z470" s="360"/>
      <c r="AA470" s="361"/>
      <c r="AB470" s="361"/>
      <c r="AC470" s="361"/>
      <c r="AD470" s="362"/>
      <c r="AE470" s="363"/>
      <c r="AF470" s="432" t="str">
        <f t="shared" ca="1" si="212"/>
        <v/>
      </c>
      <c r="AG470" s="363"/>
      <c r="AH470" s="432" t="str">
        <f t="shared" ca="1" si="213"/>
        <v/>
      </c>
      <c r="AI470" s="358"/>
      <c r="AJ470" s="379" t="str">
        <f t="shared" ca="1" si="214"/>
        <v/>
      </c>
      <c r="AK470" s="363"/>
      <c r="AL470" s="432" t="str">
        <f t="shared" ca="1" si="215"/>
        <v/>
      </c>
      <c r="AM470" s="363"/>
      <c r="AN470" s="432" t="str">
        <f t="shared" ca="1" si="216"/>
        <v/>
      </c>
      <c r="AO470" s="433" t="str">
        <f t="shared" si="217"/>
        <v/>
      </c>
      <c r="AP470" s="433" t="str">
        <f t="shared" si="218"/>
        <v/>
      </c>
      <c r="AQ470" s="433" t="str">
        <f>IF(AO470=7,VLOOKUP(AP470,設定!$A$2:$B$6,2,1),"---")</f>
        <v>---</v>
      </c>
      <c r="AR470" s="370"/>
      <c r="AS470" s="371"/>
      <c r="AT470" s="371"/>
      <c r="AU470" s="372" t="s">
        <v>105</v>
      </c>
      <c r="AV470" s="373"/>
      <c r="AW470" s="372"/>
      <c r="AX470" s="374"/>
      <c r="AY470" s="434" t="str">
        <f t="shared" si="208"/>
        <v/>
      </c>
      <c r="AZ470" s="372" t="s">
        <v>105</v>
      </c>
      <c r="BA470" s="372" t="s">
        <v>105</v>
      </c>
      <c r="BB470" s="372" t="s">
        <v>105</v>
      </c>
      <c r="BC470" s="372"/>
      <c r="BD470" s="372"/>
      <c r="BE470" s="372"/>
      <c r="BF470" s="372"/>
      <c r="BG470" s="376"/>
      <c r="BH470" s="377"/>
      <c r="BI470" s="372"/>
      <c r="BJ470" s="372"/>
      <c r="BK470" s="372"/>
      <c r="BL470" s="372"/>
      <c r="BM470" s="372"/>
      <c r="BN470" s="372"/>
      <c r="BO470" s="372"/>
      <c r="BP470" s="372"/>
      <c r="BQ470" s="372"/>
      <c r="BR470" s="372"/>
      <c r="BS470" s="372"/>
      <c r="BT470" s="372"/>
      <c r="BU470" s="372"/>
      <c r="BV470" s="372"/>
      <c r="BW470" s="372"/>
      <c r="BX470" s="372"/>
      <c r="BY470" s="372"/>
      <c r="BZ470" s="378"/>
      <c r="CA470" s="401"/>
      <c r="CB470" s="402"/>
      <c r="CC470" s="402">
        <v>458</v>
      </c>
      <c r="CD470" s="337" t="str">
        <f t="shared" si="219"/>
        <v/>
      </c>
      <c r="CE470" s="337" t="str">
        <f t="shared" si="221"/>
        <v>立得点表!3:12</v>
      </c>
      <c r="CF470" s="338" t="str">
        <f t="shared" si="222"/>
        <v>立得点表!16:25</v>
      </c>
      <c r="CG470" s="337" t="str">
        <f t="shared" si="223"/>
        <v>立3段得点表!3:13</v>
      </c>
      <c r="CH470" s="338" t="str">
        <f t="shared" si="224"/>
        <v>立3段得点表!16:25</v>
      </c>
      <c r="CI470" s="337" t="str">
        <f t="shared" si="225"/>
        <v>ボール得点表!3:13</v>
      </c>
      <c r="CJ470" s="338" t="str">
        <f t="shared" si="226"/>
        <v>ボール得点表!16:25</v>
      </c>
      <c r="CK470" s="337" t="str">
        <f t="shared" si="227"/>
        <v>50m得点表!3:13</v>
      </c>
      <c r="CL470" s="338" t="str">
        <f t="shared" si="228"/>
        <v>50m得点表!16:25</v>
      </c>
      <c r="CM470" s="337" t="str">
        <f t="shared" si="229"/>
        <v>往得点表!3:13</v>
      </c>
      <c r="CN470" s="338" t="str">
        <f t="shared" si="230"/>
        <v>往得点表!16:25</v>
      </c>
      <c r="CO470" s="337" t="str">
        <f t="shared" si="231"/>
        <v>腕得点表!3:13</v>
      </c>
      <c r="CP470" s="338" t="str">
        <f t="shared" si="232"/>
        <v>腕得点表!16:25</v>
      </c>
      <c r="CQ470" s="337" t="str">
        <f t="shared" si="233"/>
        <v>腕膝得点表!3:4</v>
      </c>
      <c r="CR470" s="338" t="str">
        <f t="shared" si="234"/>
        <v>腕膝得点表!8:9</v>
      </c>
      <c r="CS470" s="337" t="str">
        <f t="shared" si="235"/>
        <v>20mシャトルラン得点表!3:13</v>
      </c>
      <c r="CT470" s="338" t="str">
        <f t="shared" si="236"/>
        <v>20mシャトルラン得点表!16:25</v>
      </c>
      <c r="CU470" s="402" t="b">
        <f t="shared" si="220"/>
        <v>0</v>
      </c>
    </row>
    <row r="471" spans="1:99">
      <c r="A471" s="352">
        <v>459</v>
      </c>
      <c r="B471" s="446"/>
      <c r="C471" s="353"/>
      <c r="D471" s="356"/>
      <c r="E471" s="355"/>
      <c r="F471" s="356"/>
      <c r="G471" s="435" t="str">
        <f>IF(E471="","",DATEDIF(E471,#REF!,"y"))</f>
        <v/>
      </c>
      <c r="H471" s="356"/>
      <c r="I471" s="356"/>
      <c r="J471" s="379"/>
      <c r="K471" s="436" t="str">
        <f t="shared" ca="1" si="209"/>
        <v/>
      </c>
      <c r="L471" s="316"/>
      <c r="M471" s="361"/>
      <c r="N471" s="361"/>
      <c r="O471" s="365"/>
      <c r="P471" s="363"/>
      <c r="Q471" s="432" t="str">
        <f t="shared" ca="1" si="210"/>
        <v/>
      </c>
      <c r="R471" s="360"/>
      <c r="S471" s="361"/>
      <c r="T471" s="361"/>
      <c r="U471" s="361"/>
      <c r="V471" s="365"/>
      <c r="W471" s="358"/>
      <c r="X471" s="379" t="str">
        <f t="shared" ca="1" si="211"/>
        <v/>
      </c>
      <c r="Y471" s="379"/>
      <c r="Z471" s="360"/>
      <c r="AA471" s="361"/>
      <c r="AB471" s="361"/>
      <c r="AC471" s="361"/>
      <c r="AD471" s="362"/>
      <c r="AE471" s="363"/>
      <c r="AF471" s="432" t="str">
        <f t="shared" ca="1" si="212"/>
        <v/>
      </c>
      <c r="AG471" s="363"/>
      <c r="AH471" s="432" t="str">
        <f t="shared" ca="1" si="213"/>
        <v/>
      </c>
      <c r="AI471" s="358"/>
      <c r="AJ471" s="379" t="str">
        <f t="shared" ca="1" si="214"/>
        <v/>
      </c>
      <c r="AK471" s="363"/>
      <c r="AL471" s="432" t="str">
        <f t="shared" ca="1" si="215"/>
        <v/>
      </c>
      <c r="AM471" s="363"/>
      <c r="AN471" s="432" t="str">
        <f t="shared" ca="1" si="216"/>
        <v/>
      </c>
      <c r="AO471" s="433" t="str">
        <f t="shared" si="217"/>
        <v/>
      </c>
      <c r="AP471" s="433" t="str">
        <f t="shared" si="218"/>
        <v/>
      </c>
      <c r="AQ471" s="433" t="str">
        <f>IF(AO471=7,VLOOKUP(AP471,設定!$A$2:$B$6,2,1),"---")</f>
        <v>---</v>
      </c>
      <c r="AR471" s="370"/>
      <c r="AS471" s="371"/>
      <c r="AT471" s="371"/>
      <c r="AU471" s="372" t="s">
        <v>105</v>
      </c>
      <c r="AV471" s="373"/>
      <c r="AW471" s="372"/>
      <c r="AX471" s="374"/>
      <c r="AY471" s="434" t="str">
        <f t="shared" si="208"/>
        <v/>
      </c>
      <c r="AZ471" s="372" t="s">
        <v>105</v>
      </c>
      <c r="BA471" s="372" t="s">
        <v>105</v>
      </c>
      <c r="BB471" s="372" t="s">
        <v>105</v>
      </c>
      <c r="BC471" s="372"/>
      <c r="BD471" s="372"/>
      <c r="BE471" s="372"/>
      <c r="BF471" s="372"/>
      <c r="BG471" s="376"/>
      <c r="BH471" s="377"/>
      <c r="BI471" s="372"/>
      <c r="BJ471" s="372"/>
      <c r="BK471" s="372"/>
      <c r="BL471" s="372"/>
      <c r="BM471" s="372"/>
      <c r="BN471" s="372"/>
      <c r="BO471" s="372"/>
      <c r="BP471" s="372"/>
      <c r="BQ471" s="372"/>
      <c r="BR471" s="372"/>
      <c r="BS471" s="372"/>
      <c r="BT471" s="372"/>
      <c r="BU471" s="372"/>
      <c r="BV471" s="372"/>
      <c r="BW471" s="372"/>
      <c r="BX471" s="372"/>
      <c r="BY471" s="372"/>
      <c r="BZ471" s="378"/>
      <c r="CA471" s="401"/>
      <c r="CB471" s="402"/>
      <c r="CC471" s="402">
        <v>459</v>
      </c>
      <c r="CD471" s="337" t="str">
        <f t="shared" si="219"/>
        <v/>
      </c>
      <c r="CE471" s="337" t="str">
        <f t="shared" si="221"/>
        <v>立得点表!3:12</v>
      </c>
      <c r="CF471" s="338" t="str">
        <f t="shared" si="222"/>
        <v>立得点表!16:25</v>
      </c>
      <c r="CG471" s="337" t="str">
        <f t="shared" si="223"/>
        <v>立3段得点表!3:13</v>
      </c>
      <c r="CH471" s="338" t="str">
        <f t="shared" si="224"/>
        <v>立3段得点表!16:25</v>
      </c>
      <c r="CI471" s="337" t="str">
        <f t="shared" si="225"/>
        <v>ボール得点表!3:13</v>
      </c>
      <c r="CJ471" s="338" t="str">
        <f t="shared" si="226"/>
        <v>ボール得点表!16:25</v>
      </c>
      <c r="CK471" s="337" t="str">
        <f t="shared" si="227"/>
        <v>50m得点表!3:13</v>
      </c>
      <c r="CL471" s="338" t="str">
        <f t="shared" si="228"/>
        <v>50m得点表!16:25</v>
      </c>
      <c r="CM471" s="337" t="str">
        <f t="shared" si="229"/>
        <v>往得点表!3:13</v>
      </c>
      <c r="CN471" s="338" t="str">
        <f t="shared" si="230"/>
        <v>往得点表!16:25</v>
      </c>
      <c r="CO471" s="337" t="str">
        <f t="shared" si="231"/>
        <v>腕得点表!3:13</v>
      </c>
      <c r="CP471" s="338" t="str">
        <f t="shared" si="232"/>
        <v>腕得点表!16:25</v>
      </c>
      <c r="CQ471" s="337" t="str">
        <f t="shared" si="233"/>
        <v>腕膝得点表!3:4</v>
      </c>
      <c r="CR471" s="338" t="str">
        <f t="shared" si="234"/>
        <v>腕膝得点表!8:9</v>
      </c>
      <c r="CS471" s="337" t="str">
        <f t="shared" si="235"/>
        <v>20mシャトルラン得点表!3:13</v>
      </c>
      <c r="CT471" s="338" t="str">
        <f t="shared" si="236"/>
        <v>20mシャトルラン得点表!16:25</v>
      </c>
      <c r="CU471" s="402" t="b">
        <f t="shared" si="220"/>
        <v>0</v>
      </c>
    </row>
    <row r="472" spans="1:99">
      <c r="A472" s="352">
        <v>460</v>
      </c>
      <c r="B472" s="446"/>
      <c r="C472" s="353"/>
      <c r="D472" s="356"/>
      <c r="E472" s="355"/>
      <c r="F472" s="356"/>
      <c r="G472" s="435" t="str">
        <f>IF(E472="","",DATEDIF(E472,#REF!,"y"))</f>
        <v/>
      </c>
      <c r="H472" s="356"/>
      <c r="I472" s="356"/>
      <c r="J472" s="379"/>
      <c r="K472" s="436" t="str">
        <f t="shared" ca="1" si="209"/>
        <v/>
      </c>
      <c r="L472" s="316"/>
      <c r="M472" s="361"/>
      <c r="N472" s="361"/>
      <c r="O472" s="365"/>
      <c r="P472" s="363"/>
      <c r="Q472" s="432" t="str">
        <f t="shared" ca="1" si="210"/>
        <v/>
      </c>
      <c r="R472" s="360"/>
      <c r="S472" s="361"/>
      <c r="T472" s="361"/>
      <c r="U472" s="361"/>
      <c r="V472" s="365"/>
      <c r="W472" s="358"/>
      <c r="X472" s="379" t="str">
        <f t="shared" ca="1" si="211"/>
        <v/>
      </c>
      <c r="Y472" s="379"/>
      <c r="Z472" s="360"/>
      <c r="AA472" s="361"/>
      <c r="AB472" s="361"/>
      <c r="AC472" s="361"/>
      <c r="AD472" s="362"/>
      <c r="AE472" s="363"/>
      <c r="AF472" s="432" t="str">
        <f t="shared" ca="1" si="212"/>
        <v/>
      </c>
      <c r="AG472" s="363"/>
      <c r="AH472" s="432" t="str">
        <f t="shared" ca="1" si="213"/>
        <v/>
      </c>
      <c r="AI472" s="358"/>
      <c r="AJ472" s="379" t="str">
        <f t="shared" ca="1" si="214"/>
        <v/>
      </c>
      <c r="AK472" s="363"/>
      <c r="AL472" s="432" t="str">
        <f t="shared" ca="1" si="215"/>
        <v/>
      </c>
      <c r="AM472" s="363"/>
      <c r="AN472" s="432" t="str">
        <f t="shared" ca="1" si="216"/>
        <v/>
      </c>
      <c r="AO472" s="433" t="str">
        <f t="shared" si="217"/>
        <v/>
      </c>
      <c r="AP472" s="433" t="str">
        <f t="shared" si="218"/>
        <v/>
      </c>
      <c r="AQ472" s="433" t="str">
        <f>IF(AO472=7,VLOOKUP(AP472,設定!$A$2:$B$6,2,1),"---")</f>
        <v>---</v>
      </c>
      <c r="AR472" s="370"/>
      <c r="AS472" s="371"/>
      <c r="AT472" s="371"/>
      <c r="AU472" s="372" t="s">
        <v>105</v>
      </c>
      <c r="AV472" s="373"/>
      <c r="AW472" s="372"/>
      <c r="AX472" s="374"/>
      <c r="AY472" s="434" t="str">
        <f t="shared" si="208"/>
        <v/>
      </c>
      <c r="AZ472" s="372" t="s">
        <v>105</v>
      </c>
      <c r="BA472" s="372" t="s">
        <v>105</v>
      </c>
      <c r="BB472" s="372" t="s">
        <v>105</v>
      </c>
      <c r="BC472" s="372"/>
      <c r="BD472" s="372"/>
      <c r="BE472" s="372"/>
      <c r="BF472" s="372"/>
      <c r="BG472" s="376"/>
      <c r="BH472" s="377"/>
      <c r="BI472" s="372"/>
      <c r="BJ472" s="372"/>
      <c r="BK472" s="372"/>
      <c r="BL472" s="372"/>
      <c r="BM472" s="372"/>
      <c r="BN472" s="372"/>
      <c r="BO472" s="372"/>
      <c r="BP472" s="372"/>
      <c r="BQ472" s="372"/>
      <c r="BR472" s="372"/>
      <c r="BS472" s="372"/>
      <c r="BT472" s="372"/>
      <c r="BU472" s="372"/>
      <c r="BV472" s="372"/>
      <c r="BW472" s="372"/>
      <c r="BX472" s="372"/>
      <c r="BY472" s="372"/>
      <c r="BZ472" s="378"/>
      <c r="CA472" s="401"/>
      <c r="CB472" s="402"/>
      <c r="CC472" s="402">
        <v>460</v>
      </c>
      <c r="CD472" s="337" t="str">
        <f t="shared" si="219"/>
        <v/>
      </c>
      <c r="CE472" s="337" t="str">
        <f t="shared" si="221"/>
        <v>立得点表!3:12</v>
      </c>
      <c r="CF472" s="338" t="str">
        <f t="shared" si="222"/>
        <v>立得点表!16:25</v>
      </c>
      <c r="CG472" s="337" t="str">
        <f t="shared" si="223"/>
        <v>立3段得点表!3:13</v>
      </c>
      <c r="CH472" s="338" t="str">
        <f t="shared" si="224"/>
        <v>立3段得点表!16:25</v>
      </c>
      <c r="CI472" s="337" t="str">
        <f t="shared" si="225"/>
        <v>ボール得点表!3:13</v>
      </c>
      <c r="CJ472" s="338" t="str">
        <f t="shared" si="226"/>
        <v>ボール得点表!16:25</v>
      </c>
      <c r="CK472" s="337" t="str">
        <f t="shared" si="227"/>
        <v>50m得点表!3:13</v>
      </c>
      <c r="CL472" s="338" t="str">
        <f t="shared" si="228"/>
        <v>50m得点表!16:25</v>
      </c>
      <c r="CM472" s="337" t="str">
        <f t="shared" si="229"/>
        <v>往得点表!3:13</v>
      </c>
      <c r="CN472" s="338" t="str">
        <f t="shared" si="230"/>
        <v>往得点表!16:25</v>
      </c>
      <c r="CO472" s="337" t="str">
        <f t="shared" si="231"/>
        <v>腕得点表!3:13</v>
      </c>
      <c r="CP472" s="338" t="str">
        <f t="shared" si="232"/>
        <v>腕得点表!16:25</v>
      </c>
      <c r="CQ472" s="337" t="str">
        <f t="shared" si="233"/>
        <v>腕膝得点表!3:4</v>
      </c>
      <c r="CR472" s="338" t="str">
        <f t="shared" si="234"/>
        <v>腕膝得点表!8:9</v>
      </c>
      <c r="CS472" s="337" t="str">
        <f t="shared" si="235"/>
        <v>20mシャトルラン得点表!3:13</v>
      </c>
      <c r="CT472" s="338" t="str">
        <f t="shared" si="236"/>
        <v>20mシャトルラン得点表!16:25</v>
      </c>
      <c r="CU472" s="402" t="b">
        <f t="shared" si="220"/>
        <v>0</v>
      </c>
    </row>
    <row r="473" spans="1:99">
      <c r="A473" s="352">
        <v>461</v>
      </c>
      <c r="B473" s="446"/>
      <c r="C473" s="353"/>
      <c r="D473" s="356"/>
      <c r="E473" s="355"/>
      <c r="F473" s="356"/>
      <c r="G473" s="435" t="str">
        <f>IF(E473="","",DATEDIF(E473,#REF!,"y"))</f>
        <v/>
      </c>
      <c r="H473" s="356"/>
      <c r="I473" s="356"/>
      <c r="J473" s="379"/>
      <c r="K473" s="436" t="str">
        <f t="shared" ca="1" si="209"/>
        <v/>
      </c>
      <c r="L473" s="316"/>
      <c r="M473" s="361"/>
      <c r="N473" s="361"/>
      <c r="O473" s="365"/>
      <c r="P473" s="363"/>
      <c r="Q473" s="432" t="str">
        <f t="shared" ca="1" si="210"/>
        <v/>
      </c>
      <c r="R473" s="360"/>
      <c r="S473" s="361"/>
      <c r="T473" s="361"/>
      <c r="U473" s="361"/>
      <c r="V473" s="365"/>
      <c r="W473" s="358"/>
      <c r="X473" s="379" t="str">
        <f t="shared" ca="1" si="211"/>
        <v/>
      </c>
      <c r="Y473" s="379"/>
      <c r="Z473" s="360"/>
      <c r="AA473" s="361"/>
      <c r="AB473" s="361"/>
      <c r="AC473" s="361"/>
      <c r="AD473" s="362"/>
      <c r="AE473" s="363"/>
      <c r="AF473" s="432" t="str">
        <f t="shared" ca="1" si="212"/>
        <v/>
      </c>
      <c r="AG473" s="363"/>
      <c r="AH473" s="432" t="str">
        <f t="shared" ca="1" si="213"/>
        <v/>
      </c>
      <c r="AI473" s="358"/>
      <c r="AJ473" s="379" t="str">
        <f t="shared" ca="1" si="214"/>
        <v/>
      </c>
      <c r="AK473" s="363"/>
      <c r="AL473" s="432" t="str">
        <f t="shared" ca="1" si="215"/>
        <v/>
      </c>
      <c r="AM473" s="363"/>
      <c r="AN473" s="432" t="str">
        <f t="shared" ca="1" si="216"/>
        <v/>
      </c>
      <c r="AO473" s="433" t="str">
        <f t="shared" si="217"/>
        <v/>
      </c>
      <c r="AP473" s="433" t="str">
        <f t="shared" si="218"/>
        <v/>
      </c>
      <c r="AQ473" s="433" t="str">
        <f>IF(AO473=7,VLOOKUP(AP473,設定!$A$2:$B$6,2,1),"---")</f>
        <v>---</v>
      </c>
      <c r="AR473" s="370"/>
      <c r="AS473" s="371"/>
      <c r="AT473" s="371"/>
      <c r="AU473" s="372" t="s">
        <v>105</v>
      </c>
      <c r="AV473" s="373"/>
      <c r="AW473" s="372"/>
      <c r="AX473" s="374"/>
      <c r="AY473" s="434" t="str">
        <f t="shared" si="208"/>
        <v/>
      </c>
      <c r="AZ473" s="372" t="s">
        <v>105</v>
      </c>
      <c r="BA473" s="372" t="s">
        <v>105</v>
      </c>
      <c r="BB473" s="372" t="s">
        <v>105</v>
      </c>
      <c r="BC473" s="372"/>
      <c r="BD473" s="372"/>
      <c r="BE473" s="372"/>
      <c r="BF473" s="372"/>
      <c r="BG473" s="376"/>
      <c r="BH473" s="377"/>
      <c r="BI473" s="372"/>
      <c r="BJ473" s="372"/>
      <c r="BK473" s="372"/>
      <c r="BL473" s="372"/>
      <c r="BM473" s="372"/>
      <c r="BN473" s="372"/>
      <c r="BO473" s="372"/>
      <c r="BP473" s="372"/>
      <c r="BQ473" s="372"/>
      <c r="BR473" s="372"/>
      <c r="BS473" s="372"/>
      <c r="BT473" s="372"/>
      <c r="BU473" s="372"/>
      <c r="BV473" s="372"/>
      <c r="BW473" s="372"/>
      <c r="BX473" s="372"/>
      <c r="BY473" s="372"/>
      <c r="BZ473" s="378"/>
      <c r="CA473" s="401"/>
      <c r="CB473" s="402"/>
      <c r="CC473" s="402">
        <v>461</v>
      </c>
      <c r="CD473" s="337" t="str">
        <f t="shared" si="219"/>
        <v/>
      </c>
      <c r="CE473" s="337" t="str">
        <f t="shared" si="221"/>
        <v>立得点表!3:12</v>
      </c>
      <c r="CF473" s="338" t="str">
        <f t="shared" si="222"/>
        <v>立得点表!16:25</v>
      </c>
      <c r="CG473" s="337" t="str">
        <f t="shared" si="223"/>
        <v>立3段得点表!3:13</v>
      </c>
      <c r="CH473" s="338" t="str">
        <f t="shared" si="224"/>
        <v>立3段得点表!16:25</v>
      </c>
      <c r="CI473" s="337" t="str">
        <f t="shared" si="225"/>
        <v>ボール得点表!3:13</v>
      </c>
      <c r="CJ473" s="338" t="str">
        <f t="shared" si="226"/>
        <v>ボール得点表!16:25</v>
      </c>
      <c r="CK473" s="337" t="str">
        <f t="shared" si="227"/>
        <v>50m得点表!3:13</v>
      </c>
      <c r="CL473" s="338" t="str">
        <f t="shared" si="228"/>
        <v>50m得点表!16:25</v>
      </c>
      <c r="CM473" s="337" t="str">
        <f t="shared" si="229"/>
        <v>往得点表!3:13</v>
      </c>
      <c r="CN473" s="338" t="str">
        <f t="shared" si="230"/>
        <v>往得点表!16:25</v>
      </c>
      <c r="CO473" s="337" t="str">
        <f t="shared" si="231"/>
        <v>腕得点表!3:13</v>
      </c>
      <c r="CP473" s="338" t="str">
        <f t="shared" si="232"/>
        <v>腕得点表!16:25</v>
      </c>
      <c r="CQ473" s="337" t="str">
        <f t="shared" si="233"/>
        <v>腕膝得点表!3:4</v>
      </c>
      <c r="CR473" s="338" t="str">
        <f t="shared" si="234"/>
        <v>腕膝得点表!8:9</v>
      </c>
      <c r="CS473" s="337" t="str">
        <f t="shared" si="235"/>
        <v>20mシャトルラン得点表!3:13</v>
      </c>
      <c r="CT473" s="338" t="str">
        <f t="shared" si="236"/>
        <v>20mシャトルラン得点表!16:25</v>
      </c>
      <c r="CU473" s="402" t="b">
        <f t="shared" si="220"/>
        <v>0</v>
      </c>
    </row>
    <row r="474" spans="1:99">
      <c r="A474" s="352">
        <v>462</v>
      </c>
      <c r="B474" s="446"/>
      <c r="C474" s="353"/>
      <c r="D474" s="356"/>
      <c r="E474" s="355"/>
      <c r="F474" s="356"/>
      <c r="G474" s="435" t="str">
        <f>IF(E474="","",DATEDIF(E474,#REF!,"y"))</f>
        <v/>
      </c>
      <c r="H474" s="356"/>
      <c r="I474" s="356"/>
      <c r="J474" s="379"/>
      <c r="K474" s="436" t="str">
        <f t="shared" ca="1" si="209"/>
        <v/>
      </c>
      <c r="L474" s="316"/>
      <c r="M474" s="361"/>
      <c r="N474" s="361"/>
      <c r="O474" s="365"/>
      <c r="P474" s="363"/>
      <c r="Q474" s="432" t="str">
        <f t="shared" ca="1" si="210"/>
        <v/>
      </c>
      <c r="R474" s="360"/>
      <c r="S474" s="361"/>
      <c r="T474" s="361"/>
      <c r="U474" s="361"/>
      <c r="V474" s="365"/>
      <c r="W474" s="358"/>
      <c r="X474" s="379" t="str">
        <f t="shared" ca="1" si="211"/>
        <v/>
      </c>
      <c r="Y474" s="379"/>
      <c r="Z474" s="360"/>
      <c r="AA474" s="361"/>
      <c r="AB474" s="361"/>
      <c r="AC474" s="361"/>
      <c r="AD474" s="362"/>
      <c r="AE474" s="363"/>
      <c r="AF474" s="432" t="str">
        <f t="shared" ca="1" si="212"/>
        <v/>
      </c>
      <c r="AG474" s="363"/>
      <c r="AH474" s="432" t="str">
        <f t="shared" ca="1" si="213"/>
        <v/>
      </c>
      <c r="AI474" s="358"/>
      <c r="AJ474" s="379" t="str">
        <f t="shared" ca="1" si="214"/>
        <v/>
      </c>
      <c r="AK474" s="363"/>
      <c r="AL474" s="432" t="str">
        <f t="shared" ca="1" si="215"/>
        <v/>
      </c>
      <c r="AM474" s="363"/>
      <c r="AN474" s="432" t="str">
        <f t="shared" ca="1" si="216"/>
        <v/>
      </c>
      <c r="AO474" s="433" t="str">
        <f t="shared" si="217"/>
        <v/>
      </c>
      <c r="AP474" s="433" t="str">
        <f t="shared" si="218"/>
        <v/>
      </c>
      <c r="AQ474" s="433" t="str">
        <f>IF(AO474=7,VLOOKUP(AP474,設定!$A$2:$B$6,2,1),"---")</f>
        <v>---</v>
      </c>
      <c r="AR474" s="370"/>
      <c r="AS474" s="371"/>
      <c r="AT474" s="371"/>
      <c r="AU474" s="372" t="s">
        <v>105</v>
      </c>
      <c r="AV474" s="373"/>
      <c r="AW474" s="372"/>
      <c r="AX474" s="374"/>
      <c r="AY474" s="434" t="str">
        <f t="shared" si="208"/>
        <v/>
      </c>
      <c r="AZ474" s="372" t="s">
        <v>105</v>
      </c>
      <c r="BA474" s="372" t="s">
        <v>105</v>
      </c>
      <c r="BB474" s="372" t="s">
        <v>105</v>
      </c>
      <c r="BC474" s="372"/>
      <c r="BD474" s="372"/>
      <c r="BE474" s="372"/>
      <c r="BF474" s="372"/>
      <c r="BG474" s="376"/>
      <c r="BH474" s="377"/>
      <c r="BI474" s="372"/>
      <c r="BJ474" s="372"/>
      <c r="BK474" s="372"/>
      <c r="BL474" s="372"/>
      <c r="BM474" s="372"/>
      <c r="BN474" s="372"/>
      <c r="BO474" s="372"/>
      <c r="BP474" s="372"/>
      <c r="BQ474" s="372"/>
      <c r="BR474" s="372"/>
      <c r="BS474" s="372"/>
      <c r="BT474" s="372"/>
      <c r="BU474" s="372"/>
      <c r="BV474" s="372"/>
      <c r="BW474" s="372"/>
      <c r="BX474" s="372"/>
      <c r="BY474" s="372"/>
      <c r="BZ474" s="378"/>
      <c r="CA474" s="401"/>
      <c r="CB474" s="402"/>
      <c r="CC474" s="402">
        <v>462</v>
      </c>
      <c r="CD474" s="337" t="str">
        <f t="shared" si="219"/>
        <v/>
      </c>
      <c r="CE474" s="337" t="str">
        <f t="shared" si="221"/>
        <v>立得点表!3:12</v>
      </c>
      <c r="CF474" s="338" t="str">
        <f t="shared" si="222"/>
        <v>立得点表!16:25</v>
      </c>
      <c r="CG474" s="337" t="str">
        <f t="shared" si="223"/>
        <v>立3段得点表!3:13</v>
      </c>
      <c r="CH474" s="338" t="str">
        <f t="shared" si="224"/>
        <v>立3段得点表!16:25</v>
      </c>
      <c r="CI474" s="337" t="str">
        <f t="shared" si="225"/>
        <v>ボール得点表!3:13</v>
      </c>
      <c r="CJ474" s="338" t="str">
        <f t="shared" si="226"/>
        <v>ボール得点表!16:25</v>
      </c>
      <c r="CK474" s="337" t="str">
        <f t="shared" si="227"/>
        <v>50m得点表!3:13</v>
      </c>
      <c r="CL474" s="338" t="str">
        <f t="shared" si="228"/>
        <v>50m得点表!16:25</v>
      </c>
      <c r="CM474" s="337" t="str">
        <f t="shared" si="229"/>
        <v>往得点表!3:13</v>
      </c>
      <c r="CN474" s="338" t="str">
        <f t="shared" si="230"/>
        <v>往得点表!16:25</v>
      </c>
      <c r="CO474" s="337" t="str">
        <f t="shared" si="231"/>
        <v>腕得点表!3:13</v>
      </c>
      <c r="CP474" s="338" t="str">
        <f t="shared" si="232"/>
        <v>腕得点表!16:25</v>
      </c>
      <c r="CQ474" s="337" t="str">
        <f t="shared" si="233"/>
        <v>腕膝得点表!3:4</v>
      </c>
      <c r="CR474" s="338" t="str">
        <f t="shared" si="234"/>
        <v>腕膝得点表!8:9</v>
      </c>
      <c r="CS474" s="337" t="str">
        <f t="shared" si="235"/>
        <v>20mシャトルラン得点表!3:13</v>
      </c>
      <c r="CT474" s="338" t="str">
        <f t="shared" si="236"/>
        <v>20mシャトルラン得点表!16:25</v>
      </c>
      <c r="CU474" s="402" t="b">
        <f t="shared" si="220"/>
        <v>0</v>
      </c>
    </row>
    <row r="475" spans="1:99">
      <c r="A475" s="352">
        <v>463</v>
      </c>
      <c r="B475" s="446"/>
      <c r="C475" s="353"/>
      <c r="D475" s="356"/>
      <c r="E475" s="355"/>
      <c r="F475" s="356"/>
      <c r="G475" s="435" t="str">
        <f>IF(E475="","",DATEDIF(E475,#REF!,"y"))</f>
        <v/>
      </c>
      <c r="H475" s="356"/>
      <c r="I475" s="356"/>
      <c r="J475" s="379"/>
      <c r="K475" s="436" t="str">
        <f t="shared" ca="1" si="209"/>
        <v/>
      </c>
      <c r="L475" s="316"/>
      <c r="M475" s="361"/>
      <c r="N475" s="361"/>
      <c r="O475" s="365"/>
      <c r="P475" s="363"/>
      <c r="Q475" s="432" t="str">
        <f t="shared" ca="1" si="210"/>
        <v/>
      </c>
      <c r="R475" s="360"/>
      <c r="S475" s="361"/>
      <c r="T475" s="361"/>
      <c r="U475" s="361"/>
      <c r="V475" s="365"/>
      <c r="W475" s="358"/>
      <c r="X475" s="379" t="str">
        <f t="shared" ca="1" si="211"/>
        <v/>
      </c>
      <c r="Y475" s="379"/>
      <c r="Z475" s="360"/>
      <c r="AA475" s="361"/>
      <c r="AB475" s="361"/>
      <c r="AC475" s="361"/>
      <c r="AD475" s="362"/>
      <c r="AE475" s="363"/>
      <c r="AF475" s="432" t="str">
        <f t="shared" ca="1" si="212"/>
        <v/>
      </c>
      <c r="AG475" s="363"/>
      <c r="AH475" s="432" t="str">
        <f t="shared" ca="1" si="213"/>
        <v/>
      </c>
      <c r="AI475" s="358"/>
      <c r="AJ475" s="379" t="str">
        <f t="shared" ca="1" si="214"/>
        <v/>
      </c>
      <c r="AK475" s="363"/>
      <c r="AL475" s="432" t="str">
        <f t="shared" ca="1" si="215"/>
        <v/>
      </c>
      <c r="AM475" s="363"/>
      <c r="AN475" s="432" t="str">
        <f t="shared" ca="1" si="216"/>
        <v/>
      </c>
      <c r="AO475" s="433" t="str">
        <f t="shared" si="217"/>
        <v/>
      </c>
      <c r="AP475" s="433" t="str">
        <f t="shared" si="218"/>
        <v/>
      </c>
      <c r="AQ475" s="433" t="str">
        <f>IF(AO475=7,VLOOKUP(AP475,設定!$A$2:$B$6,2,1),"---")</f>
        <v>---</v>
      </c>
      <c r="AR475" s="370"/>
      <c r="AS475" s="371"/>
      <c r="AT475" s="371"/>
      <c r="AU475" s="372" t="s">
        <v>105</v>
      </c>
      <c r="AV475" s="373"/>
      <c r="AW475" s="372"/>
      <c r="AX475" s="374"/>
      <c r="AY475" s="434" t="str">
        <f t="shared" si="208"/>
        <v/>
      </c>
      <c r="AZ475" s="372" t="s">
        <v>105</v>
      </c>
      <c r="BA475" s="372" t="s">
        <v>105</v>
      </c>
      <c r="BB475" s="372" t="s">
        <v>105</v>
      </c>
      <c r="BC475" s="372"/>
      <c r="BD475" s="372"/>
      <c r="BE475" s="372"/>
      <c r="BF475" s="372"/>
      <c r="BG475" s="376"/>
      <c r="BH475" s="377"/>
      <c r="BI475" s="372"/>
      <c r="BJ475" s="372"/>
      <c r="BK475" s="372"/>
      <c r="BL475" s="372"/>
      <c r="BM475" s="372"/>
      <c r="BN475" s="372"/>
      <c r="BO475" s="372"/>
      <c r="BP475" s="372"/>
      <c r="BQ475" s="372"/>
      <c r="BR475" s="372"/>
      <c r="BS475" s="372"/>
      <c r="BT475" s="372"/>
      <c r="BU475" s="372"/>
      <c r="BV475" s="372"/>
      <c r="BW475" s="372"/>
      <c r="BX475" s="372"/>
      <c r="BY475" s="372"/>
      <c r="BZ475" s="378"/>
      <c r="CA475" s="401"/>
      <c r="CB475" s="402"/>
      <c r="CC475" s="402">
        <v>463</v>
      </c>
      <c r="CD475" s="337" t="str">
        <f t="shared" si="219"/>
        <v/>
      </c>
      <c r="CE475" s="337" t="str">
        <f t="shared" si="221"/>
        <v>立得点表!3:12</v>
      </c>
      <c r="CF475" s="338" t="str">
        <f t="shared" si="222"/>
        <v>立得点表!16:25</v>
      </c>
      <c r="CG475" s="337" t="str">
        <f t="shared" si="223"/>
        <v>立3段得点表!3:13</v>
      </c>
      <c r="CH475" s="338" t="str">
        <f t="shared" si="224"/>
        <v>立3段得点表!16:25</v>
      </c>
      <c r="CI475" s="337" t="str">
        <f t="shared" si="225"/>
        <v>ボール得点表!3:13</v>
      </c>
      <c r="CJ475" s="338" t="str">
        <f t="shared" si="226"/>
        <v>ボール得点表!16:25</v>
      </c>
      <c r="CK475" s="337" t="str">
        <f t="shared" si="227"/>
        <v>50m得点表!3:13</v>
      </c>
      <c r="CL475" s="338" t="str">
        <f t="shared" si="228"/>
        <v>50m得点表!16:25</v>
      </c>
      <c r="CM475" s="337" t="str">
        <f t="shared" si="229"/>
        <v>往得点表!3:13</v>
      </c>
      <c r="CN475" s="338" t="str">
        <f t="shared" si="230"/>
        <v>往得点表!16:25</v>
      </c>
      <c r="CO475" s="337" t="str">
        <f t="shared" si="231"/>
        <v>腕得点表!3:13</v>
      </c>
      <c r="CP475" s="338" t="str">
        <f t="shared" si="232"/>
        <v>腕得点表!16:25</v>
      </c>
      <c r="CQ475" s="337" t="str">
        <f t="shared" si="233"/>
        <v>腕膝得点表!3:4</v>
      </c>
      <c r="CR475" s="338" t="str">
        <f t="shared" si="234"/>
        <v>腕膝得点表!8:9</v>
      </c>
      <c r="CS475" s="337" t="str">
        <f t="shared" si="235"/>
        <v>20mシャトルラン得点表!3:13</v>
      </c>
      <c r="CT475" s="338" t="str">
        <f t="shared" si="236"/>
        <v>20mシャトルラン得点表!16:25</v>
      </c>
      <c r="CU475" s="402" t="b">
        <f t="shared" si="220"/>
        <v>0</v>
      </c>
    </row>
    <row r="476" spans="1:99">
      <c r="A476" s="352">
        <v>464</v>
      </c>
      <c r="B476" s="446"/>
      <c r="C476" s="353"/>
      <c r="D476" s="356"/>
      <c r="E476" s="355"/>
      <c r="F476" s="356"/>
      <c r="G476" s="435" t="str">
        <f>IF(E476="","",DATEDIF(E476,#REF!,"y"))</f>
        <v/>
      </c>
      <c r="H476" s="356"/>
      <c r="I476" s="356"/>
      <c r="J476" s="379"/>
      <c r="K476" s="436" t="str">
        <f t="shared" ca="1" si="209"/>
        <v/>
      </c>
      <c r="L476" s="316"/>
      <c r="M476" s="361"/>
      <c r="N476" s="361"/>
      <c r="O476" s="365"/>
      <c r="P476" s="363"/>
      <c r="Q476" s="432" t="str">
        <f t="shared" ca="1" si="210"/>
        <v/>
      </c>
      <c r="R476" s="360"/>
      <c r="S476" s="361"/>
      <c r="T476" s="361"/>
      <c r="U476" s="361"/>
      <c r="V476" s="365"/>
      <c r="W476" s="358"/>
      <c r="X476" s="379" t="str">
        <f t="shared" ca="1" si="211"/>
        <v/>
      </c>
      <c r="Y476" s="379"/>
      <c r="Z476" s="360"/>
      <c r="AA476" s="361"/>
      <c r="AB476" s="361"/>
      <c r="AC476" s="361"/>
      <c r="AD476" s="362"/>
      <c r="AE476" s="363"/>
      <c r="AF476" s="432" t="str">
        <f t="shared" ca="1" si="212"/>
        <v/>
      </c>
      <c r="AG476" s="363"/>
      <c r="AH476" s="432" t="str">
        <f t="shared" ca="1" si="213"/>
        <v/>
      </c>
      <c r="AI476" s="358"/>
      <c r="AJ476" s="379" t="str">
        <f t="shared" ca="1" si="214"/>
        <v/>
      </c>
      <c r="AK476" s="363"/>
      <c r="AL476" s="432" t="str">
        <f t="shared" ca="1" si="215"/>
        <v/>
      </c>
      <c r="AM476" s="363"/>
      <c r="AN476" s="432" t="str">
        <f t="shared" ca="1" si="216"/>
        <v/>
      </c>
      <c r="AO476" s="433" t="str">
        <f t="shared" si="217"/>
        <v/>
      </c>
      <c r="AP476" s="433" t="str">
        <f t="shared" si="218"/>
        <v/>
      </c>
      <c r="AQ476" s="433" t="str">
        <f>IF(AO476=7,VLOOKUP(AP476,設定!$A$2:$B$6,2,1),"---")</f>
        <v>---</v>
      </c>
      <c r="AR476" s="370"/>
      <c r="AS476" s="371"/>
      <c r="AT476" s="371"/>
      <c r="AU476" s="372" t="s">
        <v>105</v>
      </c>
      <c r="AV476" s="373"/>
      <c r="AW476" s="372"/>
      <c r="AX476" s="374"/>
      <c r="AY476" s="434" t="str">
        <f t="shared" si="208"/>
        <v/>
      </c>
      <c r="AZ476" s="372" t="s">
        <v>105</v>
      </c>
      <c r="BA476" s="372" t="s">
        <v>105</v>
      </c>
      <c r="BB476" s="372" t="s">
        <v>105</v>
      </c>
      <c r="BC476" s="372"/>
      <c r="BD476" s="372"/>
      <c r="BE476" s="372"/>
      <c r="BF476" s="372"/>
      <c r="BG476" s="376"/>
      <c r="BH476" s="377"/>
      <c r="BI476" s="372"/>
      <c r="BJ476" s="372"/>
      <c r="BK476" s="372"/>
      <c r="BL476" s="372"/>
      <c r="BM476" s="372"/>
      <c r="BN476" s="372"/>
      <c r="BO476" s="372"/>
      <c r="BP476" s="372"/>
      <c r="BQ476" s="372"/>
      <c r="BR476" s="372"/>
      <c r="BS476" s="372"/>
      <c r="BT476" s="372"/>
      <c r="BU476" s="372"/>
      <c r="BV476" s="372"/>
      <c r="BW476" s="372"/>
      <c r="BX476" s="372"/>
      <c r="BY476" s="372"/>
      <c r="BZ476" s="378"/>
      <c r="CA476" s="401"/>
      <c r="CB476" s="402"/>
      <c r="CC476" s="402">
        <v>464</v>
      </c>
      <c r="CD476" s="337" t="str">
        <f t="shared" si="219"/>
        <v/>
      </c>
      <c r="CE476" s="337" t="str">
        <f t="shared" si="221"/>
        <v>立得点表!3:12</v>
      </c>
      <c r="CF476" s="338" t="str">
        <f t="shared" si="222"/>
        <v>立得点表!16:25</v>
      </c>
      <c r="CG476" s="337" t="str">
        <f t="shared" si="223"/>
        <v>立3段得点表!3:13</v>
      </c>
      <c r="CH476" s="338" t="str">
        <f t="shared" si="224"/>
        <v>立3段得点表!16:25</v>
      </c>
      <c r="CI476" s="337" t="str">
        <f t="shared" si="225"/>
        <v>ボール得点表!3:13</v>
      </c>
      <c r="CJ476" s="338" t="str">
        <f t="shared" si="226"/>
        <v>ボール得点表!16:25</v>
      </c>
      <c r="CK476" s="337" t="str">
        <f t="shared" si="227"/>
        <v>50m得点表!3:13</v>
      </c>
      <c r="CL476" s="338" t="str">
        <f t="shared" si="228"/>
        <v>50m得点表!16:25</v>
      </c>
      <c r="CM476" s="337" t="str">
        <f t="shared" si="229"/>
        <v>往得点表!3:13</v>
      </c>
      <c r="CN476" s="338" t="str">
        <f t="shared" si="230"/>
        <v>往得点表!16:25</v>
      </c>
      <c r="CO476" s="337" t="str">
        <f t="shared" si="231"/>
        <v>腕得点表!3:13</v>
      </c>
      <c r="CP476" s="338" t="str">
        <f t="shared" si="232"/>
        <v>腕得点表!16:25</v>
      </c>
      <c r="CQ476" s="337" t="str">
        <f t="shared" si="233"/>
        <v>腕膝得点表!3:4</v>
      </c>
      <c r="CR476" s="338" t="str">
        <f t="shared" si="234"/>
        <v>腕膝得点表!8:9</v>
      </c>
      <c r="CS476" s="337" t="str">
        <f t="shared" si="235"/>
        <v>20mシャトルラン得点表!3:13</v>
      </c>
      <c r="CT476" s="338" t="str">
        <f t="shared" si="236"/>
        <v>20mシャトルラン得点表!16:25</v>
      </c>
      <c r="CU476" s="402" t="b">
        <f t="shared" si="220"/>
        <v>0</v>
      </c>
    </row>
    <row r="477" spans="1:99">
      <c r="A477" s="352">
        <v>465</v>
      </c>
      <c r="B477" s="446"/>
      <c r="C477" s="353"/>
      <c r="D477" s="356"/>
      <c r="E477" s="355"/>
      <c r="F477" s="356"/>
      <c r="G477" s="435" t="str">
        <f>IF(E477="","",DATEDIF(E477,#REF!,"y"))</f>
        <v/>
      </c>
      <c r="H477" s="356"/>
      <c r="I477" s="356"/>
      <c r="J477" s="379"/>
      <c r="K477" s="436" t="str">
        <f t="shared" ca="1" si="209"/>
        <v/>
      </c>
      <c r="L477" s="316"/>
      <c r="M477" s="361"/>
      <c r="N477" s="361"/>
      <c r="O477" s="365"/>
      <c r="P477" s="363"/>
      <c r="Q477" s="432" t="str">
        <f t="shared" ca="1" si="210"/>
        <v/>
      </c>
      <c r="R477" s="360"/>
      <c r="S477" s="361"/>
      <c r="T477" s="361"/>
      <c r="U477" s="361"/>
      <c r="V477" s="365"/>
      <c r="W477" s="358"/>
      <c r="X477" s="379" t="str">
        <f t="shared" ca="1" si="211"/>
        <v/>
      </c>
      <c r="Y477" s="379"/>
      <c r="Z477" s="360"/>
      <c r="AA477" s="361"/>
      <c r="AB477" s="361"/>
      <c r="AC477" s="361"/>
      <c r="AD477" s="362"/>
      <c r="AE477" s="363"/>
      <c r="AF477" s="432" t="str">
        <f t="shared" ca="1" si="212"/>
        <v/>
      </c>
      <c r="AG477" s="363"/>
      <c r="AH477" s="432" t="str">
        <f t="shared" ca="1" si="213"/>
        <v/>
      </c>
      <c r="AI477" s="358"/>
      <c r="AJ477" s="379" t="str">
        <f t="shared" ca="1" si="214"/>
        <v/>
      </c>
      <c r="AK477" s="363"/>
      <c r="AL477" s="432" t="str">
        <f t="shared" ca="1" si="215"/>
        <v/>
      </c>
      <c r="AM477" s="363"/>
      <c r="AN477" s="432" t="str">
        <f t="shared" ca="1" si="216"/>
        <v/>
      </c>
      <c r="AO477" s="433" t="str">
        <f t="shared" si="217"/>
        <v/>
      </c>
      <c r="AP477" s="433" t="str">
        <f t="shared" si="218"/>
        <v/>
      </c>
      <c r="AQ477" s="433" t="str">
        <f>IF(AO477=7,VLOOKUP(AP477,設定!$A$2:$B$6,2,1),"---")</f>
        <v>---</v>
      </c>
      <c r="AR477" s="370"/>
      <c r="AS477" s="371"/>
      <c r="AT477" s="371"/>
      <c r="AU477" s="372" t="s">
        <v>105</v>
      </c>
      <c r="AV477" s="373"/>
      <c r="AW477" s="372"/>
      <c r="AX477" s="374"/>
      <c r="AY477" s="434" t="str">
        <f t="shared" si="208"/>
        <v/>
      </c>
      <c r="AZ477" s="372" t="s">
        <v>105</v>
      </c>
      <c r="BA477" s="372" t="s">
        <v>105</v>
      </c>
      <c r="BB477" s="372" t="s">
        <v>105</v>
      </c>
      <c r="BC477" s="372"/>
      <c r="BD477" s="372"/>
      <c r="BE477" s="372"/>
      <c r="BF477" s="372"/>
      <c r="BG477" s="376"/>
      <c r="BH477" s="377"/>
      <c r="BI477" s="372"/>
      <c r="BJ477" s="372"/>
      <c r="BK477" s="372"/>
      <c r="BL477" s="372"/>
      <c r="BM477" s="372"/>
      <c r="BN477" s="372"/>
      <c r="BO477" s="372"/>
      <c r="BP477" s="372"/>
      <c r="BQ477" s="372"/>
      <c r="BR477" s="372"/>
      <c r="BS477" s="372"/>
      <c r="BT477" s="372"/>
      <c r="BU477" s="372"/>
      <c r="BV477" s="372"/>
      <c r="BW477" s="372"/>
      <c r="BX477" s="372"/>
      <c r="BY477" s="372"/>
      <c r="BZ477" s="378"/>
      <c r="CA477" s="401"/>
      <c r="CB477" s="402"/>
      <c r="CC477" s="402">
        <v>465</v>
      </c>
      <c r="CD477" s="337" t="str">
        <f t="shared" si="219"/>
        <v/>
      </c>
      <c r="CE477" s="337" t="str">
        <f t="shared" si="221"/>
        <v>立得点表!3:12</v>
      </c>
      <c r="CF477" s="338" t="str">
        <f t="shared" si="222"/>
        <v>立得点表!16:25</v>
      </c>
      <c r="CG477" s="337" t="str">
        <f t="shared" si="223"/>
        <v>立3段得点表!3:13</v>
      </c>
      <c r="CH477" s="338" t="str">
        <f t="shared" si="224"/>
        <v>立3段得点表!16:25</v>
      </c>
      <c r="CI477" s="337" t="str">
        <f t="shared" si="225"/>
        <v>ボール得点表!3:13</v>
      </c>
      <c r="CJ477" s="338" t="str">
        <f t="shared" si="226"/>
        <v>ボール得点表!16:25</v>
      </c>
      <c r="CK477" s="337" t="str">
        <f t="shared" si="227"/>
        <v>50m得点表!3:13</v>
      </c>
      <c r="CL477" s="338" t="str">
        <f t="shared" si="228"/>
        <v>50m得点表!16:25</v>
      </c>
      <c r="CM477" s="337" t="str">
        <f t="shared" si="229"/>
        <v>往得点表!3:13</v>
      </c>
      <c r="CN477" s="338" t="str">
        <f t="shared" si="230"/>
        <v>往得点表!16:25</v>
      </c>
      <c r="CO477" s="337" t="str">
        <f t="shared" si="231"/>
        <v>腕得点表!3:13</v>
      </c>
      <c r="CP477" s="338" t="str">
        <f t="shared" si="232"/>
        <v>腕得点表!16:25</v>
      </c>
      <c r="CQ477" s="337" t="str">
        <f t="shared" si="233"/>
        <v>腕膝得点表!3:4</v>
      </c>
      <c r="CR477" s="338" t="str">
        <f t="shared" si="234"/>
        <v>腕膝得点表!8:9</v>
      </c>
      <c r="CS477" s="337" t="str">
        <f t="shared" si="235"/>
        <v>20mシャトルラン得点表!3:13</v>
      </c>
      <c r="CT477" s="338" t="str">
        <f t="shared" si="236"/>
        <v>20mシャトルラン得点表!16:25</v>
      </c>
      <c r="CU477" s="402" t="b">
        <f t="shared" si="220"/>
        <v>0</v>
      </c>
    </row>
    <row r="478" spans="1:99">
      <c r="A478" s="352">
        <v>466</v>
      </c>
      <c r="B478" s="446"/>
      <c r="C478" s="353"/>
      <c r="D478" s="356"/>
      <c r="E478" s="355"/>
      <c r="F478" s="356"/>
      <c r="G478" s="435" t="str">
        <f>IF(E478="","",DATEDIF(E478,#REF!,"y"))</f>
        <v/>
      </c>
      <c r="H478" s="356"/>
      <c r="I478" s="356"/>
      <c r="J478" s="379"/>
      <c r="K478" s="436" t="str">
        <f t="shared" ca="1" si="209"/>
        <v/>
      </c>
      <c r="L478" s="316"/>
      <c r="M478" s="361"/>
      <c r="N478" s="361"/>
      <c r="O478" s="365"/>
      <c r="P478" s="363"/>
      <c r="Q478" s="432" t="str">
        <f t="shared" ca="1" si="210"/>
        <v/>
      </c>
      <c r="R478" s="360"/>
      <c r="S478" s="361"/>
      <c r="T478" s="361"/>
      <c r="U478" s="361"/>
      <c r="V478" s="365"/>
      <c r="W478" s="358"/>
      <c r="X478" s="379" t="str">
        <f t="shared" ca="1" si="211"/>
        <v/>
      </c>
      <c r="Y478" s="379"/>
      <c r="Z478" s="360"/>
      <c r="AA478" s="361"/>
      <c r="AB478" s="361"/>
      <c r="AC478" s="361"/>
      <c r="AD478" s="362"/>
      <c r="AE478" s="363"/>
      <c r="AF478" s="432" t="str">
        <f t="shared" ca="1" si="212"/>
        <v/>
      </c>
      <c r="AG478" s="363"/>
      <c r="AH478" s="432" t="str">
        <f t="shared" ca="1" si="213"/>
        <v/>
      </c>
      <c r="AI478" s="358"/>
      <c r="AJ478" s="379" t="str">
        <f t="shared" ca="1" si="214"/>
        <v/>
      </c>
      <c r="AK478" s="363"/>
      <c r="AL478" s="432" t="str">
        <f t="shared" ca="1" si="215"/>
        <v/>
      </c>
      <c r="AM478" s="363"/>
      <c r="AN478" s="432" t="str">
        <f t="shared" ca="1" si="216"/>
        <v/>
      </c>
      <c r="AO478" s="433" t="str">
        <f t="shared" si="217"/>
        <v/>
      </c>
      <c r="AP478" s="433" t="str">
        <f t="shared" si="218"/>
        <v/>
      </c>
      <c r="AQ478" s="433" t="str">
        <f>IF(AO478=7,VLOOKUP(AP478,設定!$A$2:$B$6,2,1),"---")</f>
        <v>---</v>
      </c>
      <c r="AR478" s="370"/>
      <c r="AS478" s="371"/>
      <c r="AT478" s="371"/>
      <c r="AU478" s="372" t="s">
        <v>105</v>
      </c>
      <c r="AV478" s="373"/>
      <c r="AW478" s="372"/>
      <c r="AX478" s="374"/>
      <c r="AY478" s="434" t="str">
        <f t="shared" si="208"/>
        <v/>
      </c>
      <c r="AZ478" s="372" t="s">
        <v>105</v>
      </c>
      <c r="BA478" s="372" t="s">
        <v>105</v>
      </c>
      <c r="BB478" s="372" t="s">
        <v>105</v>
      </c>
      <c r="BC478" s="372"/>
      <c r="BD478" s="372"/>
      <c r="BE478" s="372"/>
      <c r="BF478" s="372"/>
      <c r="BG478" s="376"/>
      <c r="BH478" s="377"/>
      <c r="BI478" s="372"/>
      <c r="BJ478" s="372"/>
      <c r="BK478" s="372"/>
      <c r="BL478" s="372"/>
      <c r="BM478" s="372"/>
      <c r="BN478" s="372"/>
      <c r="BO478" s="372"/>
      <c r="BP478" s="372"/>
      <c r="BQ478" s="372"/>
      <c r="BR478" s="372"/>
      <c r="BS478" s="372"/>
      <c r="BT478" s="372"/>
      <c r="BU478" s="372"/>
      <c r="BV478" s="372"/>
      <c r="BW478" s="372"/>
      <c r="BX478" s="372"/>
      <c r="BY478" s="372"/>
      <c r="BZ478" s="378"/>
      <c r="CA478" s="401"/>
      <c r="CB478" s="402"/>
      <c r="CC478" s="402">
        <v>466</v>
      </c>
      <c r="CD478" s="337" t="str">
        <f t="shared" si="219"/>
        <v/>
      </c>
      <c r="CE478" s="337" t="str">
        <f t="shared" si="221"/>
        <v>立得点表!3:12</v>
      </c>
      <c r="CF478" s="338" t="str">
        <f t="shared" si="222"/>
        <v>立得点表!16:25</v>
      </c>
      <c r="CG478" s="337" t="str">
        <f t="shared" si="223"/>
        <v>立3段得点表!3:13</v>
      </c>
      <c r="CH478" s="338" t="str">
        <f t="shared" si="224"/>
        <v>立3段得点表!16:25</v>
      </c>
      <c r="CI478" s="337" t="str">
        <f t="shared" si="225"/>
        <v>ボール得点表!3:13</v>
      </c>
      <c r="CJ478" s="338" t="str">
        <f t="shared" si="226"/>
        <v>ボール得点表!16:25</v>
      </c>
      <c r="CK478" s="337" t="str">
        <f t="shared" si="227"/>
        <v>50m得点表!3:13</v>
      </c>
      <c r="CL478" s="338" t="str">
        <f t="shared" si="228"/>
        <v>50m得点表!16:25</v>
      </c>
      <c r="CM478" s="337" t="str">
        <f t="shared" si="229"/>
        <v>往得点表!3:13</v>
      </c>
      <c r="CN478" s="338" t="str">
        <f t="shared" si="230"/>
        <v>往得点表!16:25</v>
      </c>
      <c r="CO478" s="337" t="str">
        <f t="shared" si="231"/>
        <v>腕得点表!3:13</v>
      </c>
      <c r="CP478" s="338" t="str">
        <f t="shared" si="232"/>
        <v>腕得点表!16:25</v>
      </c>
      <c r="CQ478" s="337" t="str">
        <f t="shared" si="233"/>
        <v>腕膝得点表!3:4</v>
      </c>
      <c r="CR478" s="338" t="str">
        <f t="shared" si="234"/>
        <v>腕膝得点表!8:9</v>
      </c>
      <c r="CS478" s="337" t="str">
        <f t="shared" si="235"/>
        <v>20mシャトルラン得点表!3:13</v>
      </c>
      <c r="CT478" s="338" t="str">
        <f t="shared" si="236"/>
        <v>20mシャトルラン得点表!16:25</v>
      </c>
      <c r="CU478" s="402" t="b">
        <f t="shared" si="220"/>
        <v>0</v>
      </c>
    </row>
    <row r="479" spans="1:99">
      <c r="A479" s="352">
        <v>467</v>
      </c>
      <c r="B479" s="446"/>
      <c r="C479" s="353"/>
      <c r="D479" s="356"/>
      <c r="E479" s="355"/>
      <c r="F479" s="356"/>
      <c r="G479" s="435" t="str">
        <f>IF(E479="","",DATEDIF(E479,#REF!,"y"))</f>
        <v/>
      </c>
      <c r="H479" s="356"/>
      <c r="I479" s="356"/>
      <c r="J479" s="379"/>
      <c r="K479" s="436" t="str">
        <f t="shared" ca="1" si="209"/>
        <v/>
      </c>
      <c r="L479" s="316"/>
      <c r="M479" s="361"/>
      <c r="N479" s="361"/>
      <c r="O479" s="365"/>
      <c r="P479" s="363"/>
      <c r="Q479" s="432" t="str">
        <f t="shared" ca="1" si="210"/>
        <v/>
      </c>
      <c r="R479" s="360"/>
      <c r="S479" s="361"/>
      <c r="T479" s="361"/>
      <c r="U479" s="361"/>
      <c r="V479" s="365"/>
      <c r="W479" s="358"/>
      <c r="X479" s="379" t="str">
        <f t="shared" ca="1" si="211"/>
        <v/>
      </c>
      <c r="Y479" s="379"/>
      <c r="Z479" s="360"/>
      <c r="AA479" s="361"/>
      <c r="AB479" s="361"/>
      <c r="AC479" s="361"/>
      <c r="AD479" s="362"/>
      <c r="AE479" s="363"/>
      <c r="AF479" s="432" t="str">
        <f t="shared" ca="1" si="212"/>
        <v/>
      </c>
      <c r="AG479" s="363"/>
      <c r="AH479" s="432" t="str">
        <f t="shared" ca="1" si="213"/>
        <v/>
      </c>
      <c r="AI479" s="358"/>
      <c r="AJ479" s="379" t="str">
        <f t="shared" ca="1" si="214"/>
        <v/>
      </c>
      <c r="AK479" s="363"/>
      <c r="AL479" s="432" t="str">
        <f t="shared" ca="1" si="215"/>
        <v/>
      </c>
      <c r="AM479" s="363"/>
      <c r="AN479" s="432" t="str">
        <f t="shared" ca="1" si="216"/>
        <v/>
      </c>
      <c r="AO479" s="433" t="str">
        <f t="shared" si="217"/>
        <v/>
      </c>
      <c r="AP479" s="433" t="str">
        <f t="shared" si="218"/>
        <v/>
      </c>
      <c r="AQ479" s="433" t="str">
        <f>IF(AO479=7,VLOOKUP(AP479,設定!$A$2:$B$6,2,1),"---")</f>
        <v>---</v>
      </c>
      <c r="AR479" s="370"/>
      <c r="AS479" s="371"/>
      <c r="AT479" s="371"/>
      <c r="AU479" s="372" t="s">
        <v>105</v>
      </c>
      <c r="AV479" s="373"/>
      <c r="AW479" s="372"/>
      <c r="AX479" s="374"/>
      <c r="AY479" s="434" t="str">
        <f t="shared" si="208"/>
        <v/>
      </c>
      <c r="AZ479" s="372" t="s">
        <v>105</v>
      </c>
      <c r="BA479" s="372" t="s">
        <v>105</v>
      </c>
      <c r="BB479" s="372" t="s">
        <v>105</v>
      </c>
      <c r="BC479" s="372"/>
      <c r="BD479" s="372"/>
      <c r="BE479" s="372"/>
      <c r="BF479" s="372"/>
      <c r="BG479" s="376"/>
      <c r="BH479" s="377"/>
      <c r="BI479" s="372"/>
      <c r="BJ479" s="372"/>
      <c r="BK479" s="372"/>
      <c r="BL479" s="372"/>
      <c r="BM479" s="372"/>
      <c r="BN479" s="372"/>
      <c r="BO479" s="372"/>
      <c r="BP479" s="372"/>
      <c r="BQ479" s="372"/>
      <c r="BR479" s="372"/>
      <c r="BS479" s="372"/>
      <c r="BT479" s="372"/>
      <c r="BU479" s="372"/>
      <c r="BV479" s="372"/>
      <c r="BW479" s="372"/>
      <c r="BX479" s="372"/>
      <c r="BY479" s="372"/>
      <c r="BZ479" s="378"/>
      <c r="CA479" s="401"/>
      <c r="CB479" s="402"/>
      <c r="CC479" s="402">
        <v>467</v>
      </c>
      <c r="CD479" s="337" t="str">
        <f t="shared" si="219"/>
        <v/>
      </c>
      <c r="CE479" s="337" t="str">
        <f t="shared" si="221"/>
        <v>立得点表!3:12</v>
      </c>
      <c r="CF479" s="338" t="str">
        <f t="shared" si="222"/>
        <v>立得点表!16:25</v>
      </c>
      <c r="CG479" s="337" t="str">
        <f t="shared" si="223"/>
        <v>立3段得点表!3:13</v>
      </c>
      <c r="CH479" s="338" t="str">
        <f t="shared" si="224"/>
        <v>立3段得点表!16:25</v>
      </c>
      <c r="CI479" s="337" t="str">
        <f t="shared" si="225"/>
        <v>ボール得点表!3:13</v>
      </c>
      <c r="CJ479" s="338" t="str">
        <f t="shared" si="226"/>
        <v>ボール得点表!16:25</v>
      </c>
      <c r="CK479" s="337" t="str">
        <f t="shared" si="227"/>
        <v>50m得点表!3:13</v>
      </c>
      <c r="CL479" s="338" t="str">
        <f t="shared" si="228"/>
        <v>50m得点表!16:25</v>
      </c>
      <c r="CM479" s="337" t="str">
        <f t="shared" si="229"/>
        <v>往得点表!3:13</v>
      </c>
      <c r="CN479" s="338" t="str">
        <f t="shared" si="230"/>
        <v>往得点表!16:25</v>
      </c>
      <c r="CO479" s="337" t="str">
        <f t="shared" si="231"/>
        <v>腕得点表!3:13</v>
      </c>
      <c r="CP479" s="338" t="str">
        <f t="shared" si="232"/>
        <v>腕得点表!16:25</v>
      </c>
      <c r="CQ479" s="337" t="str">
        <f t="shared" si="233"/>
        <v>腕膝得点表!3:4</v>
      </c>
      <c r="CR479" s="338" t="str">
        <f t="shared" si="234"/>
        <v>腕膝得点表!8:9</v>
      </c>
      <c r="CS479" s="337" t="str">
        <f t="shared" si="235"/>
        <v>20mシャトルラン得点表!3:13</v>
      </c>
      <c r="CT479" s="338" t="str">
        <f t="shared" si="236"/>
        <v>20mシャトルラン得点表!16:25</v>
      </c>
      <c r="CU479" s="402" t="b">
        <f t="shared" si="220"/>
        <v>0</v>
      </c>
    </row>
    <row r="480" spans="1:99">
      <c r="A480" s="352">
        <v>468</v>
      </c>
      <c r="B480" s="446"/>
      <c r="C480" s="353"/>
      <c r="D480" s="356"/>
      <c r="E480" s="355"/>
      <c r="F480" s="356"/>
      <c r="G480" s="435" t="str">
        <f>IF(E480="","",DATEDIF(E480,#REF!,"y"))</f>
        <v/>
      </c>
      <c r="H480" s="356"/>
      <c r="I480" s="356"/>
      <c r="J480" s="379"/>
      <c r="K480" s="436" t="str">
        <f t="shared" ca="1" si="209"/>
        <v/>
      </c>
      <c r="L480" s="316"/>
      <c r="M480" s="361"/>
      <c r="N480" s="361"/>
      <c r="O480" s="365"/>
      <c r="P480" s="363"/>
      <c r="Q480" s="432" t="str">
        <f t="shared" ca="1" si="210"/>
        <v/>
      </c>
      <c r="R480" s="360"/>
      <c r="S480" s="361"/>
      <c r="T480" s="361"/>
      <c r="U480" s="361"/>
      <c r="V480" s="365"/>
      <c r="W480" s="358"/>
      <c r="X480" s="379" t="str">
        <f t="shared" ca="1" si="211"/>
        <v/>
      </c>
      <c r="Y480" s="379"/>
      <c r="Z480" s="360"/>
      <c r="AA480" s="361"/>
      <c r="AB480" s="361"/>
      <c r="AC480" s="361"/>
      <c r="AD480" s="362"/>
      <c r="AE480" s="363"/>
      <c r="AF480" s="432" t="str">
        <f t="shared" ca="1" si="212"/>
        <v/>
      </c>
      <c r="AG480" s="363"/>
      <c r="AH480" s="432" t="str">
        <f t="shared" ca="1" si="213"/>
        <v/>
      </c>
      <c r="AI480" s="358"/>
      <c r="AJ480" s="379" t="str">
        <f t="shared" ca="1" si="214"/>
        <v/>
      </c>
      <c r="AK480" s="363"/>
      <c r="AL480" s="432" t="str">
        <f t="shared" ca="1" si="215"/>
        <v/>
      </c>
      <c r="AM480" s="363"/>
      <c r="AN480" s="432" t="str">
        <f t="shared" ca="1" si="216"/>
        <v/>
      </c>
      <c r="AO480" s="433" t="str">
        <f t="shared" si="217"/>
        <v/>
      </c>
      <c r="AP480" s="433" t="str">
        <f t="shared" si="218"/>
        <v/>
      </c>
      <c r="AQ480" s="433" t="str">
        <f>IF(AO480=7,VLOOKUP(AP480,設定!$A$2:$B$6,2,1),"---")</f>
        <v>---</v>
      </c>
      <c r="AR480" s="370"/>
      <c r="AS480" s="371"/>
      <c r="AT480" s="371"/>
      <c r="AU480" s="372" t="s">
        <v>105</v>
      </c>
      <c r="AV480" s="373"/>
      <c r="AW480" s="372"/>
      <c r="AX480" s="374"/>
      <c r="AY480" s="434" t="str">
        <f t="shared" si="208"/>
        <v/>
      </c>
      <c r="AZ480" s="372" t="s">
        <v>105</v>
      </c>
      <c r="BA480" s="372" t="s">
        <v>105</v>
      </c>
      <c r="BB480" s="372" t="s">
        <v>105</v>
      </c>
      <c r="BC480" s="372"/>
      <c r="BD480" s="372"/>
      <c r="BE480" s="372"/>
      <c r="BF480" s="372"/>
      <c r="BG480" s="376"/>
      <c r="BH480" s="377"/>
      <c r="BI480" s="372"/>
      <c r="BJ480" s="372"/>
      <c r="BK480" s="372"/>
      <c r="BL480" s="372"/>
      <c r="BM480" s="372"/>
      <c r="BN480" s="372"/>
      <c r="BO480" s="372"/>
      <c r="BP480" s="372"/>
      <c r="BQ480" s="372"/>
      <c r="BR480" s="372"/>
      <c r="BS480" s="372"/>
      <c r="BT480" s="372"/>
      <c r="BU480" s="372"/>
      <c r="BV480" s="372"/>
      <c r="BW480" s="372"/>
      <c r="BX480" s="372"/>
      <c r="BY480" s="372"/>
      <c r="BZ480" s="378"/>
      <c r="CA480" s="401"/>
      <c r="CB480" s="402"/>
      <c r="CC480" s="402">
        <v>468</v>
      </c>
      <c r="CD480" s="337" t="str">
        <f t="shared" si="219"/>
        <v/>
      </c>
      <c r="CE480" s="337" t="str">
        <f t="shared" si="221"/>
        <v>立得点表!3:12</v>
      </c>
      <c r="CF480" s="338" t="str">
        <f t="shared" si="222"/>
        <v>立得点表!16:25</v>
      </c>
      <c r="CG480" s="337" t="str">
        <f t="shared" si="223"/>
        <v>立3段得点表!3:13</v>
      </c>
      <c r="CH480" s="338" t="str">
        <f t="shared" si="224"/>
        <v>立3段得点表!16:25</v>
      </c>
      <c r="CI480" s="337" t="str">
        <f t="shared" si="225"/>
        <v>ボール得点表!3:13</v>
      </c>
      <c r="CJ480" s="338" t="str">
        <f t="shared" si="226"/>
        <v>ボール得点表!16:25</v>
      </c>
      <c r="CK480" s="337" t="str">
        <f t="shared" si="227"/>
        <v>50m得点表!3:13</v>
      </c>
      <c r="CL480" s="338" t="str">
        <f t="shared" si="228"/>
        <v>50m得点表!16:25</v>
      </c>
      <c r="CM480" s="337" t="str">
        <f t="shared" si="229"/>
        <v>往得点表!3:13</v>
      </c>
      <c r="CN480" s="338" t="str">
        <f t="shared" si="230"/>
        <v>往得点表!16:25</v>
      </c>
      <c r="CO480" s="337" t="str">
        <f t="shared" si="231"/>
        <v>腕得点表!3:13</v>
      </c>
      <c r="CP480" s="338" t="str">
        <f t="shared" si="232"/>
        <v>腕得点表!16:25</v>
      </c>
      <c r="CQ480" s="337" t="str">
        <f t="shared" si="233"/>
        <v>腕膝得点表!3:4</v>
      </c>
      <c r="CR480" s="338" t="str">
        <f t="shared" si="234"/>
        <v>腕膝得点表!8:9</v>
      </c>
      <c r="CS480" s="337" t="str">
        <f t="shared" si="235"/>
        <v>20mシャトルラン得点表!3:13</v>
      </c>
      <c r="CT480" s="338" t="str">
        <f t="shared" si="236"/>
        <v>20mシャトルラン得点表!16:25</v>
      </c>
      <c r="CU480" s="402" t="b">
        <f t="shared" si="220"/>
        <v>0</v>
      </c>
    </row>
    <row r="481" spans="1:99">
      <c r="A481" s="352">
        <v>469</v>
      </c>
      <c r="B481" s="446"/>
      <c r="C481" s="353"/>
      <c r="D481" s="356"/>
      <c r="E481" s="355"/>
      <c r="F481" s="356"/>
      <c r="G481" s="435" t="str">
        <f>IF(E481="","",DATEDIF(E481,#REF!,"y"))</f>
        <v/>
      </c>
      <c r="H481" s="356"/>
      <c r="I481" s="356"/>
      <c r="J481" s="379"/>
      <c r="K481" s="436" t="str">
        <f t="shared" ca="1" si="209"/>
        <v/>
      </c>
      <c r="L481" s="316"/>
      <c r="M481" s="361"/>
      <c r="N481" s="361"/>
      <c r="O481" s="365"/>
      <c r="P481" s="363"/>
      <c r="Q481" s="432" t="str">
        <f t="shared" ca="1" si="210"/>
        <v/>
      </c>
      <c r="R481" s="360"/>
      <c r="S481" s="361"/>
      <c r="T481" s="361"/>
      <c r="U481" s="361"/>
      <c r="V481" s="365"/>
      <c r="W481" s="358"/>
      <c r="X481" s="379" t="str">
        <f t="shared" ca="1" si="211"/>
        <v/>
      </c>
      <c r="Y481" s="379"/>
      <c r="Z481" s="360"/>
      <c r="AA481" s="361"/>
      <c r="AB481" s="361"/>
      <c r="AC481" s="361"/>
      <c r="AD481" s="362"/>
      <c r="AE481" s="363"/>
      <c r="AF481" s="432" t="str">
        <f t="shared" ca="1" si="212"/>
        <v/>
      </c>
      <c r="AG481" s="363"/>
      <c r="AH481" s="432" t="str">
        <f t="shared" ca="1" si="213"/>
        <v/>
      </c>
      <c r="AI481" s="358"/>
      <c r="AJ481" s="379" t="str">
        <f t="shared" ca="1" si="214"/>
        <v/>
      </c>
      <c r="AK481" s="363"/>
      <c r="AL481" s="432" t="str">
        <f t="shared" ca="1" si="215"/>
        <v/>
      </c>
      <c r="AM481" s="363"/>
      <c r="AN481" s="432" t="str">
        <f t="shared" ca="1" si="216"/>
        <v/>
      </c>
      <c r="AO481" s="433" t="str">
        <f t="shared" si="217"/>
        <v/>
      </c>
      <c r="AP481" s="433" t="str">
        <f t="shared" si="218"/>
        <v/>
      </c>
      <c r="AQ481" s="433" t="str">
        <f>IF(AO481=7,VLOOKUP(AP481,設定!$A$2:$B$6,2,1),"---")</f>
        <v>---</v>
      </c>
      <c r="AR481" s="370"/>
      <c r="AS481" s="371"/>
      <c r="AT481" s="371"/>
      <c r="AU481" s="372" t="s">
        <v>105</v>
      </c>
      <c r="AV481" s="373"/>
      <c r="AW481" s="372"/>
      <c r="AX481" s="374"/>
      <c r="AY481" s="434" t="str">
        <f t="shared" si="208"/>
        <v/>
      </c>
      <c r="AZ481" s="372" t="s">
        <v>105</v>
      </c>
      <c r="BA481" s="372" t="s">
        <v>105</v>
      </c>
      <c r="BB481" s="372" t="s">
        <v>105</v>
      </c>
      <c r="BC481" s="372"/>
      <c r="BD481" s="372"/>
      <c r="BE481" s="372"/>
      <c r="BF481" s="372"/>
      <c r="BG481" s="376"/>
      <c r="BH481" s="377"/>
      <c r="BI481" s="372"/>
      <c r="BJ481" s="372"/>
      <c r="BK481" s="372"/>
      <c r="BL481" s="372"/>
      <c r="BM481" s="372"/>
      <c r="BN481" s="372"/>
      <c r="BO481" s="372"/>
      <c r="BP481" s="372"/>
      <c r="BQ481" s="372"/>
      <c r="BR481" s="372"/>
      <c r="BS481" s="372"/>
      <c r="BT481" s="372"/>
      <c r="BU481" s="372"/>
      <c r="BV481" s="372"/>
      <c r="BW481" s="372"/>
      <c r="BX481" s="372"/>
      <c r="BY481" s="372"/>
      <c r="BZ481" s="378"/>
      <c r="CA481" s="401"/>
      <c r="CB481" s="402"/>
      <c r="CC481" s="402">
        <v>469</v>
      </c>
      <c r="CD481" s="337" t="str">
        <f t="shared" si="219"/>
        <v/>
      </c>
      <c r="CE481" s="337" t="str">
        <f t="shared" si="221"/>
        <v>立得点表!3:12</v>
      </c>
      <c r="CF481" s="338" t="str">
        <f t="shared" si="222"/>
        <v>立得点表!16:25</v>
      </c>
      <c r="CG481" s="337" t="str">
        <f t="shared" si="223"/>
        <v>立3段得点表!3:13</v>
      </c>
      <c r="CH481" s="338" t="str">
        <f t="shared" si="224"/>
        <v>立3段得点表!16:25</v>
      </c>
      <c r="CI481" s="337" t="str">
        <f t="shared" si="225"/>
        <v>ボール得点表!3:13</v>
      </c>
      <c r="CJ481" s="338" t="str">
        <f t="shared" si="226"/>
        <v>ボール得点表!16:25</v>
      </c>
      <c r="CK481" s="337" t="str">
        <f t="shared" si="227"/>
        <v>50m得点表!3:13</v>
      </c>
      <c r="CL481" s="338" t="str">
        <f t="shared" si="228"/>
        <v>50m得点表!16:25</v>
      </c>
      <c r="CM481" s="337" t="str">
        <f t="shared" si="229"/>
        <v>往得点表!3:13</v>
      </c>
      <c r="CN481" s="338" t="str">
        <f t="shared" si="230"/>
        <v>往得点表!16:25</v>
      </c>
      <c r="CO481" s="337" t="str">
        <f t="shared" si="231"/>
        <v>腕得点表!3:13</v>
      </c>
      <c r="CP481" s="338" t="str">
        <f t="shared" si="232"/>
        <v>腕得点表!16:25</v>
      </c>
      <c r="CQ481" s="337" t="str">
        <f t="shared" si="233"/>
        <v>腕膝得点表!3:4</v>
      </c>
      <c r="CR481" s="338" t="str">
        <f t="shared" si="234"/>
        <v>腕膝得点表!8:9</v>
      </c>
      <c r="CS481" s="337" t="str">
        <f t="shared" si="235"/>
        <v>20mシャトルラン得点表!3:13</v>
      </c>
      <c r="CT481" s="338" t="str">
        <f t="shared" si="236"/>
        <v>20mシャトルラン得点表!16:25</v>
      </c>
      <c r="CU481" s="402" t="b">
        <f t="shared" si="220"/>
        <v>0</v>
      </c>
    </row>
    <row r="482" spans="1:99">
      <c r="A482" s="352">
        <v>470</v>
      </c>
      <c r="B482" s="446"/>
      <c r="C482" s="353"/>
      <c r="D482" s="356"/>
      <c r="E482" s="355"/>
      <c r="F482" s="356"/>
      <c r="G482" s="435" t="str">
        <f>IF(E482="","",DATEDIF(E482,#REF!,"y"))</f>
        <v/>
      </c>
      <c r="H482" s="356"/>
      <c r="I482" s="356"/>
      <c r="J482" s="379"/>
      <c r="K482" s="436" t="str">
        <f t="shared" ca="1" si="209"/>
        <v/>
      </c>
      <c r="L482" s="316"/>
      <c r="M482" s="361"/>
      <c r="N482" s="361"/>
      <c r="O482" s="365"/>
      <c r="P482" s="363"/>
      <c r="Q482" s="432" t="str">
        <f t="shared" ca="1" si="210"/>
        <v/>
      </c>
      <c r="R482" s="360"/>
      <c r="S482" s="361"/>
      <c r="T482" s="361"/>
      <c r="U482" s="361"/>
      <c r="V482" s="365"/>
      <c r="W482" s="358"/>
      <c r="X482" s="379" t="str">
        <f t="shared" ca="1" si="211"/>
        <v/>
      </c>
      <c r="Y482" s="379"/>
      <c r="Z482" s="360"/>
      <c r="AA482" s="361"/>
      <c r="AB482" s="361"/>
      <c r="AC482" s="361"/>
      <c r="AD482" s="362"/>
      <c r="AE482" s="363"/>
      <c r="AF482" s="432" t="str">
        <f t="shared" ca="1" si="212"/>
        <v/>
      </c>
      <c r="AG482" s="363"/>
      <c r="AH482" s="432" t="str">
        <f t="shared" ca="1" si="213"/>
        <v/>
      </c>
      <c r="AI482" s="358"/>
      <c r="AJ482" s="379" t="str">
        <f t="shared" ca="1" si="214"/>
        <v/>
      </c>
      <c r="AK482" s="363"/>
      <c r="AL482" s="432" t="str">
        <f t="shared" ca="1" si="215"/>
        <v/>
      </c>
      <c r="AM482" s="363"/>
      <c r="AN482" s="432" t="str">
        <f t="shared" ca="1" si="216"/>
        <v/>
      </c>
      <c r="AO482" s="433" t="str">
        <f t="shared" si="217"/>
        <v/>
      </c>
      <c r="AP482" s="433" t="str">
        <f t="shared" si="218"/>
        <v/>
      </c>
      <c r="AQ482" s="433" t="str">
        <f>IF(AO482=7,VLOOKUP(AP482,設定!$A$2:$B$6,2,1),"---")</f>
        <v>---</v>
      </c>
      <c r="AR482" s="370"/>
      <c r="AS482" s="371"/>
      <c r="AT482" s="371"/>
      <c r="AU482" s="372" t="s">
        <v>105</v>
      </c>
      <c r="AV482" s="373"/>
      <c r="AW482" s="372"/>
      <c r="AX482" s="374"/>
      <c r="AY482" s="434" t="str">
        <f t="shared" si="208"/>
        <v/>
      </c>
      <c r="AZ482" s="372" t="s">
        <v>105</v>
      </c>
      <c r="BA482" s="372" t="s">
        <v>105</v>
      </c>
      <c r="BB482" s="372" t="s">
        <v>105</v>
      </c>
      <c r="BC482" s="372"/>
      <c r="BD482" s="372"/>
      <c r="BE482" s="372"/>
      <c r="BF482" s="372"/>
      <c r="BG482" s="376"/>
      <c r="BH482" s="377"/>
      <c r="BI482" s="372"/>
      <c r="BJ482" s="372"/>
      <c r="BK482" s="372"/>
      <c r="BL482" s="372"/>
      <c r="BM482" s="372"/>
      <c r="BN482" s="372"/>
      <c r="BO482" s="372"/>
      <c r="BP482" s="372"/>
      <c r="BQ482" s="372"/>
      <c r="BR482" s="372"/>
      <c r="BS482" s="372"/>
      <c r="BT482" s="372"/>
      <c r="BU482" s="372"/>
      <c r="BV482" s="372"/>
      <c r="BW482" s="372"/>
      <c r="BX482" s="372"/>
      <c r="BY482" s="372"/>
      <c r="BZ482" s="378"/>
      <c r="CA482" s="401"/>
      <c r="CB482" s="402"/>
      <c r="CC482" s="402">
        <v>470</v>
      </c>
      <c r="CD482" s="337" t="str">
        <f t="shared" si="219"/>
        <v/>
      </c>
      <c r="CE482" s="337" t="str">
        <f t="shared" si="221"/>
        <v>立得点表!3:12</v>
      </c>
      <c r="CF482" s="338" t="str">
        <f t="shared" si="222"/>
        <v>立得点表!16:25</v>
      </c>
      <c r="CG482" s="337" t="str">
        <f t="shared" si="223"/>
        <v>立3段得点表!3:13</v>
      </c>
      <c r="CH482" s="338" t="str">
        <f t="shared" si="224"/>
        <v>立3段得点表!16:25</v>
      </c>
      <c r="CI482" s="337" t="str">
        <f t="shared" si="225"/>
        <v>ボール得点表!3:13</v>
      </c>
      <c r="CJ482" s="338" t="str">
        <f t="shared" si="226"/>
        <v>ボール得点表!16:25</v>
      </c>
      <c r="CK482" s="337" t="str">
        <f t="shared" si="227"/>
        <v>50m得点表!3:13</v>
      </c>
      <c r="CL482" s="338" t="str">
        <f t="shared" si="228"/>
        <v>50m得点表!16:25</v>
      </c>
      <c r="CM482" s="337" t="str">
        <f t="shared" si="229"/>
        <v>往得点表!3:13</v>
      </c>
      <c r="CN482" s="338" t="str">
        <f t="shared" si="230"/>
        <v>往得点表!16:25</v>
      </c>
      <c r="CO482" s="337" t="str">
        <f t="shared" si="231"/>
        <v>腕得点表!3:13</v>
      </c>
      <c r="CP482" s="338" t="str">
        <f t="shared" si="232"/>
        <v>腕得点表!16:25</v>
      </c>
      <c r="CQ482" s="337" t="str">
        <f t="shared" si="233"/>
        <v>腕膝得点表!3:4</v>
      </c>
      <c r="CR482" s="338" t="str">
        <f t="shared" si="234"/>
        <v>腕膝得点表!8:9</v>
      </c>
      <c r="CS482" s="337" t="str">
        <f t="shared" si="235"/>
        <v>20mシャトルラン得点表!3:13</v>
      </c>
      <c r="CT482" s="338" t="str">
        <f t="shared" si="236"/>
        <v>20mシャトルラン得点表!16:25</v>
      </c>
      <c r="CU482" s="402" t="b">
        <f t="shared" si="220"/>
        <v>0</v>
      </c>
    </row>
    <row r="483" spans="1:99">
      <c r="A483" s="352">
        <v>471</v>
      </c>
      <c r="B483" s="446"/>
      <c r="C483" s="353"/>
      <c r="D483" s="356"/>
      <c r="E483" s="355"/>
      <c r="F483" s="356"/>
      <c r="G483" s="435" t="str">
        <f>IF(E483="","",DATEDIF(E483,#REF!,"y"))</f>
        <v/>
      </c>
      <c r="H483" s="356"/>
      <c r="I483" s="356"/>
      <c r="J483" s="379"/>
      <c r="K483" s="436" t="str">
        <f t="shared" ca="1" si="209"/>
        <v/>
      </c>
      <c r="L483" s="316"/>
      <c r="M483" s="361"/>
      <c r="N483" s="361"/>
      <c r="O483" s="365"/>
      <c r="P483" s="363"/>
      <c r="Q483" s="432" t="str">
        <f t="shared" ca="1" si="210"/>
        <v/>
      </c>
      <c r="R483" s="360"/>
      <c r="S483" s="361"/>
      <c r="T483" s="361"/>
      <c r="U483" s="361"/>
      <c r="V483" s="365"/>
      <c r="W483" s="358"/>
      <c r="X483" s="379" t="str">
        <f t="shared" ca="1" si="211"/>
        <v/>
      </c>
      <c r="Y483" s="379"/>
      <c r="Z483" s="360"/>
      <c r="AA483" s="361"/>
      <c r="AB483" s="361"/>
      <c r="AC483" s="361"/>
      <c r="AD483" s="362"/>
      <c r="AE483" s="363"/>
      <c r="AF483" s="432" t="str">
        <f t="shared" ca="1" si="212"/>
        <v/>
      </c>
      <c r="AG483" s="363"/>
      <c r="AH483" s="432" t="str">
        <f t="shared" ca="1" si="213"/>
        <v/>
      </c>
      <c r="AI483" s="358"/>
      <c r="AJ483" s="379" t="str">
        <f t="shared" ca="1" si="214"/>
        <v/>
      </c>
      <c r="AK483" s="363"/>
      <c r="AL483" s="432" t="str">
        <f t="shared" ca="1" si="215"/>
        <v/>
      </c>
      <c r="AM483" s="363"/>
      <c r="AN483" s="432" t="str">
        <f t="shared" ca="1" si="216"/>
        <v/>
      </c>
      <c r="AO483" s="433" t="str">
        <f t="shared" si="217"/>
        <v/>
      </c>
      <c r="AP483" s="433" t="str">
        <f t="shared" si="218"/>
        <v/>
      </c>
      <c r="AQ483" s="433" t="str">
        <f>IF(AO483=7,VLOOKUP(AP483,設定!$A$2:$B$6,2,1),"---")</f>
        <v>---</v>
      </c>
      <c r="AR483" s="370"/>
      <c r="AS483" s="371"/>
      <c r="AT483" s="371"/>
      <c r="AU483" s="372" t="s">
        <v>105</v>
      </c>
      <c r="AV483" s="373"/>
      <c r="AW483" s="372"/>
      <c r="AX483" s="374"/>
      <c r="AY483" s="434" t="str">
        <f t="shared" si="208"/>
        <v/>
      </c>
      <c r="AZ483" s="372" t="s">
        <v>105</v>
      </c>
      <c r="BA483" s="372" t="s">
        <v>105</v>
      </c>
      <c r="BB483" s="372" t="s">
        <v>105</v>
      </c>
      <c r="BC483" s="372"/>
      <c r="BD483" s="372"/>
      <c r="BE483" s="372"/>
      <c r="BF483" s="372"/>
      <c r="BG483" s="376"/>
      <c r="BH483" s="377"/>
      <c r="BI483" s="372"/>
      <c r="BJ483" s="372"/>
      <c r="BK483" s="372"/>
      <c r="BL483" s="372"/>
      <c r="BM483" s="372"/>
      <c r="BN483" s="372"/>
      <c r="BO483" s="372"/>
      <c r="BP483" s="372"/>
      <c r="BQ483" s="372"/>
      <c r="BR483" s="372"/>
      <c r="BS483" s="372"/>
      <c r="BT483" s="372"/>
      <c r="BU483" s="372"/>
      <c r="BV483" s="372"/>
      <c r="BW483" s="372"/>
      <c r="BX483" s="372"/>
      <c r="BY483" s="372"/>
      <c r="BZ483" s="378"/>
      <c r="CA483" s="401"/>
      <c r="CB483" s="402"/>
      <c r="CC483" s="402">
        <v>471</v>
      </c>
      <c r="CD483" s="337" t="str">
        <f t="shared" si="219"/>
        <v/>
      </c>
      <c r="CE483" s="337" t="str">
        <f t="shared" si="221"/>
        <v>立得点表!3:12</v>
      </c>
      <c r="CF483" s="338" t="str">
        <f t="shared" si="222"/>
        <v>立得点表!16:25</v>
      </c>
      <c r="CG483" s="337" t="str">
        <f t="shared" si="223"/>
        <v>立3段得点表!3:13</v>
      </c>
      <c r="CH483" s="338" t="str">
        <f t="shared" si="224"/>
        <v>立3段得点表!16:25</v>
      </c>
      <c r="CI483" s="337" t="str">
        <f t="shared" si="225"/>
        <v>ボール得点表!3:13</v>
      </c>
      <c r="CJ483" s="338" t="str">
        <f t="shared" si="226"/>
        <v>ボール得点表!16:25</v>
      </c>
      <c r="CK483" s="337" t="str">
        <f t="shared" si="227"/>
        <v>50m得点表!3:13</v>
      </c>
      <c r="CL483" s="338" t="str">
        <f t="shared" si="228"/>
        <v>50m得点表!16:25</v>
      </c>
      <c r="CM483" s="337" t="str">
        <f t="shared" si="229"/>
        <v>往得点表!3:13</v>
      </c>
      <c r="CN483" s="338" t="str">
        <f t="shared" si="230"/>
        <v>往得点表!16:25</v>
      </c>
      <c r="CO483" s="337" t="str">
        <f t="shared" si="231"/>
        <v>腕得点表!3:13</v>
      </c>
      <c r="CP483" s="338" t="str">
        <f t="shared" si="232"/>
        <v>腕得点表!16:25</v>
      </c>
      <c r="CQ483" s="337" t="str">
        <f t="shared" si="233"/>
        <v>腕膝得点表!3:4</v>
      </c>
      <c r="CR483" s="338" t="str">
        <f t="shared" si="234"/>
        <v>腕膝得点表!8:9</v>
      </c>
      <c r="CS483" s="337" t="str">
        <f t="shared" si="235"/>
        <v>20mシャトルラン得点表!3:13</v>
      </c>
      <c r="CT483" s="338" t="str">
        <f t="shared" si="236"/>
        <v>20mシャトルラン得点表!16:25</v>
      </c>
      <c r="CU483" s="402" t="b">
        <f t="shared" si="220"/>
        <v>0</v>
      </c>
    </row>
    <row r="484" spans="1:99">
      <c r="A484" s="352">
        <v>472</v>
      </c>
      <c r="B484" s="446"/>
      <c r="C484" s="353"/>
      <c r="D484" s="356"/>
      <c r="E484" s="355"/>
      <c r="F484" s="356"/>
      <c r="G484" s="435" t="str">
        <f>IF(E484="","",DATEDIF(E484,#REF!,"y"))</f>
        <v/>
      </c>
      <c r="H484" s="356"/>
      <c r="I484" s="356"/>
      <c r="J484" s="379"/>
      <c r="K484" s="436" t="str">
        <f t="shared" ca="1" si="209"/>
        <v/>
      </c>
      <c r="L484" s="316"/>
      <c r="M484" s="361"/>
      <c r="N484" s="361"/>
      <c r="O484" s="365"/>
      <c r="P484" s="363"/>
      <c r="Q484" s="432" t="str">
        <f t="shared" ca="1" si="210"/>
        <v/>
      </c>
      <c r="R484" s="360"/>
      <c r="S484" s="361"/>
      <c r="T484" s="361"/>
      <c r="U484" s="361"/>
      <c r="V484" s="365"/>
      <c r="W484" s="358"/>
      <c r="X484" s="379" t="str">
        <f t="shared" ca="1" si="211"/>
        <v/>
      </c>
      <c r="Y484" s="379"/>
      <c r="Z484" s="360"/>
      <c r="AA484" s="361"/>
      <c r="AB484" s="361"/>
      <c r="AC484" s="361"/>
      <c r="AD484" s="362"/>
      <c r="AE484" s="363"/>
      <c r="AF484" s="432" t="str">
        <f t="shared" ca="1" si="212"/>
        <v/>
      </c>
      <c r="AG484" s="363"/>
      <c r="AH484" s="432" t="str">
        <f t="shared" ca="1" si="213"/>
        <v/>
      </c>
      <c r="AI484" s="358"/>
      <c r="AJ484" s="379" t="str">
        <f t="shared" ca="1" si="214"/>
        <v/>
      </c>
      <c r="AK484" s="363"/>
      <c r="AL484" s="432" t="str">
        <f t="shared" ca="1" si="215"/>
        <v/>
      </c>
      <c r="AM484" s="363"/>
      <c r="AN484" s="432" t="str">
        <f t="shared" ca="1" si="216"/>
        <v/>
      </c>
      <c r="AO484" s="433" t="str">
        <f t="shared" si="217"/>
        <v/>
      </c>
      <c r="AP484" s="433" t="str">
        <f t="shared" si="218"/>
        <v/>
      </c>
      <c r="AQ484" s="433" t="str">
        <f>IF(AO484=7,VLOOKUP(AP484,設定!$A$2:$B$6,2,1),"---")</f>
        <v>---</v>
      </c>
      <c r="AR484" s="370"/>
      <c r="AS484" s="371"/>
      <c r="AT484" s="371"/>
      <c r="AU484" s="372" t="s">
        <v>105</v>
      </c>
      <c r="AV484" s="373"/>
      <c r="AW484" s="372"/>
      <c r="AX484" s="374"/>
      <c r="AY484" s="434" t="str">
        <f t="shared" si="208"/>
        <v/>
      </c>
      <c r="AZ484" s="372" t="s">
        <v>105</v>
      </c>
      <c r="BA484" s="372" t="s">
        <v>105</v>
      </c>
      <c r="BB484" s="372" t="s">
        <v>105</v>
      </c>
      <c r="BC484" s="372"/>
      <c r="BD484" s="372"/>
      <c r="BE484" s="372"/>
      <c r="BF484" s="372"/>
      <c r="BG484" s="376"/>
      <c r="BH484" s="377"/>
      <c r="BI484" s="372"/>
      <c r="BJ484" s="372"/>
      <c r="BK484" s="372"/>
      <c r="BL484" s="372"/>
      <c r="BM484" s="372"/>
      <c r="BN484" s="372"/>
      <c r="BO484" s="372"/>
      <c r="BP484" s="372"/>
      <c r="BQ484" s="372"/>
      <c r="BR484" s="372"/>
      <c r="BS484" s="372"/>
      <c r="BT484" s="372"/>
      <c r="BU484" s="372"/>
      <c r="BV484" s="372"/>
      <c r="BW484" s="372"/>
      <c r="BX484" s="372"/>
      <c r="BY484" s="372"/>
      <c r="BZ484" s="378"/>
      <c r="CA484" s="401"/>
      <c r="CB484" s="402"/>
      <c r="CC484" s="402">
        <v>472</v>
      </c>
      <c r="CD484" s="337" t="str">
        <f t="shared" si="219"/>
        <v/>
      </c>
      <c r="CE484" s="337" t="str">
        <f t="shared" si="221"/>
        <v>立得点表!3:12</v>
      </c>
      <c r="CF484" s="338" t="str">
        <f t="shared" si="222"/>
        <v>立得点表!16:25</v>
      </c>
      <c r="CG484" s="337" t="str">
        <f t="shared" si="223"/>
        <v>立3段得点表!3:13</v>
      </c>
      <c r="CH484" s="338" t="str">
        <f t="shared" si="224"/>
        <v>立3段得点表!16:25</v>
      </c>
      <c r="CI484" s="337" t="str">
        <f t="shared" si="225"/>
        <v>ボール得点表!3:13</v>
      </c>
      <c r="CJ484" s="338" t="str">
        <f t="shared" si="226"/>
        <v>ボール得点表!16:25</v>
      </c>
      <c r="CK484" s="337" t="str">
        <f t="shared" si="227"/>
        <v>50m得点表!3:13</v>
      </c>
      <c r="CL484" s="338" t="str">
        <f t="shared" si="228"/>
        <v>50m得点表!16:25</v>
      </c>
      <c r="CM484" s="337" t="str">
        <f t="shared" si="229"/>
        <v>往得点表!3:13</v>
      </c>
      <c r="CN484" s="338" t="str">
        <f t="shared" si="230"/>
        <v>往得点表!16:25</v>
      </c>
      <c r="CO484" s="337" t="str">
        <f t="shared" si="231"/>
        <v>腕得点表!3:13</v>
      </c>
      <c r="CP484" s="338" t="str">
        <f t="shared" si="232"/>
        <v>腕得点表!16:25</v>
      </c>
      <c r="CQ484" s="337" t="str">
        <f t="shared" si="233"/>
        <v>腕膝得点表!3:4</v>
      </c>
      <c r="CR484" s="338" t="str">
        <f t="shared" si="234"/>
        <v>腕膝得点表!8:9</v>
      </c>
      <c r="CS484" s="337" t="str">
        <f t="shared" si="235"/>
        <v>20mシャトルラン得点表!3:13</v>
      </c>
      <c r="CT484" s="338" t="str">
        <f t="shared" si="236"/>
        <v>20mシャトルラン得点表!16:25</v>
      </c>
      <c r="CU484" s="402" t="b">
        <f t="shared" si="220"/>
        <v>0</v>
      </c>
    </row>
    <row r="485" spans="1:99">
      <c r="A485" s="352">
        <v>473</v>
      </c>
      <c r="B485" s="446"/>
      <c r="C485" s="353"/>
      <c r="D485" s="356"/>
      <c r="E485" s="355"/>
      <c r="F485" s="356"/>
      <c r="G485" s="435" t="str">
        <f>IF(E485="","",DATEDIF(E485,#REF!,"y"))</f>
        <v/>
      </c>
      <c r="H485" s="356"/>
      <c r="I485" s="356"/>
      <c r="J485" s="379"/>
      <c r="K485" s="436" t="str">
        <f t="shared" ca="1" si="209"/>
        <v/>
      </c>
      <c r="L485" s="316"/>
      <c r="M485" s="361"/>
      <c r="N485" s="361"/>
      <c r="O485" s="365"/>
      <c r="P485" s="363"/>
      <c r="Q485" s="432" t="str">
        <f t="shared" ca="1" si="210"/>
        <v/>
      </c>
      <c r="R485" s="360"/>
      <c r="S485" s="361"/>
      <c r="T485" s="361"/>
      <c r="U485" s="361"/>
      <c r="V485" s="365"/>
      <c r="W485" s="358"/>
      <c r="X485" s="379" t="str">
        <f t="shared" ca="1" si="211"/>
        <v/>
      </c>
      <c r="Y485" s="379"/>
      <c r="Z485" s="360"/>
      <c r="AA485" s="361"/>
      <c r="AB485" s="361"/>
      <c r="AC485" s="361"/>
      <c r="AD485" s="362"/>
      <c r="AE485" s="363"/>
      <c r="AF485" s="432" t="str">
        <f t="shared" ca="1" si="212"/>
        <v/>
      </c>
      <c r="AG485" s="363"/>
      <c r="AH485" s="432" t="str">
        <f t="shared" ca="1" si="213"/>
        <v/>
      </c>
      <c r="AI485" s="358"/>
      <c r="AJ485" s="379" t="str">
        <f t="shared" ca="1" si="214"/>
        <v/>
      </c>
      <c r="AK485" s="363"/>
      <c r="AL485" s="432" t="str">
        <f t="shared" ca="1" si="215"/>
        <v/>
      </c>
      <c r="AM485" s="363"/>
      <c r="AN485" s="432" t="str">
        <f t="shared" ca="1" si="216"/>
        <v/>
      </c>
      <c r="AO485" s="433" t="str">
        <f t="shared" si="217"/>
        <v/>
      </c>
      <c r="AP485" s="433" t="str">
        <f t="shared" si="218"/>
        <v/>
      </c>
      <c r="AQ485" s="433" t="str">
        <f>IF(AO485=7,VLOOKUP(AP485,設定!$A$2:$B$6,2,1),"---")</f>
        <v>---</v>
      </c>
      <c r="AR485" s="370"/>
      <c r="AS485" s="371"/>
      <c r="AT485" s="371"/>
      <c r="AU485" s="372" t="s">
        <v>105</v>
      </c>
      <c r="AV485" s="373"/>
      <c r="AW485" s="372"/>
      <c r="AX485" s="374"/>
      <c r="AY485" s="434" t="str">
        <f t="shared" si="208"/>
        <v/>
      </c>
      <c r="AZ485" s="372" t="s">
        <v>105</v>
      </c>
      <c r="BA485" s="372" t="s">
        <v>105</v>
      </c>
      <c r="BB485" s="372" t="s">
        <v>105</v>
      </c>
      <c r="BC485" s="372"/>
      <c r="BD485" s="372"/>
      <c r="BE485" s="372"/>
      <c r="BF485" s="372"/>
      <c r="BG485" s="376"/>
      <c r="BH485" s="377"/>
      <c r="BI485" s="372"/>
      <c r="BJ485" s="372"/>
      <c r="BK485" s="372"/>
      <c r="BL485" s="372"/>
      <c r="BM485" s="372"/>
      <c r="BN485" s="372"/>
      <c r="BO485" s="372"/>
      <c r="BP485" s="372"/>
      <c r="BQ485" s="372"/>
      <c r="BR485" s="372"/>
      <c r="BS485" s="372"/>
      <c r="BT485" s="372"/>
      <c r="BU485" s="372"/>
      <c r="BV485" s="372"/>
      <c r="BW485" s="372"/>
      <c r="BX485" s="372"/>
      <c r="BY485" s="372"/>
      <c r="BZ485" s="378"/>
      <c r="CA485" s="401"/>
      <c r="CB485" s="402"/>
      <c r="CC485" s="402">
        <v>473</v>
      </c>
      <c r="CD485" s="337" t="str">
        <f t="shared" si="219"/>
        <v/>
      </c>
      <c r="CE485" s="337" t="str">
        <f t="shared" si="221"/>
        <v>立得点表!3:12</v>
      </c>
      <c r="CF485" s="338" t="str">
        <f t="shared" si="222"/>
        <v>立得点表!16:25</v>
      </c>
      <c r="CG485" s="337" t="str">
        <f t="shared" si="223"/>
        <v>立3段得点表!3:13</v>
      </c>
      <c r="CH485" s="338" t="str">
        <f t="shared" si="224"/>
        <v>立3段得点表!16:25</v>
      </c>
      <c r="CI485" s="337" t="str">
        <f t="shared" si="225"/>
        <v>ボール得点表!3:13</v>
      </c>
      <c r="CJ485" s="338" t="str">
        <f t="shared" si="226"/>
        <v>ボール得点表!16:25</v>
      </c>
      <c r="CK485" s="337" t="str">
        <f t="shared" si="227"/>
        <v>50m得点表!3:13</v>
      </c>
      <c r="CL485" s="338" t="str">
        <f t="shared" si="228"/>
        <v>50m得点表!16:25</v>
      </c>
      <c r="CM485" s="337" t="str">
        <f t="shared" si="229"/>
        <v>往得点表!3:13</v>
      </c>
      <c r="CN485" s="338" t="str">
        <f t="shared" si="230"/>
        <v>往得点表!16:25</v>
      </c>
      <c r="CO485" s="337" t="str">
        <f t="shared" si="231"/>
        <v>腕得点表!3:13</v>
      </c>
      <c r="CP485" s="338" t="str">
        <f t="shared" si="232"/>
        <v>腕得点表!16:25</v>
      </c>
      <c r="CQ485" s="337" t="str">
        <f t="shared" si="233"/>
        <v>腕膝得点表!3:4</v>
      </c>
      <c r="CR485" s="338" t="str">
        <f t="shared" si="234"/>
        <v>腕膝得点表!8:9</v>
      </c>
      <c r="CS485" s="337" t="str">
        <f t="shared" si="235"/>
        <v>20mシャトルラン得点表!3:13</v>
      </c>
      <c r="CT485" s="338" t="str">
        <f t="shared" si="236"/>
        <v>20mシャトルラン得点表!16:25</v>
      </c>
      <c r="CU485" s="402" t="b">
        <f t="shared" si="220"/>
        <v>0</v>
      </c>
    </row>
    <row r="486" spans="1:99">
      <c r="A486" s="352">
        <v>474</v>
      </c>
      <c r="B486" s="446"/>
      <c r="C486" s="353"/>
      <c r="D486" s="356"/>
      <c r="E486" s="355"/>
      <c r="F486" s="356"/>
      <c r="G486" s="435" t="str">
        <f>IF(E486="","",DATEDIF(E486,#REF!,"y"))</f>
        <v/>
      </c>
      <c r="H486" s="356"/>
      <c r="I486" s="356"/>
      <c r="J486" s="379"/>
      <c r="K486" s="436" t="str">
        <f t="shared" ca="1" si="209"/>
        <v/>
      </c>
      <c r="L486" s="316"/>
      <c r="M486" s="361"/>
      <c r="N486" s="361"/>
      <c r="O486" s="365"/>
      <c r="P486" s="363"/>
      <c r="Q486" s="432" t="str">
        <f t="shared" ca="1" si="210"/>
        <v/>
      </c>
      <c r="R486" s="360"/>
      <c r="S486" s="361"/>
      <c r="T486" s="361"/>
      <c r="U486" s="361"/>
      <c r="V486" s="365"/>
      <c r="W486" s="358"/>
      <c r="X486" s="379" t="str">
        <f t="shared" ca="1" si="211"/>
        <v/>
      </c>
      <c r="Y486" s="379"/>
      <c r="Z486" s="360"/>
      <c r="AA486" s="361"/>
      <c r="AB486" s="361"/>
      <c r="AC486" s="361"/>
      <c r="AD486" s="362"/>
      <c r="AE486" s="363"/>
      <c r="AF486" s="432" t="str">
        <f t="shared" ca="1" si="212"/>
        <v/>
      </c>
      <c r="AG486" s="363"/>
      <c r="AH486" s="432" t="str">
        <f t="shared" ca="1" si="213"/>
        <v/>
      </c>
      <c r="AI486" s="358"/>
      <c r="AJ486" s="379" t="str">
        <f t="shared" ca="1" si="214"/>
        <v/>
      </c>
      <c r="AK486" s="363"/>
      <c r="AL486" s="432" t="str">
        <f t="shared" ca="1" si="215"/>
        <v/>
      </c>
      <c r="AM486" s="363"/>
      <c r="AN486" s="432" t="str">
        <f t="shared" ca="1" si="216"/>
        <v/>
      </c>
      <c r="AO486" s="433" t="str">
        <f t="shared" si="217"/>
        <v/>
      </c>
      <c r="AP486" s="433" t="str">
        <f t="shared" si="218"/>
        <v/>
      </c>
      <c r="AQ486" s="433" t="str">
        <f>IF(AO486=7,VLOOKUP(AP486,設定!$A$2:$B$6,2,1),"---")</f>
        <v>---</v>
      </c>
      <c r="AR486" s="370"/>
      <c r="AS486" s="371"/>
      <c r="AT486" s="371"/>
      <c r="AU486" s="372" t="s">
        <v>105</v>
      </c>
      <c r="AV486" s="373"/>
      <c r="AW486" s="372"/>
      <c r="AX486" s="374"/>
      <c r="AY486" s="434" t="str">
        <f t="shared" si="208"/>
        <v/>
      </c>
      <c r="AZ486" s="372" t="s">
        <v>105</v>
      </c>
      <c r="BA486" s="372" t="s">
        <v>105</v>
      </c>
      <c r="BB486" s="372" t="s">
        <v>105</v>
      </c>
      <c r="BC486" s="372"/>
      <c r="BD486" s="372"/>
      <c r="BE486" s="372"/>
      <c r="BF486" s="372"/>
      <c r="BG486" s="376"/>
      <c r="BH486" s="377"/>
      <c r="BI486" s="372"/>
      <c r="BJ486" s="372"/>
      <c r="BK486" s="372"/>
      <c r="BL486" s="372"/>
      <c r="BM486" s="372"/>
      <c r="BN486" s="372"/>
      <c r="BO486" s="372"/>
      <c r="BP486" s="372"/>
      <c r="BQ486" s="372"/>
      <c r="BR486" s="372"/>
      <c r="BS486" s="372"/>
      <c r="BT486" s="372"/>
      <c r="BU486" s="372"/>
      <c r="BV486" s="372"/>
      <c r="BW486" s="372"/>
      <c r="BX486" s="372"/>
      <c r="BY486" s="372"/>
      <c r="BZ486" s="378"/>
      <c r="CA486" s="401"/>
      <c r="CB486" s="402"/>
      <c r="CC486" s="402">
        <v>474</v>
      </c>
      <c r="CD486" s="337" t="str">
        <f t="shared" si="219"/>
        <v/>
      </c>
      <c r="CE486" s="337" t="str">
        <f t="shared" si="221"/>
        <v>立得点表!3:12</v>
      </c>
      <c r="CF486" s="338" t="str">
        <f t="shared" si="222"/>
        <v>立得点表!16:25</v>
      </c>
      <c r="CG486" s="337" t="str">
        <f t="shared" si="223"/>
        <v>立3段得点表!3:13</v>
      </c>
      <c r="CH486" s="338" t="str">
        <f t="shared" si="224"/>
        <v>立3段得点表!16:25</v>
      </c>
      <c r="CI486" s="337" t="str">
        <f t="shared" si="225"/>
        <v>ボール得点表!3:13</v>
      </c>
      <c r="CJ486" s="338" t="str">
        <f t="shared" si="226"/>
        <v>ボール得点表!16:25</v>
      </c>
      <c r="CK486" s="337" t="str">
        <f t="shared" si="227"/>
        <v>50m得点表!3:13</v>
      </c>
      <c r="CL486" s="338" t="str">
        <f t="shared" si="228"/>
        <v>50m得点表!16:25</v>
      </c>
      <c r="CM486" s="337" t="str">
        <f t="shared" si="229"/>
        <v>往得点表!3:13</v>
      </c>
      <c r="CN486" s="338" t="str">
        <f t="shared" si="230"/>
        <v>往得点表!16:25</v>
      </c>
      <c r="CO486" s="337" t="str">
        <f t="shared" si="231"/>
        <v>腕得点表!3:13</v>
      </c>
      <c r="CP486" s="338" t="str">
        <f t="shared" si="232"/>
        <v>腕得点表!16:25</v>
      </c>
      <c r="CQ486" s="337" t="str">
        <f t="shared" si="233"/>
        <v>腕膝得点表!3:4</v>
      </c>
      <c r="CR486" s="338" t="str">
        <f t="shared" si="234"/>
        <v>腕膝得点表!8:9</v>
      </c>
      <c r="CS486" s="337" t="str">
        <f t="shared" si="235"/>
        <v>20mシャトルラン得点表!3:13</v>
      </c>
      <c r="CT486" s="338" t="str">
        <f t="shared" si="236"/>
        <v>20mシャトルラン得点表!16:25</v>
      </c>
      <c r="CU486" s="402" t="b">
        <f t="shared" si="220"/>
        <v>0</v>
      </c>
    </row>
    <row r="487" spans="1:99">
      <c r="A487" s="352">
        <v>475</v>
      </c>
      <c r="B487" s="446"/>
      <c r="C487" s="353"/>
      <c r="D487" s="356"/>
      <c r="E487" s="355"/>
      <c r="F487" s="356"/>
      <c r="G487" s="435" t="str">
        <f>IF(E487="","",DATEDIF(E487,#REF!,"y"))</f>
        <v/>
      </c>
      <c r="H487" s="356"/>
      <c r="I487" s="356"/>
      <c r="J487" s="379"/>
      <c r="K487" s="436" t="str">
        <f t="shared" ca="1" si="209"/>
        <v/>
      </c>
      <c r="L487" s="316"/>
      <c r="M487" s="361"/>
      <c r="N487" s="361"/>
      <c r="O487" s="365"/>
      <c r="P487" s="363"/>
      <c r="Q487" s="432" t="str">
        <f t="shared" ca="1" si="210"/>
        <v/>
      </c>
      <c r="R487" s="360"/>
      <c r="S487" s="361"/>
      <c r="T487" s="361"/>
      <c r="U487" s="361"/>
      <c r="V487" s="365"/>
      <c r="W487" s="358"/>
      <c r="X487" s="379" t="str">
        <f t="shared" ca="1" si="211"/>
        <v/>
      </c>
      <c r="Y487" s="379"/>
      <c r="Z487" s="360"/>
      <c r="AA487" s="361"/>
      <c r="AB487" s="361"/>
      <c r="AC487" s="361"/>
      <c r="AD487" s="362"/>
      <c r="AE487" s="363"/>
      <c r="AF487" s="432" t="str">
        <f t="shared" ca="1" si="212"/>
        <v/>
      </c>
      <c r="AG487" s="363"/>
      <c r="AH487" s="432" t="str">
        <f t="shared" ca="1" si="213"/>
        <v/>
      </c>
      <c r="AI487" s="358"/>
      <c r="AJ487" s="379" t="str">
        <f t="shared" ca="1" si="214"/>
        <v/>
      </c>
      <c r="AK487" s="363"/>
      <c r="AL487" s="432" t="str">
        <f t="shared" ca="1" si="215"/>
        <v/>
      </c>
      <c r="AM487" s="363"/>
      <c r="AN487" s="432" t="str">
        <f t="shared" ca="1" si="216"/>
        <v/>
      </c>
      <c r="AO487" s="433" t="str">
        <f t="shared" si="217"/>
        <v/>
      </c>
      <c r="AP487" s="433" t="str">
        <f t="shared" si="218"/>
        <v/>
      </c>
      <c r="AQ487" s="433" t="str">
        <f>IF(AO487=7,VLOOKUP(AP487,設定!$A$2:$B$6,2,1),"---")</f>
        <v>---</v>
      </c>
      <c r="AR487" s="370"/>
      <c r="AS487" s="371"/>
      <c r="AT487" s="371"/>
      <c r="AU487" s="372" t="s">
        <v>105</v>
      </c>
      <c r="AV487" s="373"/>
      <c r="AW487" s="372"/>
      <c r="AX487" s="374"/>
      <c r="AY487" s="434" t="str">
        <f t="shared" si="208"/>
        <v/>
      </c>
      <c r="AZ487" s="372" t="s">
        <v>105</v>
      </c>
      <c r="BA487" s="372" t="s">
        <v>105</v>
      </c>
      <c r="BB487" s="372" t="s">
        <v>105</v>
      </c>
      <c r="BC487" s="372"/>
      <c r="BD487" s="372"/>
      <c r="BE487" s="372"/>
      <c r="BF487" s="372"/>
      <c r="BG487" s="376"/>
      <c r="BH487" s="377"/>
      <c r="BI487" s="372"/>
      <c r="BJ487" s="372"/>
      <c r="BK487" s="372"/>
      <c r="BL487" s="372"/>
      <c r="BM487" s="372"/>
      <c r="BN487" s="372"/>
      <c r="BO487" s="372"/>
      <c r="BP487" s="372"/>
      <c r="BQ487" s="372"/>
      <c r="BR487" s="372"/>
      <c r="BS487" s="372"/>
      <c r="BT487" s="372"/>
      <c r="BU487" s="372"/>
      <c r="BV487" s="372"/>
      <c r="BW487" s="372"/>
      <c r="BX487" s="372"/>
      <c r="BY487" s="372"/>
      <c r="BZ487" s="378"/>
      <c r="CA487" s="401"/>
      <c r="CB487" s="402"/>
      <c r="CC487" s="402">
        <v>475</v>
      </c>
      <c r="CD487" s="337" t="str">
        <f t="shared" si="219"/>
        <v/>
      </c>
      <c r="CE487" s="337" t="str">
        <f t="shared" si="221"/>
        <v>立得点表!3:12</v>
      </c>
      <c r="CF487" s="338" t="str">
        <f t="shared" si="222"/>
        <v>立得点表!16:25</v>
      </c>
      <c r="CG487" s="337" t="str">
        <f t="shared" si="223"/>
        <v>立3段得点表!3:13</v>
      </c>
      <c r="CH487" s="338" t="str">
        <f t="shared" si="224"/>
        <v>立3段得点表!16:25</v>
      </c>
      <c r="CI487" s="337" t="str">
        <f t="shared" si="225"/>
        <v>ボール得点表!3:13</v>
      </c>
      <c r="CJ487" s="338" t="str">
        <f t="shared" si="226"/>
        <v>ボール得点表!16:25</v>
      </c>
      <c r="CK487" s="337" t="str">
        <f t="shared" si="227"/>
        <v>50m得点表!3:13</v>
      </c>
      <c r="CL487" s="338" t="str">
        <f t="shared" si="228"/>
        <v>50m得点表!16:25</v>
      </c>
      <c r="CM487" s="337" t="str">
        <f t="shared" si="229"/>
        <v>往得点表!3:13</v>
      </c>
      <c r="CN487" s="338" t="str">
        <f t="shared" si="230"/>
        <v>往得点表!16:25</v>
      </c>
      <c r="CO487" s="337" t="str">
        <f t="shared" si="231"/>
        <v>腕得点表!3:13</v>
      </c>
      <c r="CP487" s="338" t="str">
        <f t="shared" si="232"/>
        <v>腕得点表!16:25</v>
      </c>
      <c r="CQ487" s="337" t="str">
        <f t="shared" si="233"/>
        <v>腕膝得点表!3:4</v>
      </c>
      <c r="CR487" s="338" t="str">
        <f t="shared" si="234"/>
        <v>腕膝得点表!8:9</v>
      </c>
      <c r="CS487" s="337" t="str">
        <f t="shared" si="235"/>
        <v>20mシャトルラン得点表!3:13</v>
      </c>
      <c r="CT487" s="338" t="str">
        <f t="shared" si="236"/>
        <v>20mシャトルラン得点表!16:25</v>
      </c>
      <c r="CU487" s="402" t="b">
        <f t="shared" si="220"/>
        <v>0</v>
      </c>
    </row>
    <row r="488" spans="1:99">
      <c r="A488" s="352">
        <v>476</v>
      </c>
      <c r="B488" s="446"/>
      <c r="C488" s="353"/>
      <c r="D488" s="356"/>
      <c r="E488" s="355"/>
      <c r="F488" s="356"/>
      <c r="G488" s="435" t="str">
        <f>IF(E488="","",DATEDIF(E488,#REF!,"y"))</f>
        <v/>
      </c>
      <c r="H488" s="356"/>
      <c r="I488" s="356"/>
      <c r="J488" s="379"/>
      <c r="K488" s="436" t="str">
        <f t="shared" ca="1" si="209"/>
        <v/>
      </c>
      <c r="L488" s="316"/>
      <c r="M488" s="361"/>
      <c r="N488" s="361"/>
      <c r="O488" s="365"/>
      <c r="P488" s="363"/>
      <c r="Q488" s="432" t="str">
        <f t="shared" ca="1" si="210"/>
        <v/>
      </c>
      <c r="R488" s="360"/>
      <c r="S488" s="361"/>
      <c r="T488" s="361"/>
      <c r="U488" s="361"/>
      <c r="V488" s="365"/>
      <c r="W488" s="358"/>
      <c r="X488" s="379" t="str">
        <f t="shared" ca="1" si="211"/>
        <v/>
      </c>
      <c r="Y488" s="379"/>
      <c r="Z488" s="360"/>
      <c r="AA488" s="361"/>
      <c r="AB488" s="361"/>
      <c r="AC488" s="361"/>
      <c r="AD488" s="362"/>
      <c r="AE488" s="363"/>
      <c r="AF488" s="432" t="str">
        <f t="shared" ca="1" si="212"/>
        <v/>
      </c>
      <c r="AG488" s="363"/>
      <c r="AH488" s="432" t="str">
        <f t="shared" ca="1" si="213"/>
        <v/>
      </c>
      <c r="AI488" s="358"/>
      <c r="AJ488" s="379" t="str">
        <f t="shared" ca="1" si="214"/>
        <v/>
      </c>
      <c r="AK488" s="363"/>
      <c r="AL488" s="432" t="str">
        <f t="shared" ca="1" si="215"/>
        <v/>
      </c>
      <c r="AM488" s="363"/>
      <c r="AN488" s="432" t="str">
        <f t="shared" ca="1" si="216"/>
        <v/>
      </c>
      <c r="AO488" s="433" t="str">
        <f t="shared" si="217"/>
        <v/>
      </c>
      <c r="AP488" s="433" t="str">
        <f t="shared" si="218"/>
        <v/>
      </c>
      <c r="AQ488" s="433" t="str">
        <f>IF(AO488=7,VLOOKUP(AP488,設定!$A$2:$B$6,2,1),"---")</f>
        <v>---</v>
      </c>
      <c r="AR488" s="370"/>
      <c r="AS488" s="371"/>
      <c r="AT488" s="371"/>
      <c r="AU488" s="372" t="s">
        <v>105</v>
      </c>
      <c r="AV488" s="373"/>
      <c r="AW488" s="372"/>
      <c r="AX488" s="374"/>
      <c r="AY488" s="434" t="str">
        <f t="shared" si="208"/>
        <v/>
      </c>
      <c r="AZ488" s="372" t="s">
        <v>105</v>
      </c>
      <c r="BA488" s="372" t="s">
        <v>105</v>
      </c>
      <c r="BB488" s="372" t="s">
        <v>105</v>
      </c>
      <c r="BC488" s="372"/>
      <c r="BD488" s="372"/>
      <c r="BE488" s="372"/>
      <c r="BF488" s="372"/>
      <c r="BG488" s="376"/>
      <c r="BH488" s="377"/>
      <c r="BI488" s="372"/>
      <c r="BJ488" s="372"/>
      <c r="BK488" s="372"/>
      <c r="BL488" s="372"/>
      <c r="BM488" s="372"/>
      <c r="BN488" s="372"/>
      <c r="BO488" s="372"/>
      <c r="BP488" s="372"/>
      <c r="BQ488" s="372"/>
      <c r="BR488" s="372"/>
      <c r="BS488" s="372"/>
      <c r="BT488" s="372"/>
      <c r="BU488" s="372"/>
      <c r="BV488" s="372"/>
      <c r="BW488" s="372"/>
      <c r="BX488" s="372"/>
      <c r="BY488" s="372"/>
      <c r="BZ488" s="378"/>
      <c r="CA488" s="401"/>
      <c r="CB488" s="402"/>
      <c r="CC488" s="402">
        <v>476</v>
      </c>
      <c r="CD488" s="337" t="str">
        <f t="shared" si="219"/>
        <v/>
      </c>
      <c r="CE488" s="337" t="str">
        <f t="shared" si="221"/>
        <v>立得点表!3:12</v>
      </c>
      <c r="CF488" s="338" t="str">
        <f t="shared" si="222"/>
        <v>立得点表!16:25</v>
      </c>
      <c r="CG488" s="337" t="str">
        <f t="shared" si="223"/>
        <v>立3段得点表!3:13</v>
      </c>
      <c r="CH488" s="338" t="str">
        <f t="shared" si="224"/>
        <v>立3段得点表!16:25</v>
      </c>
      <c r="CI488" s="337" t="str">
        <f t="shared" si="225"/>
        <v>ボール得点表!3:13</v>
      </c>
      <c r="CJ488" s="338" t="str">
        <f t="shared" si="226"/>
        <v>ボール得点表!16:25</v>
      </c>
      <c r="CK488" s="337" t="str">
        <f t="shared" si="227"/>
        <v>50m得点表!3:13</v>
      </c>
      <c r="CL488" s="338" t="str">
        <f t="shared" si="228"/>
        <v>50m得点表!16:25</v>
      </c>
      <c r="CM488" s="337" t="str">
        <f t="shared" si="229"/>
        <v>往得点表!3:13</v>
      </c>
      <c r="CN488" s="338" t="str">
        <f t="shared" si="230"/>
        <v>往得点表!16:25</v>
      </c>
      <c r="CO488" s="337" t="str">
        <f t="shared" si="231"/>
        <v>腕得点表!3:13</v>
      </c>
      <c r="CP488" s="338" t="str">
        <f t="shared" si="232"/>
        <v>腕得点表!16:25</v>
      </c>
      <c r="CQ488" s="337" t="str">
        <f t="shared" si="233"/>
        <v>腕膝得点表!3:4</v>
      </c>
      <c r="CR488" s="338" t="str">
        <f t="shared" si="234"/>
        <v>腕膝得点表!8:9</v>
      </c>
      <c r="CS488" s="337" t="str">
        <f t="shared" si="235"/>
        <v>20mシャトルラン得点表!3:13</v>
      </c>
      <c r="CT488" s="338" t="str">
        <f t="shared" si="236"/>
        <v>20mシャトルラン得点表!16:25</v>
      </c>
      <c r="CU488" s="402" t="b">
        <f t="shared" si="220"/>
        <v>0</v>
      </c>
    </row>
    <row r="489" spans="1:99">
      <c r="A489" s="352">
        <v>477</v>
      </c>
      <c r="B489" s="446"/>
      <c r="C489" s="353"/>
      <c r="D489" s="356"/>
      <c r="E489" s="355"/>
      <c r="F489" s="356"/>
      <c r="G489" s="435" t="str">
        <f>IF(E489="","",DATEDIF(E489,#REF!,"y"))</f>
        <v/>
      </c>
      <c r="H489" s="356"/>
      <c r="I489" s="356"/>
      <c r="J489" s="379"/>
      <c r="K489" s="436" t="str">
        <f t="shared" ca="1" si="209"/>
        <v/>
      </c>
      <c r="L489" s="316"/>
      <c r="M489" s="361"/>
      <c r="N489" s="361"/>
      <c r="O489" s="365"/>
      <c r="P489" s="363"/>
      <c r="Q489" s="432" t="str">
        <f t="shared" ca="1" si="210"/>
        <v/>
      </c>
      <c r="R489" s="360"/>
      <c r="S489" s="361"/>
      <c r="T489" s="361"/>
      <c r="U489" s="361"/>
      <c r="V489" s="365"/>
      <c r="W489" s="358"/>
      <c r="X489" s="379" t="str">
        <f t="shared" ca="1" si="211"/>
        <v/>
      </c>
      <c r="Y489" s="379"/>
      <c r="Z489" s="360"/>
      <c r="AA489" s="361"/>
      <c r="AB489" s="361"/>
      <c r="AC489" s="361"/>
      <c r="AD489" s="362"/>
      <c r="AE489" s="363"/>
      <c r="AF489" s="432" t="str">
        <f t="shared" ca="1" si="212"/>
        <v/>
      </c>
      <c r="AG489" s="363"/>
      <c r="AH489" s="432" t="str">
        <f t="shared" ca="1" si="213"/>
        <v/>
      </c>
      <c r="AI489" s="358"/>
      <c r="AJ489" s="379" t="str">
        <f t="shared" ca="1" si="214"/>
        <v/>
      </c>
      <c r="AK489" s="363"/>
      <c r="AL489" s="432" t="str">
        <f t="shared" ca="1" si="215"/>
        <v/>
      </c>
      <c r="AM489" s="363"/>
      <c r="AN489" s="432" t="str">
        <f t="shared" ca="1" si="216"/>
        <v/>
      </c>
      <c r="AO489" s="433" t="str">
        <f t="shared" si="217"/>
        <v/>
      </c>
      <c r="AP489" s="433" t="str">
        <f t="shared" si="218"/>
        <v/>
      </c>
      <c r="AQ489" s="433" t="str">
        <f>IF(AO489=7,VLOOKUP(AP489,設定!$A$2:$B$6,2,1),"---")</f>
        <v>---</v>
      </c>
      <c r="AR489" s="370"/>
      <c r="AS489" s="371"/>
      <c r="AT489" s="371"/>
      <c r="AU489" s="372" t="s">
        <v>105</v>
      </c>
      <c r="AV489" s="373"/>
      <c r="AW489" s="372"/>
      <c r="AX489" s="374"/>
      <c r="AY489" s="434" t="str">
        <f t="shared" si="208"/>
        <v/>
      </c>
      <c r="AZ489" s="372" t="s">
        <v>105</v>
      </c>
      <c r="BA489" s="372" t="s">
        <v>105</v>
      </c>
      <c r="BB489" s="372" t="s">
        <v>105</v>
      </c>
      <c r="BC489" s="372"/>
      <c r="BD489" s="372"/>
      <c r="BE489" s="372"/>
      <c r="BF489" s="372"/>
      <c r="BG489" s="376"/>
      <c r="BH489" s="377"/>
      <c r="BI489" s="372"/>
      <c r="BJ489" s="372"/>
      <c r="BK489" s="372"/>
      <c r="BL489" s="372"/>
      <c r="BM489" s="372"/>
      <c r="BN489" s="372"/>
      <c r="BO489" s="372"/>
      <c r="BP489" s="372"/>
      <c r="BQ489" s="372"/>
      <c r="BR489" s="372"/>
      <c r="BS489" s="372"/>
      <c r="BT489" s="372"/>
      <c r="BU489" s="372"/>
      <c r="BV489" s="372"/>
      <c r="BW489" s="372"/>
      <c r="BX489" s="372"/>
      <c r="BY489" s="372"/>
      <c r="BZ489" s="378"/>
      <c r="CA489" s="401"/>
      <c r="CB489" s="402"/>
      <c r="CC489" s="402">
        <v>477</v>
      </c>
      <c r="CD489" s="337" t="str">
        <f t="shared" si="219"/>
        <v/>
      </c>
      <c r="CE489" s="337" t="str">
        <f t="shared" si="221"/>
        <v>立得点表!3:12</v>
      </c>
      <c r="CF489" s="338" t="str">
        <f t="shared" si="222"/>
        <v>立得点表!16:25</v>
      </c>
      <c r="CG489" s="337" t="str">
        <f t="shared" si="223"/>
        <v>立3段得点表!3:13</v>
      </c>
      <c r="CH489" s="338" t="str">
        <f t="shared" si="224"/>
        <v>立3段得点表!16:25</v>
      </c>
      <c r="CI489" s="337" t="str">
        <f t="shared" si="225"/>
        <v>ボール得点表!3:13</v>
      </c>
      <c r="CJ489" s="338" t="str">
        <f t="shared" si="226"/>
        <v>ボール得点表!16:25</v>
      </c>
      <c r="CK489" s="337" t="str">
        <f t="shared" si="227"/>
        <v>50m得点表!3:13</v>
      </c>
      <c r="CL489" s="338" t="str">
        <f t="shared" si="228"/>
        <v>50m得点表!16:25</v>
      </c>
      <c r="CM489" s="337" t="str">
        <f t="shared" si="229"/>
        <v>往得点表!3:13</v>
      </c>
      <c r="CN489" s="338" t="str">
        <f t="shared" si="230"/>
        <v>往得点表!16:25</v>
      </c>
      <c r="CO489" s="337" t="str">
        <f t="shared" si="231"/>
        <v>腕得点表!3:13</v>
      </c>
      <c r="CP489" s="338" t="str">
        <f t="shared" si="232"/>
        <v>腕得点表!16:25</v>
      </c>
      <c r="CQ489" s="337" t="str">
        <f t="shared" si="233"/>
        <v>腕膝得点表!3:4</v>
      </c>
      <c r="CR489" s="338" t="str">
        <f t="shared" si="234"/>
        <v>腕膝得点表!8:9</v>
      </c>
      <c r="CS489" s="337" t="str">
        <f t="shared" si="235"/>
        <v>20mシャトルラン得点表!3:13</v>
      </c>
      <c r="CT489" s="338" t="str">
        <f t="shared" si="236"/>
        <v>20mシャトルラン得点表!16:25</v>
      </c>
      <c r="CU489" s="402" t="b">
        <f t="shared" si="220"/>
        <v>0</v>
      </c>
    </row>
    <row r="490" spans="1:99">
      <c r="A490" s="352">
        <v>478</v>
      </c>
      <c r="B490" s="446"/>
      <c r="C490" s="353"/>
      <c r="D490" s="356"/>
      <c r="E490" s="355"/>
      <c r="F490" s="356"/>
      <c r="G490" s="435" t="str">
        <f>IF(E490="","",DATEDIF(E490,#REF!,"y"))</f>
        <v/>
      </c>
      <c r="H490" s="356"/>
      <c r="I490" s="356"/>
      <c r="J490" s="379"/>
      <c r="K490" s="436" t="str">
        <f t="shared" ca="1" si="209"/>
        <v/>
      </c>
      <c r="L490" s="316"/>
      <c r="M490" s="361"/>
      <c r="N490" s="361"/>
      <c r="O490" s="365"/>
      <c r="P490" s="363"/>
      <c r="Q490" s="432" t="str">
        <f t="shared" ca="1" si="210"/>
        <v/>
      </c>
      <c r="R490" s="360"/>
      <c r="S490" s="361"/>
      <c r="T490" s="361"/>
      <c r="U490" s="361"/>
      <c r="V490" s="365"/>
      <c r="W490" s="358"/>
      <c r="X490" s="379" t="str">
        <f t="shared" ca="1" si="211"/>
        <v/>
      </c>
      <c r="Y490" s="379"/>
      <c r="Z490" s="360"/>
      <c r="AA490" s="361"/>
      <c r="AB490" s="361"/>
      <c r="AC490" s="361"/>
      <c r="AD490" s="362"/>
      <c r="AE490" s="363"/>
      <c r="AF490" s="432" t="str">
        <f t="shared" ca="1" si="212"/>
        <v/>
      </c>
      <c r="AG490" s="363"/>
      <c r="AH490" s="432" t="str">
        <f t="shared" ca="1" si="213"/>
        <v/>
      </c>
      <c r="AI490" s="358"/>
      <c r="AJ490" s="379" t="str">
        <f t="shared" ca="1" si="214"/>
        <v/>
      </c>
      <c r="AK490" s="363"/>
      <c r="AL490" s="432" t="str">
        <f t="shared" ca="1" si="215"/>
        <v/>
      </c>
      <c r="AM490" s="363"/>
      <c r="AN490" s="432" t="str">
        <f t="shared" ca="1" si="216"/>
        <v/>
      </c>
      <c r="AO490" s="433" t="str">
        <f t="shared" si="217"/>
        <v/>
      </c>
      <c r="AP490" s="433" t="str">
        <f t="shared" si="218"/>
        <v/>
      </c>
      <c r="AQ490" s="433" t="str">
        <f>IF(AO490=7,VLOOKUP(AP490,設定!$A$2:$B$6,2,1),"---")</f>
        <v>---</v>
      </c>
      <c r="AR490" s="370"/>
      <c r="AS490" s="371"/>
      <c r="AT490" s="371"/>
      <c r="AU490" s="372" t="s">
        <v>105</v>
      </c>
      <c r="AV490" s="373"/>
      <c r="AW490" s="372"/>
      <c r="AX490" s="374"/>
      <c r="AY490" s="434" t="str">
        <f t="shared" si="208"/>
        <v/>
      </c>
      <c r="AZ490" s="372" t="s">
        <v>105</v>
      </c>
      <c r="BA490" s="372" t="s">
        <v>105</v>
      </c>
      <c r="BB490" s="372" t="s">
        <v>105</v>
      </c>
      <c r="BC490" s="372"/>
      <c r="BD490" s="372"/>
      <c r="BE490" s="372"/>
      <c r="BF490" s="372"/>
      <c r="BG490" s="376"/>
      <c r="BH490" s="377"/>
      <c r="BI490" s="372"/>
      <c r="BJ490" s="372"/>
      <c r="BK490" s="372"/>
      <c r="BL490" s="372"/>
      <c r="BM490" s="372"/>
      <c r="BN490" s="372"/>
      <c r="BO490" s="372"/>
      <c r="BP490" s="372"/>
      <c r="BQ490" s="372"/>
      <c r="BR490" s="372"/>
      <c r="BS490" s="372"/>
      <c r="BT490" s="372"/>
      <c r="BU490" s="372"/>
      <c r="BV490" s="372"/>
      <c r="BW490" s="372"/>
      <c r="BX490" s="372"/>
      <c r="BY490" s="372"/>
      <c r="BZ490" s="378"/>
      <c r="CA490" s="401"/>
      <c r="CB490" s="402"/>
      <c r="CC490" s="402">
        <v>478</v>
      </c>
      <c r="CD490" s="337" t="str">
        <f t="shared" si="219"/>
        <v/>
      </c>
      <c r="CE490" s="337" t="str">
        <f t="shared" si="221"/>
        <v>立得点表!3:12</v>
      </c>
      <c r="CF490" s="338" t="str">
        <f t="shared" si="222"/>
        <v>立得点表!16:25</v>
      </c>
      <c r="CG490" s="337" t="str">
        <f t="shared" si="223"/>
        <v>立3段得点表!3:13</v>
      </c>
      <c r="CH490" s="338" t="str">
        <f t="shared" si="224"/>
        <v>立3段得点表!16:25</v>
      </c>
      <c r="CI490" s="337" t="str">
        <f t="shared" si="225"/>
        <v>ボール得点表!3:13</v>
      </c>
      <c r="CJ490" s="338" t="str">
        <f t="shared" si="226"/>
        <v>ボール得点表!16:25</v>
      </c>
      <c r="CK490" s="337" t="str">
        <f t="shared" si="227"/>
        <v>50m得点表!3:13</v>
      </c>
      <c r="CL490" s="338" t="str">
        <f t="shared" si="228"/>
        <v>50m得点表!16:25</v>
      </c>
      <c r="CM490" s="337" t="str">
        <f t="shared" si="229"/>
        <v>往得点表!3:13</v>
      </c>
      <c r="CN490" s="338" t="str">
        <f t="shared" si="230"/>
        <v>往得点表!16:25</v>
      </c>
      <c r="CO490" s="337" t="str">
        <f t="shared" si="231"/>
        <v>腕得点表!3:13</v>
      </c>
      <c r="CP490" s="338" t="str">
        <f t="shared" si="232"/>
        <v>腕得点表!16:25</v>
      </c>
      <c r="CQ490" s="337" t="str">
        <f t="shared" si="233"/>
        <v>腕膝得点表!3:4</v>
      </c>
      <c r="CR490" s="338" t="str">
        <f t="shared" si="234"/>
        <v>腕膝得点表!8:9</v>
      </c>
      <c r="CS490" s="337" t="str">
        <f t="shared" si="235"/>
        <v>20mシャトルラン得点表!3:13</v>
      </c>
      <c r="CT490" s="338" t="str">
        <f t="shared" si="236"/>
        <v>20mシャトルラン得点表!16:25</v>
      </c>
      <c r="CU490" s="402" t="b">
        <f t="shared" si="220"/>
        <v>0</v>
      </c>
    </row>
    <row r="491" spans="1:99">
      <c r="A491" s="352">
        <v>479</v>
      </c>
      <c r="B491" s="446"/>
      <c r="C491" s="353"/>
      <c r="D491" s="356"/>
      <c r="E491" s="355"/>
      <c r="F491" s="356"/>
      <c r="G491" s="435" t="str">
        <f>IF(E491="","",DATEDIF(E491,#REF!,"y"))</f>
        <v/>
      </c>
      <c r="H491" s="356"/>
      <c r="I491" s="356"/>
      <c r="J491" s="379"/>
      <c r="K491" s="436" t="str">
        <f t="shared" ca="1" si="209"/>
        <v/>
      </c>
      <c r="L491" s="316"/>
      <c r="M491" s="361"/>
      <c r="N491" s="361"/>
      <c r="O491" s="365"/>
      <c r="P491" s="363"/>
      <c r="Q491" s="432" t="str">
        <f t="shared" ca="1" si="210"/>
        <v/>
      </c>
      <c r="R491" s="360"/>
      <c r="S491" s="361"/>
      <c r="T491" s="361"/>
      <c r="U491" s="361"/>
      <c r="V491" s="365"/>
      <c r="W491" s="358"/>
      <c r="X491" s="379" t="str">
        <f t="shared" ca="1" si="211"/>
        <v/>
      </c>
      <c r="Y491" s="379"/>
      <c r="Z491" s="360"/>
      <c r="AA491" s="361"/>
      <c r="AB491" s="361"/>
      <c r="AC491" s="361"/>
      <c r="AD491" s="362"/>
      <c r="AE491" s="363"/>
      <c r="AF491" s="432" t="str">
        <f t="shared" ca="1" si="212"/>
        <v/>
      </c>
      <c r="AG491" s="363"/>
      <c r="AH491" s="432" t="str">
        <f t="shared" ca="1" si="213"/>
        <v/>
      </c>
      <c r="AI491" s="358"/>
      <c r="AJ491" s="379" t="str">
        <f t="shared" ca="1" si="214"/>
        <v/>
      </c>
      <c r="AK491" s="363"/>
      <c r="AL491" s="432" t="str">
        <f t="shared" ca="1" si="215"/>
        <v/>
      </c>
      <c r="AM491" s="363"/>
      <c r="AN491" s="432" t="str">
        <f t="shared" ca="1" si="216"/>
        <v/>
      </c>
      <c r="AO491" s="433" t="str">
        <f t="shared" si="217"/>
        <v/>
      </c>
      <c r="AP491" s="433" t="str">
        <f t="shared" si="218"/>
        <v/>
      </c>
      <c r="AQ491" s="433" t="str">
        <f>IF(AO491=7,VLOOKUP(AP491,設定!$A$2:$B$6,2,1),"---")</f>
        <v>---</v>
      </c>
      <c r="AR491" s="370"/>
      <c r="AS491" s="371"/>
      <c r="AT491" s="371"/>
      <c r="AU491" s="372" t="s">
        <v>105</v>
      </c>
      <c r="AV491" s="373"/>
      <c r="AW491" s="372"/>
      <c r="AX491" s="374"/>
      <c r="AY491" s="434" t="str">
        <f t="shared" si="208"/>
        <v/>
      </c>
      <c r="AZ491" s="372" t="s">
        <v>105</v>
      </c>
      <c r="BA491" s="372" t="s">
        <v>105</v>
      </c>
      <c r="BB491" s="372" t="s">
        <v>105</v>
      </c>
      <c r="BC491" s="372"/>
      <c r="BD491" s="372"/>
      <c r="BE491" s="372"/>
      <c r="BF491" s="372"/>
      <c r="BG491" s="376"/>
      <c r="BH491" s="377"/>
      <c r="BI491" s="372"/>
      <c r="BJ491" s="372"/>
      <c r="BK491" s="372"/>
      <c r="BL491" s="372"/>
      <c r="BM491" s="372"/>
      <c r="BN491" s="372"/>
      <c r="BO491" s="372"/>
      <c r="BP491" s="372"/>
      <c r="BQ491" s="372"/>
      <c r="BR491" s="372"/>
      <c r="BS491" s="372"/>
      <c r="BT491" s="372"/>
      <c r="BU491" s="372"/>
      <c r="BV491" s="372"/>
      <c r="BW491" s="372"/>
      <c r="BX491" s="372"/>
      <c r="BY491" s="372"/>
      <c r="BZ491" s="378"/>
      <c r="CA491" s="401"/>
      <c r="CB491" s="402"/>
      <c r="CC491" s="402">
        <v>479</v>
      </c>
      <c r="CD491" s="337" t="str">
        <f t="shared" si="219"/>
        <v/>
      </c>
      <c r="CE491" s="337" t="str">
        <f t="shared" si="221"/>
        <v>立得点表!3:12</v>
      </c>
      <c r="CF491" s="338" t="str">
        <f t="shared" si="222"/>
        <v>立得点表!16:25</v>
      </c>
      <c r="CG491" s="337" t="str">
        <f t="shared" si="223"/>
        <v>立3段得点表!3:13</v>
      </c>
      <c r="CH491" s="338" t="str">
        <f t="shared" si="224"/>
        <v>立3段得点表!16:25</v>
      </c>
      <c r="CI491" s="337" t="str">
        <f t="shared" si="225"/>
        <v>ボール得点表!3:13</v>
      </c>
      <c r="CJ491" s="338" t="str">
        <f t="shared" si="226"/>
        <v>ボール得点表!16:25</v>
      </c>
      <c r="CK491" s="337" t="str">
        <f t="shared" si="227"/>
        <v>50m得点表!3:13</v>
      </c>
      <c r="CL491" s="338" t="str">
        <f t="shared" si="228"/>
        <v>50m得点表!16:25</v>
      </c>
      <c r="CM491" s="337" t="str">
        <f t="shared" si="229"/>
        <v>往得点表!3:13</v>
      </c>
      <c r="CN491" s="338" t="str">
        <f t="shared" si="230"/>
        <v>往得点表!16:25</v>
      </c>
      <c r="CO491" s="337" t="str">
        <f t="shared" si="231"/>
        <v>腕得点表!3:13</v>
      </c>
      <c r="CP491" s="338" t="str">
        <f t="shared" si="232"/>
        <v>腕得点表!16:25</v>
      </c>
      <c r="CQ491" s="337" t="str">
        <f t="shared" si="233"/>
        <v>腕膝得点表!3:4</v>
      </c>
      <c r="CR491" s="338" t="str">
        <f t="shared" si="234"/>
        <v>腕膝得点表!8:9</v>
      </c>
      <c r="CS491" s="337" t="str">
        <f t="shared" si="235"/>
        <v>20mシャトルラン得点表!3:13</v>
      </c>
      <c r="CT491" s="338" t="str">
        <f t="shared" si="236"/>
        <v>20mシャトルラン得点表!16:25</v>
      </c>
      <c r="CU491" s="402" t="b">
        <f t="shared" si="220"/>
        <v>0</v>
      </c>
    </row>
    <row r="492" spans="1:99">
      <c r="A492" s="352">
        <v>480</v>
      </c>
      <c r="B492" s="446"/>
      <c r="C492" s="353"/>
      <c r="D492" s="356"/>
      <c r="E492" s="355"/>
      <c r="F492" s="356"/>
      <c r="G492" s="435" t="str">
        <f>IF(E492="","",DATEDIF(E492,#REF!,"y"))</f>
        <v/>
      </c>
      <c r="H492" s="356"/>
      <c r="I492" s="356"/>
      <c r="J492" s="379"/>
      <c r="K492" s="436" t="str">
        <f t="shared" ca="1" si="209"/>
        <v/>
      </c>
      <c r="L492" s="316"/>
      <c r="M492" s="361"/>
      <c r="N492" s="361"/>
      <c r="O492" s="365"/>
      <c r="P492" s="363"/>
      <c r="Q492" s="432" t="str">
        <f t="shared" ca="1" si="210"/>
        <v/>
      </c>
      <c r="R492" s="360"/>
      <c r="S492" s="361"/>
      <c r="T492" s="361"/>
      <c r="U492" s="361"/>
      <c r="V492" s="365"/>
      <c r="W492" s="358"/>
      <c r="X492" s="379" t="str">
        <f t="shared" ca="1" si="211"/>
        <v/>
      </c>
      <c r="Y492" s="379"/>
      <c r="Z492" s="360"/>
      <c r="AA492" s="361"/>
      <c r="AB492" s="361"/>
      <c r="AC492" s="361"/>
      <c r="AD492" s="362"/>
      <c r="AE492" s="363"/>
      <c r="AF492" s="432" t="str">
        <f t="shared" ca="1" si="212"/>
        <v/>
      </c>
      <c r="AG492" s="363"/>
      <c r="AH492" s="432" t="str">
        <f t="shared" ca="1" si="213"/>
        <v/>
      </c>
      <c r="AI492" s="358"/>
      <c r="AJ492" s="379" t="str">
        <f t="shared" ca="1" si="214"/>
        <v/>
      </c>
      <c r="AK492" s="363"/>
      <c r="AL492" s="432" t="str">
        <f t="shared" ca="1" si="215"/>
        <v/>
      </c>
      <c r="AM492" s="363"/>
      <c r="AN492" s="432" t="str">
        <f t="shared" ca="1" si="216"/>
        <v/>
      </c>
      <c r="AO492" s="433" t="str">
        <f t="shared" si="217"/>
        <v/>
      </c>
      <c r="AP492" s="433" t="str">
        <f t="shared" si="218"/>
        <v/>
      </c>
      <c r="AQ492" s="433" t="str">
        <f>IF(AO492=7,VLOOKUP(AP492,設定!$A$2:$B$6,2,1),"---")</f>
        <v>---</v>
      </c>
      <c r="AR492" s="370"/>
      <c r="AS492" s="371"/>
      <c r="AT492" s="371"/>
      <c r="AU492" s="372" t="s">
        <v>105</v>
      </c>
      <c r="AV492" s="373"/>
      <c r="AW492" s="372"/>
      <c r="AX492" s="374"/>
      <c r="AY492" s="434" t="str">
        <f t="shared" si="208"/>
        <v/>
      </c>
      <c r="AZ492" s="372" t="s">
        <v>105</v>
      </c>
      <c r="BA492" s="372" t="s">
        <v>105</v>
      </c>
      <c r="BB492" s="372" t="s">
        <v>105</v>
      </c>
      <c r="BC492" s="372"/>
      <c r="BD492" s="372"/>
      <c r="BE492" s="372"/>
      <c r="BF492" s="372"/>
      <c r="BG492" s="376"/>
      <c r="BH492" s="377"/>
      <c r="BI492" s="372"/>
      <c r="BJ492" s="372"/>
      <c r="BK492" s="372"/>
      <c r="BL492" s="372"/>
      <c r="BM492" s="372"/>
      <c r="BN492" s="372"/>
      <c r="BO492" s="372"/>
      <c r="BP492" s="372"/>
      <c r="BQ492" s="372"/>
      <c r="BR492" s="372"/>
      <c r="BS492" s="372"/>
      <c r="BT492" s="372"/>
      <c r="BU492" s="372"/>
      <c r="BV492" s="372"/>
      <c r="BW492" s="372"/>
      <c r="BX492" s="372"/>
      <c r="BY492" s="372"/>
      <c r="BZ492" s="378"/>
      <c r="CA492" s="401"/>
      <c r="CB492" s="402"/>
      <c r="CC492" s="402">
        <v>480</v>
      </c>
      <c r="CD492" s="337" t="str">
        <f t="shared" si="219"/>
        <v/>
      </c>
      <c r="CE492" s="337" t="str">
        <f t="shared" si="221"/>
        <v>立得点表!3:12</v>
      </c>
      <c r="CF492" s="338" t="str">
        <f t="shared" si="222"/>
        <v>立得点表!16:25</v>
      </c>
      <c r="CG492" s="337" t="str">
        <f t="shared" si="223"/>
        <v>立3段得点表!3:13</v>
      </c>
      <c r="CH492" s="338" t="str">
        <f t="shared" si="224"/>
        <v>立3段得点表!16:25</v>
      </c>
      <c r="CI492" s="337" t="str">
        <f t="shared" si="225"/>
        <v>ボール得点表!3:13</v>
      </c>
      <c r="CJ492" s="338" t="str">
        <f t="shared" si="226"/>
        <v>ボール得点表!16:25</v>
      </c>
      <c r="CK492" s="337" t="str">
        <f t="shared" si="227"/>
        <v>50m得点表!3:13</v>
      </c>
      <c r="CL492" s="338" t="str">
        <f t="shared" si="228"/>
        <v>50m得点表!16:25</v>
      </c>
      <c r="CM492" s="337" t="str">
        <f t="shared" si="229"/>
        <v>往得点表!3:13</v>
      </c>
      <c r="CN492" s="338" t="str">
        <f t="shared" si="230"/>
        <v>往得点表!16:25</v>
      </c>
      <c r="CO492" s="337" t="str">
        <f t="shared" si="231"/>
        <v>腕得点表!3:13</v>
      </c>
      <c r="CP492" s="338" t="str">
        <f t="shared" si="232"/>
        <v>腕得点表!16:25</v>
      </c>
      <c r="CQ492" s="337" t="str">
        <f t="shared" si="233"/>
        <v>腕膝得点表!3:4</v>
      </c>
      <c r="CR492" s="338" t="str">
        <f t="shared" si="234"/>
        <v>腕膝得点表!8:9</v>
      </c>
      <c r="CS492" s="337" t="str">
        <f t="shared" si="235"/>
        <v>20mシャトルラン得点表!3:13</v>
      </c>
      <c r="CT492" s="338" t="str">
        <f t="shared" si="236"/>
        <v>20mシャトルラン得点表!16:25</v>
      </c>
      <c r="CU492" s="402" t="b">
        <f t="shared" si="220"/>
        <v>0</v>
      </c>
    </row>
    <row r="493" spans="1:99">
      <c r="A493" s="352">
        <v>481</v>
      </c>
      <c r="B493" s="446"/>
      <c r="C493" s="353"/>
      <c r="D493" s="356"/>
      <c r="E493" s="355"/>
      <c r="F493" s="356"/>
      <c r="G493" s="435" t="str">
        <f>IF(E493="","",DATEDIF(E493,#REF!,"y"))</f>
        <v/>
      </c>
      <c r="H493" s="356"/>
      <c r="I493" s="356"/>
      <c r="J493" s="379"/>
      <c r="K493" s="436" t="str">
        <f t="shared" ca="1" si="209"/>
        <v/>
      </c>
      <c r="L493" s="316"/>
      <c r="M493" s="361"/>
      <c r="N493" s="361"/>
      <c r="O493" s="365"/>
      <c r="P493" s="363"/>
      <c r="Q493" s="432" t="str">
        <f t="shared" ca="1" si="210"/>
        <v/>
      </c>
      <c r="R493" s="360"/>
      <c r="S493" s="361"/>
      <c r="T493" s="361"/>
      <c r="U493" s="361"/>
      <c r="V493" s="365"/>
      <c r="W493" s="358"/>
      <c r="X493" s="379" t="str">
        <f t="shared" ca="1" si="211"/>
        <v/>
      </c>
      <c r="Y493" s="379"/>
      <c r="Z493" s="360"/>
      <c r="AA493" s="361"/>
      <c r="AB493" s="361"/>
      <c r="AC493" s="361"/>
      <c r="AD493" s="362"/>
      <c r="AE493" s="363"/>
      <c r="AF493" s="432" t="str">
        <f t="shared" ca="1" si="212"/>
        <v/>
      </c>
      <c r="AG493" s="363"/>
      <c r="AH493" s="432" t="str">
        <f t="shared" ca="1" si="213"/>
        <v/>
      </c>
      <c r="AI493" s="358"/>
      <c r="AJ493" s="379" t="str">
        <f t="shared" ca="1" si="214"/>
        <v/>
      </c>
      <c r="AK493" s="363"/>
      <c r="AL493" s="432" t="str">
        <f t="shared" ca="1" si="215"/>
        <v/>
      </c>
      <c r="AM493" s="363"/>
      <c r="AN493" s="432" t="str">
        <f t="shared" ca="1" si="216"/>
        <v/>
      </c>
      <c r="AO493" s="433" t="str">
        <f t="shared" si="217"/>
        <v/>
      </c>
      <c r="AP493" s="433" t="str">
        <f t="shared" si="218"/>
        <v/>
      </c>
      <c r="AQ493" s="433" t="str">
        <f>IF(AO493=7,VLOOKUP(AP493,設定!$A$2:$B$6,2,1),"---")</f>
        <v>---</v>
      </c>
      <c r="AR493" s="370"/>
      <c r="AS493" s="371"/>
      <c r="AT493" s="371"/>
      <c r="AU493" s="372" t="s">
        <v>105</v>
      </c>
      <c r="AV493" s="373"/>
      <c r="AW493" s="372"/>
      <c r="AX493" s="374"/>
      <c r="AY493" s="434" t="str">
        <f t="shared" si="208"/>
        <v/>
      </c>
      <c r="AZ493" s="372" t="s">
        <v>105</v>
      </c>
      <c r="BA493" s="372" t="s">
        <v>105</v>
      </c>
      <c r="BB493" s="372" t="s">
        <v>105</v>
      </c>
      <c r="BC493" s="372"/>
      <c r="BD493" s="372"/>
      <c r="BE493" s="372"/>
      <c r="BF493" s="372"/>
      <c r="BG493" s="376"/>
      <c r="BH493" s="377"/>
      <c r="BI493" s="372"/>
      <c r="BJ493" s="372"/>
      <c r="BK493" s="372"/>
      <c r="BL493" s="372"/>
      <c r="BM493" s="372"/>
      <c r="BN493" s="372"/>
      <c r="BO493" s="372"/>
      <c r="BP493" s="372"/>
      <c r="BQ493" s="372"/>
      <c r="BR493" s="372"/>
      <c r="BS493" s="372"/>
      <c r="BT493" s="372"/>
      <c r="BU493" s="372"/>
      <c r="BV493" s="372"/>
      <c r="BW493" s="372"/>
      <c r="BX493" s="372"/>
      <c r="BY493" s="372"/>
      <c r="BZ493" s="378"/>
      <c r="CA493" s="401"/>
      <c r="CB493" s="402"/>
      <c r="CC493" s="402">
        <v>481</v>
      </c>
      <c r="CD493" s="337" t="str">
        <f t="shared" si="219"/>
        <v/>
      </c>
      <c r="CE493" s="337" t="str">
        <f t="shared" si="221"/>
        <v>立得点表!3:12</v>
      </c>
      <c r="CF493" s="338" t="str">
        <f t="shared" si="222"/>
        <v>立得点表!16:25</v>
      </c>
      <c r="CG493" s="337" t="str">
        <f t="shared" si="223"/>
        <v>立3段得点表!3:13</v>
      </c>
      <c r="CH493" s="338" t="str">
        <f t="shared" si="224"/>
        <v>立3段得点表!16:25</v>
      </c>
      <c r="CI493" s="337" t="str">
        <f t="shared" si="225"/>
        <v>ボール得点表!3:13</v>
      </c>
      <c r="CJ493" s="338" t="str">
        <f t="shared" si="226"/>
        <v>ボール得点表!16:25</v>
      </c>
      <c r="CK493" s="337" t="str">
        <f t="shared" si="227"/>
        <v>50m得点表!3:13</v>
      </c>
      <c r="CL493" s="338" t="str">
        <f t="shared" si="228"/>
        <v>50m得点表!16:25</v>
      </c>
      <c r="CM493" s="337" t="str">
        <f t="shared" si="229"/>
        <v>往得点表!3:13</v>
      </c>
      <c r="CN493" s="338" t="str">
        <f t="shared" si="230"/>
        <v>往得点表!16:25</v>
      </c>
      <c r="CO493" s="337" t="str">
        <f t="shared" si="231"/>
        <v>腕得点表!3:13</v>
      </c>
      <c r="CP493" s="338" t="str">
        <f t="shared" si="232"/>
        <v>腕得点表!16:25</v>
      </c>
      <c r="CQ493" s="337" t="str">
        <f t="shared" si="233"/>
        <v>腕膝得点表!3:4</v>
      </c>
      <c r="CR493" s="338" t="str">
        <f t="shared" si="234"/>
        <v>腕膝得点表!8:9</v>
      </c>
      <c r="CS493" s="337" t="str">
        <f t="shared" si="235"/>
        <v>20mシャトルラン得点表!3:13</v>
      </c>
      <c r="CT493" s="338" t="str">
        <f t="shared" si="236"/>
        <v>20mシャトルラン得点表!16:25</v>
      </c>
      <c r="CU493" s="402" t="b">
        <f t="shared" si="220"/>
        <v>0</v>
      </c>
    </row>
    <row r="494" spans="1:99">
      <c r="A494" s="352">
        <v>482</v>
      </c>
      <c r="B494" s="446"/>
      <c r="C494" s="353"/>
      <c r="D494" s="356"/>
      <c r="E494" s="355"/>
      <c r="F494" s="356"/>
      <c r="G494" s="435" t="str">
        <f>IF(E494="","",DATEDIF(E494,#REF!,"y"))</f>
        <v/>
      </c>
      <c r="H494" s="356"/>
      <c r="I494" s="356"/>
      <c r="J494" s="379"/>
      <c r="K494" s="436" t="str">
        <f t="shared" ca="1" si="209"/>
        <v/>
      </c>
      <c r="L494" s="316"/>
      <c r="M494" s="361"/>
      <c r="N494" s="361"/>
      <c r="O494" s="365"/>
      <c r="P494" s="363"/>
      <c r="Q494" s="432" t="str">
        <f t="shared" ca="1" si="210"/>
        <v/>
      </c>
      <c r="R494" s="360"/>
      <c r="S494" s="361"/>
      <c r="T494" s="361"/>
      <c r="U494" s="361"/>
      <c r="V494" s="365"/>
      <c r="W494" s="358"/>
      <c r="X494" s="379" t="str">
        <f t="shared" ca="1" si="211"/>
        <v/>
      </c>
      <c r="Y494" s="379"/>
      <c r="Z494" s="360"/>
      <c r="AA494" s="361"/>
      <c r="AB494" s="361"/>
      <c r="AC494" s="361"/>
      <c r="AD494" s="362"/>
      <c r="AE494" s="363"/>
      <c r="AF494" s="432" t="str">
        <f t="shared" ca="1" si="212"/>
        <v/>
      </c>
      <c r="AG494" s="363"/>
      <c r="AH494" s="432" t="str">
        <f t="shared" ca="1" si="213"/>
        <v/>
      </c>
      <c r="AI494" s="358"/>
      <c r="AJ494" s="379" t="str">
        <f t="shared" ca="1" si="214"/>
        <v/>
      </c>
      <c r="AK494" s="363"/>
      <c r="AL494" s="432" t="str">
        <f t="shared" ca="1" si="215"/>
        <v/>
      </c>
      <c r="AM494" s="363"/>
      <c r="AN494" s="432" t="str">
        <f t="shared" ca="1" si="216"/>
        <v/>
      </c>
      <c r="AO494" s="433" t="str">
        <f t="shared" si="217"/>
        <v/>
      </c>
      <c r="AP494" s="433" t="str">
        <f t="shared" si="218"/>
        <v/>
      </c>
      <c r="AQ494" s="433" t="str">
        <f>IF(AO494=7,VLOOKUP(AP494,設定!$A$2:$B$6,2,1),"---")</f>
        <v>---</v>
      </c>
      <c r="AR494" s="370"/>
      <c r="AS494" s="371"/>
      <c r="AT494" s="371"/>
      <c r="AU494" s="372" t="s">
        <v>105</v>
      </c>
      <c r="AV494" s="373"/>
      <c r="AW494" s="372"/>
      <c r="AX494" s="374"/>
      <c r="AY494" s="434" t="str">
        <f t="shared" si="208"/>
        <v/>
      </c>
      <c r="AZ494" s="372" t="s">
        <v>105</v>
      </c>
      <c r="BA494" s="372" t="s">
        <v>105</v>
      </c>
      <c r="BB494" s="372" t="s">
        <v>105</v>
      </c>
      <c r="BC494" s="372"/>
      <c r="BD494" s="372"/>
      <c r="BE494" s="372"/>
      <c r="BF494" s="372"/>
      <c r="BG494" s="376"/>
      <c r="BH494" s="377"/>
      <c r="BI494" s="372"/>
      <c r="BJ494" s="372"/>
      <c r="BK494" s="372"/>
      <c r="BL494" s="372"/>
      <c r="BM494" s="372"/>
      <c r="BN494" s="372"/>
      <c r="BO494" s="372"/>
      <c r="BP494" s="372"/>
      <c r="BQ494" s="372"/>
      <c r="BR494" s="372"/>
      <c r="BS494" s="372"/>
      <c r="BT494" s="372"/>
      <c r="BU494" s="372"/>
      <c r="BV494" s="372"/>
      <c r="BW494" s="372"/>
      <c r="BX494" s="372"/>
      <c r="BY494" s="372"/>
      <c r="BZ494" s="378"/>
      <c r="CA494" s="401"/>
      <c r="CB494" s="402"/>
      <c r="CC494" s="402">
        <v>482</v>
      </c>
      <c r="CD494" s="337" t="str">
        <f t="shared" si="219"/>
        <v/>
      </c>
      <c r="CE494" s="337" t="str">
        <f t="shared" si="221"/>
        <v>立得点表!3:12</v>
      </c>
      <c r="CF494" s="338" t="str">
        <f t="shared" si="222"/>
        <v>立得点表!16:25</v>
      </c>
      <c r="CG494" s="337" t="str">
        <f t="shared" si="223"/>
        <v>立3段得点表!3:13</v>
      </c>
      <c r="CH494" s="338" t="str">
        <f t="shared" si="224"/>
        <v>立3段得点表!16:25</v>
      </c>
      <c r="CI494" s="337" t="str">
        <f t="shared" si="225"/>
        <v>ボール得点表!3:13</v>
      </c>
      <c r="CJ494" s="338" t="str">
        <f t="shared" si="226"/>
        <v>ボール得点表!16:25</v>
      </c>
      <c r="CK494" s="337" t="str">
        <f t="shared" si="227"/>
        <v>50m得点表!3:13</v>
      </c>
      <c r="CL494" s="338" t="str">
        <f t="shared" si="228"/>
        <v>50m得点表!16:25</v>
      </c>
      <c r="CM494" s="337" t="str">
        <f t="shared" si="229"/>
        <v>往得点表!3:13</v>
      </c>
      <c r="CN494" s="338" t="str">
        <f t="shared" si="230"/>
        <v>往得点表!16:25</v>
      </c>
      <c r="CO494" s="337" t="str">
        <f t="shared" si="231"/>
        <v>腕得点表!3:13</v>
      </c>
      <c r="CP494" s="338" t="str">
        <f t="shared" si="232"/>
        <v>腕得点表!16:25</v>
      </c>
      <c r="CQ494" s="337" t="str">
        <f t="shared" si="233"/>
        <v>腕膝得点表!3:4</v>
      </c>
      <c r="CR494" s="338" t="str">
        <f t="shared" si="234"/>
        <v>腕膝得点表!8:9</v>
      </c>
      <c r="CS494" s="337" t="str">
        <f t="shared" si="235"/>
        <v>20mシャトルラン得点表!3:13</v>
      </c>
      <c r="CT494" s="338" t="str">
        <f t="shared" si="236"/>
        <v>20mシャトルラン得点表!16:25</v>
      </c>
      <c r="CU494" s="402" t="b">
        <f t="shared" si="220"/>
        <v>0</v>
      </c>
    </row>
    <row r="495" spans="1:99">
      <c r="A495" s="352">
        <v>483</v>
      </c>
      <c r="B495" s="446"/>
      <c r="C495" s="353"/>
      <c r="D495" s="356"/>
      <c r="E495" s="355"/>
      <c r="F495" s="356"/>
      <c r="G495" s="435" t="str">
        <f>IF(E495="","",DATEDIF(E495,#REF!,"y"))</f>
        <v/>
      </c>
      <c r="H495" s="356"/>
      <c r="I495" s="356"/>
      <c r="J495" s="379"/>
      <c r="K495" s="436" t="str">
        <f t="shared" ca="1" si="209"/>
        <v/>
      </c>
      <c r="L495" s="316"/>
      <c r="M495" s="361"/>
      <c r="N495" s="361"/>
      <c r="O495" s="365"/>
      <c r="P495" s="363"/>
      <c r="Q495" s="432" t="str">
        <f t="shared" ca="1" si="210"/>
        <v/>
      </c>
      <c r="R495" s="360"/>
      <c r="S495" s="361"/>
      <c r="T495" s="361"/>
      <c r="U495" s="361"/>
      <c r="V495" s="365"/>
      <c r="W495" s="358"/>
      <c r="X495" s="379" t="str">
        <f t="shared" ca="1" si="211"/>
        <v/>
      </c>
      <c r="Y495" s="379"/>
      <c r="Z495" s="360"/>
      <c r="AA495" s="361"/>
      <c r="AB495" s="361"/>
      <c r="AC495" s="361"/>
      <c r="AD495" s="362"/>
      <c r="AE495" s="363"/>
      <c r="AF495" s="432" t="str">
        <f t="shared" ca="1" si="212"/>
        <v/>
      </c>
      <c r="AG495" s="363"/>
      <c r="AH495" s="432" t="str">
        <f t="shared" ca="1" si="213"/>
        <v/>
      </c>
      <c r="AI495" s="358"/>
      <c r="AJ495" s="379" t="str">
        <f t="shared" ca="1" si="214"/>
        <v/>
      </c>
      <c r="AK495" s="363"/>
      <c r="AL495" s="432" t="str">
        <f t="shared" ca="1" si="215"/>
        <v/>
      </c>
      <c r="AM495" s="363"/>
      <c r="AN495" s="432" t="str">
        <f t="shared" ca="1" si="216"/>
        <v/>
      </c>
      <c r="AO495" s="433" t="str">
        <f t="shared" si="217"/>
        <v/>
      </c>
      <c r="AP495" s="433" t="str">
        <f t="shared" si="218"/>
        <v/>
      </c>
      <c r="AQ495" s="433" t="str">
        <f>IF(AO495=7,VLOOKUP(AP495,設定!$A$2:$B$6,2,1),"---")</f>
        <v>---</v>
      </c>
      <c r="AR495" s="370"/>
      <c r="AS495" s="371"/>
      <c r="AT495" s="371"/>
      <c r="AU495" s="372" t="s">
        <v>105</v>
      </c>
      <c r="AV495" s="373"/>
      <c r="AW495" s="372"/>
      <c r="AX495" s="374"/>
      <c r="AY495" s="434" t="str">
        <f t="shared" si="208"/>
        <v/>
      </c>
      <c r="AZ495" s="372" t="s">
        <v>105</v>
      </c>
      <c r="BA495" s="372" t="s">
        <v>105</v>
      </c>
      <c r="BB495" s="372" t="s">
        <v>105</v>
      </c>
      <c r="BC495" s="372"/>
      <c r="BD495" s="372"/>
      <c r="BE495" s="372"/>
      <c r="BF495" s="372"/>
      <c r="BG495" s="376"/>
      <c r="BH495" s="377"/>
      <c r="BI495" s="372"/>
      <c r="BJ495" s="372"/>
      <c r="BK495" s="372"/>
      <c r="BL495" s="372"/>
      <c r="BM495" s="372"/>
      <c r="BN495" s="372"/>
      <c r="BO495" s="372"/>
      <c r="BP495" s="372"/>
      <c r="BQ495" s="372"/>
      <c r="BR495" s="372"/>
      <c r="BS495" s="372"/>
      <c r="BT495" s="372"/>
      <c r="BU495" s="372"/>
      <c r="BV495" s="372"/>
      <c r="BW495" s="372"/>
      <c r="BX495" s="372"/>
      <c r="BY495" s="372"/>
      <c r="BZ495" s="378"/>
      <c r="CA495" s="401"/>
      <c r="CB495" s="402"/>
      <c r="CC495" s="402">
        <v>483</v>
      </c>
      <c r="CD495" s="337" t="str">
        <f t="shared" si="219"/>
        <v/>
      </c>
      <c r="CE495" s="337" t="str">
        <f t="shared" si="221"/>
        <v>立得点表!3:12</v>
      </c>
      <c r="CF495" s="338" t="str">
        <f t="shared" si="222"/>
        <v>立得点表!16:25</v>
      </c>
      <c r="CG495" s="337" t="str">
        <f t="shared" si="223"/>
        <v>立3段得点表!3:13</v>
      </c>
      <c r="CH495" s="338" t="str">
        <f t="shared" si="224"/>
        <v>立3段得点表!16:25</v>
      </c>
      <c r="CI495" s="337" t="str">
        <f t="shared" si="225"/>
        <v>ボール得点表!3:13</v>
      </c>
      <c r="CJ495" s="338" t="str">
        <f t="shared" si="226"/>
        <v>ボール得点表!16:25</v>
      </c>
      <c r="CK495" s="337" t="str">
        <f t="shared" si="227"/>
        <v>50m得点表!3:13</v>
      </c>
      <c r="CL495" s="338" t="str">
        <f t="shared" si="228"/>
        <v>50m得点表!16:25</v>
      </c>
      <c r="CM495" s="337" t="str">
        <f t="shared" si="229"/>
        <v>往得点表!3:13</v>
      </c>
      <c r="CN495" s="338" t="str">
        <f t="shared" si="230"/>
        <v>往得点表!16:25</v>
      </c>
      <c r="CO495" s="337" t="str">
        <f t="shared" si="231"/>
        <v>腕得点表!3:13</v>
      </c>
      <c r="CP495" s="338" t="str">
        <f t="shared" si="232"/>
        <v>腕得点表!16:25</v>
      </c>
      <c r="CQ495" s="337" t="str">
        <f t="shared" si="233"/>
        <v>腕膝得点表!3:4</v>
      </c>
      <c r="CR495" s="338" t="str">
        <f t="shared" si="234"/>
        <v>腕膝得点表!8:9</v>
      </c>
      <c r="CS495" s="337" t="str">
        <f t="shared" si="235"/>
        <v>20mシャトルラン得点表!3:13</v>
      </c>
      <c r="CT495" s="338" t="str">
        <f t="shared" si="236"/>
        <v>20mシャトルラン得点表!16:25</v>
      </c>
      <c r="CU495" s="402" t="b">
        <f t="shared" si="220"/>
        <v>0</v>
      </c>
    </row>
    <row r="496" spans="1:99">
      <c r="A496" s="352">
        <v>484</v>
      </c>
      <c r="B496" s="446"/>
      <c r="C496" s="353"/>
      <c r="D496" s="356"/>
      <c r="E496" s="355"/>
      <c r="F496" s="356"/>
      <c r="G496" s="435" t="str">
        <f>IF(E496="","",DATEDIF(E496,#REF!,"y"))</f>
        <v/>
      </c>
      <c r="H496" s="356"/>
      <c r="I496" s="356"/>
      <c r="J496" s="379"/>
      <c r="K496" s="436" t="str">
        <f t="shared" ca="1" si="209"/>
        <v/>
      </c>
      <c r="L496" s="316"/>
      <c r="M496" s="361"/>
      <c r="N496" s="361"/>
      <c r="O496" s="365"/>
      <c r="P496" s="363"/>
      <c r="Q496" s="432" t="str">
        <f t="shared" ca="1" si="210"/>
        <v/>
      </c>
      <c r="R496" s="360"/>
      <c r="S496" s="361"/>
      <c r="T496" s="361"/>
      <c r="U496" s="361"/>
      <c r="V496" s="365"/>
      <c r="W496" s="358"/>
      <c r="X496" s="379" t="str">
        <f t="shared" ca="1" si="211"/>
        <v/>
      </c>
      <c r="Y496" s="379"/>
      <c r="Z496" s="360"/>
      <c r="AA496" s="361"/>
      <c r="AB496" s="361"/>
      <c r="AC496" s="361"/>
      <c r="AD496" s="362"/>
      <c r="AE496" s="363"/>
      <c r="AF496" s="432" t="str">
        <f t="shared" ca="1" si="212"/>
        <v/>
      </c>
      <c r="AG496" s="363"/>
      <c r="AH496" s="432" t="str">
        <f t="shared" ca="1" si="213"/>
        <v/>
      </c>
      <c r="AI496" s="358"/>
      <c r="AJ496" s="379" t="str">
        <f t="shared" ca="1" si="214"/>
        <v/>
      </c>
      <c r="AK496" s="363"/>
      <c r="AL496" s="432" t="str">
        <f t="shared" ca="1" si="215"/>
        <v/>
      </c>
      <c r="AM496" s="363"/>
      <c r="AN496" s="432" t="str">
        <f t="shared" ca="1" si="216"/>
        <v/>
      </c>
      <c r="AO496" s="433" t="str">
        <f t="shared" si="217"/>
        <v/>
      </c>
      <c r="AP496" s="433" t="str">
        <f t="shared" si="218"/>
        <v/>
      </c>
      <c r="AQ496" s="433" t="str">
        <f>IF(AO496=7,VLOOKUP(AP496,設定!$A$2:$B$6,2,1),"---")</f>
        <v>---</v>
      </c>
      <c r="AR496" s="370"/>
      <c r="AS496" s="371"/>
      <c r="AT496" s="371"/>
      <c r="AU496" s="372" t="s">
        <v>105</v>
      </c>
      <c r="AV496" s="373"/>
      <c r="AW496" s="372"/>
      <c r="AX496" s="374"/>
      <c r="AY496" s="434" t="str">
        <f t="shared" si="208"/>
        <v/>
      </c>
      <c r="AZ496" s="372" t="s">
        <v>105</v>
      </c>
      <c r="BA496" s="372" t="s">
        <v>105</v>
      </c>
      <c r="BB496" s="372" t="s">
        <v>105</v>
      </c>
      <c r="BC496" s="372"/>
      <c r="BD496" s="372"/>
      <c r="BE496" s="372"/>
      <c r="BF496" s="372"/>
      <c r="BG496" s="376"/>
      <c r="BH496" s="377"/>
      <c r="BI496" s="372"/>
      <c r="BJ496" s="372"/>
      <c r="BK496" s="372"/>
      <c r="BL496" s="372"/>
      <c r="BM496" s="372"/>
      <c r="BN496" s="372"/>
      <c r="BO496" s="372"/>
      <c r="BP496" s="372"/>
      <c r="BQ496" s="372"/>
      <c r="BR496" s="372"/>
      <c r="BS496" s="372"/>
      <c r="BT496" s="372"/>
      <c r="BU496" s="372"/>
      <c r="BV496" s="372"/>
      <c r="BW496" s="372"/>
      <c r="BX496" s="372"/>
      <c r="BY496" s="372"/>
      <c r="BZ496" s="378"/>
      <c r="CA496" s="401"/>
      <c r="CB496" s="402"/>
      <c r="CC496" s="402">
        <v>484</v>
      </c>
      <c r="CD496" s="337" t="str">
        <f t="shared" si="219"/>
        <v/>
      </c>
      <c r="CE496" s="337" t="str">
        <f t="shared" si="221"/>
        <v>立得点表!3:12</v>
      </c>
      <c r="CF496" s="338" t="str">
        <f t="shared" si="222"/>
        <v>立得点表!16:25</v>
      </c>
      <c r="CG496" s="337" t="str">
        <f t="shared" si="223"/>
        <v>立3段得点表!3:13</v>
      </c>
      <c r="CH496" s="338" t="str">
        <f t="shared" si="224"/>
        <v>立3段得点表!16:25</v>
      </c>
      <c r="CI496" s="337" t="str">
        <f t="shared" si="225"/>
        <v>ボール得点表!3:13</v>
      </c>
      <c r="CJ496" s="338" t="str">
        <f t="shared" si="226"/>
        <v>ボール得点表!16:25</v>
      </c>
      <c r="CK496" s="337" t="str">
        <f t="shared" si="227"/>
        <v>50m得点表!3:13</v>
      </c>
      <c r="CL496" s="338" t="str">
        <f t="shared" si="228"/>
        <v>50m得点表!16:25</v>
      </c>
      <c r="CM496" s="337" t="str">
        <f t="shared" si="229"/>
        <v>往得点表!3:13</v>
      </c>
      <c r="CN496" s="338" t="str">
        <f t="shared" si="230"/>
        <v>往得点表!16:25</v>
      </c>
      <c r="CO496" s="337" t="str">
        <f t="shared" si="231"/>
        <v>腕得点表!3:13</v>
      </c>
      <c r="CP496" s="338" t="str">
        <f t="shared" si="232"/>
        <v>腕得点表!16:25</v>
      </c>
      <c r="CQ496" s="337" t="str">
        <f t="shared" si="233"/>
        <v>腕膝得点表!3:4</v>
      </c>
      <c r="CR496" s="338" t="str">
        <f t="shared" si="234"/>
        <v>腕膝得点表!8:9</v>
      </c>
      <c r="CS496" s="337" t="str">
        <f t="shared" si="235"/>
        <v>20mシャトルラン得点表!3:13</v>
      </c>
      <c r="CT496" s="338" t="str">
        <f t="shared" si="236"/>
        <v>20mシャトルラン得点表!16:25</v>
      </c>
      <c r="CU496" s="402" t="b">
        <f t="shared" si="220"/>
        <v>0</v>
      </c>
    </row>
    <row r="497" spans="1:99">
      <c r="A497" s="352">
        <v>485</v>
      </c>
      <c r="B497" s="446"/>
      <c r="C497" s="353"/>
      <c r="D497" s="356"/>
      <c r="E497" s="355"/>
      <c r="F497" s="356"/>
      <c r="G497" s="435" t="str">
        <f>IF(E497="","",DATEDIF(E497,#REF!,"y"))</f>
        <v/>
      </c>
      <c r="H497" s="356"/>
      <c r="I497" s="356"/>
      <c r="J497" s="379"/>
      <c r="K497" s="436" t="str">
        <f t="shared" ca="1" si="209"/>
        <v/>
      </c>
      <c r="L497" s="316"/>
      <c r="M497" s="361"/>
      <c r="N497" s="361"/>
      <c r="O497" s="365"/>
      <c r="P497" s="363"/>
      <c r="Q497" s="432" t="str">
        <f t="shared" ca="1" si="210"/>
        <v/>
      </c>
      <c r="R497" s="360"/>
      <c r="S497" s="361"/>
      <c r="T497" s="361"/>
      <c r="U497" s="361"/>
      <c r="V497" s="365"/>
      <c r="W497" s="358"/>
      <c r="X497" s="379" t="str">
        <f t="shared" ca="1" si="211"/>
        <v/>
      </c>
      <c r="Y497" s="379"/>
      <c r="Z497" s="360"/>
      <c r="AA497" s="361"/>
      <c r="AB497" s="361"/>
      <c r="AC497" s="361"/>
      <c r="AD497" s="362"/>
      <c r="AE497" s="363"/>
      <c r="AF497" s="432" t="str">
        <f t="shared" ca="1" si="212"/>
        <v/>
      </c>
      <c r="AG497" s="363"/>
      <c r="AH497" s="432" t="str">
        <f t="shared" ca="1" si="213"/>
        <v/>
      </c>
      <c r="AI497" s="358"/>
      <c r="AJ497" s="379" t="str">
        <f t="shared" ca="1" si="214"/>
        <v/>
      </c>
      <c r="AK497" s="363"/>
      <c r="AL497" s="432" t="str">
        <f t="shared" ca="1" si="215"/>
        <v/>
      </c>
      <c r="AM497" s="363"/>
      <c r="AN497" s="432" t="str">
        <f t="shared" ca="1" si="216"/>
        <v/>
      </c>
      <c r="AO497" s="433" t="str">
        <f t="shared" si="217"/>
        <v/>
      </c>
      <c r="AP497" s="433" t="str">
        <f t="shared" si="218"/>
        <v/>
      </c>
      <c r="AQ497" s="433" t="str">
        <f>IF(AO497=7,VLOOKUP(AP497,設定!$A$2:$B$6,2,1),"---")</f>
        <v>---</v>
      </c>
      <c r="AR497" s="370"/>
      <c r="AS497" s="371"/>
      <c r="AT497" s="371"/>
      <c r="AU497" s="372" t="s">
        <v>105</v>
      </c>
      <c r="AV497" s="373"/>
      <c r="AW497" s="372"/>
      <c r="AX497" s="374"/>
      <c r="AY497" s="434" t="str">
        <f t="shared" ref="AY497:AY560" si="237">IF(AX497="","",AX497/AW497)</f>
        <v/>
      </c>
      <c r="AZ497" s="372" t="s">
        <v>105</v>
      </c>
      <c r="BA497" s="372" t="s">
        <v>105</v>
      </c>
      <c r="BB497" s="372" t="s">
        <v>105</v>
      </c>
      <c r="BC497" s="372"/>
      <c r="BD497" s="372"/>
      <c r="BE497" s="372"/>
      <c r="BF497" s="372"/>
      <c r="BG497" s="376"/>
      <c r="BH497" s="377"/>
      <c r="BI497" s="372"/>
      <c r="BJ497" s="372"/>
      <c r="BK497" s="372"/>
      <c r="BL497" s="372"/>
      <c r="BM497" s="372"/>
      <c r="BN497" s="372"/>
      <c r="BO497" s="372"/>
      <c r="BP497" s="372"/>
      <c r="BQ497" s="372"/>
      <c r="BR497" s="372"/>
      <c r="BS497" s="372"/>
      <c r="BT497" s="372"/>
      <c r="BU497" s="372"/>
      <c r="BV497" s="372"/>
      <c r="BW497" s="372"/>
      <c r="BX497" s="372"/>
      <c r="BY497" s="372"/>
      <c r="BZ497" s="378"/>
      <c r="CA497" s="401"/>
      <c r="CB497" s="402"/>
      <c r="CC497" s="402">
        <v>485</v>
      </c>
      <c r="CD497" s="337" t="str">
        <f t="shared" si="219"/>
        <v/>
      </c>
      <c r="CE497" s="337" t="str">
        <f t="shared" si="221"/>
        <v>立得点表!3:12</v>
      </c>
      <c r="CF497" s="338" t="str">
        <f t="shared" si="222"/>
        <v>立得点表!16:25</v>
      </c>
      <c r="CG497" s="337" t="str">
        <f t="shared" si="223"/>
        <v>立3段得点表!3:13</v>
      </c>
      <c r="CH497" s="338" t="str">
        <f t="shared" si="224"/>
        <v>立3段得点表!16:25</v>
      </c>
      <c r="CI497" s="337" t="str">
        <f t="shared" si="225"/>
        <v>ボール得点表!3:13</v>
      </c>
      <c r="CJ497" s="338" t="str">
        <f t="shared" si="226"/>
        <v>ボール得点表!16:25</v>
      </c>
      <c r="CK497" s="337" t="str">
        <f t="shared" si="227"/>
        <v>50m得点表!3:13</v>
      </c>
      <c r="CL497" s="338" t="str">
        <f t="shared" si="228"/>
        <v>50m得点表!16:25</v>
      </c>
      <c r="CM497" s="337" t="str">
        <f t="shared" si="229"/>
        <v>往得点表!3:13</v>
      </c>
      <c r="CN497" s="338" t="str">
        <f t="shared" si="230"/>
        <v>往得点表!16:25</v>
      </c>
      <c r="CO497" s="337" t="str">
        <f t="shared" si="231"/>
        <v>腕得点表!3:13</v>
      </c>
      <c r="CP497" s="338" t="str">
        <f t="shared" si="232"/>
        <v>腕得点表!16:25</v>
      </c>
      <c r="CQ497" s="337" t="str">
        <f t="shared" si="233"/>
        <v>腕膝得点表!3:4</v>
      </c>
      <c r="CR497" s="338" t="str">
        <f t="shared" si="234"/>
        <v>腕膝得点表!8:9</v>
      </c>
      <c r="CS497" s="337" t="str">
        <f t="shared" si="235"/>
        <v>20mシャトルラン得点表!3:13</v>
      </c>
      <c r="CT497" s="338" t="str">
        <f t="shared" si="236"/>
        <v>20mシャトルラン得点表!16:25</v>
      </c>
      <c r="CU497" s="402" t="b">
        <f t="shared" si="220"/>
        <v>0</v>
      </c>
    </row>
    <row r="498" spans="1:99">
      <c r="A498" s="352">
        <v>486</v>
      </c>
      <c r="B498" s="446"/>
      <c r="C498" s="353"/>
      <c r="D498" s="356"/>
      <c r="E498" s="355"/>
      <c r="F498" s="356"/>
      <c r="G498" s="435" t="str">
        <f>IF(E498="","",DATEDIF(E498,#REF!,"y"))</f>
        <v/>
      </c>
      <c r="H498" s="356"/>
      <c r="I498" s="356"/>
      <c r="J498" s="379"/>
      <c r="K498" s="436" t="str">
        <f t="shared" ca="1" si="209"/>
        <v/>
      </c>
      <c r="L498" s="316"/>
      <c r="M498" s="361"/>
      <c r="N498" s="361"/>
      <c r="O498" s="365"/>
      <c r="P498" s="363"/>
      <c r="Q498" s="432" t="str">
        <f t="shared" ca="1" si="210"/>
        <v/>
      </c>
      <c r="R498" s="360"/>
      <c r="S498" s="361"/>
      <c r="T498" s="361"/>
      <c r="U498" s="361"/>
      <c r="V498" s="365"/>
      <c r="W498" s="358"/>
      <c r="X498" s="379" t="str">
        <f t="shared" ca="1" si="211"/>
        <v/>
      </c>
      <c r="Y498" s="379"/>
      <c r="Z498" s="360"/>
      <c r="AA498" s="361"/>
      <c r="AB498" s="361"/>
      <c r="AC498" s="361"/>
      <c r="AD498" s="362"/>
      <c r="AE498" s="363"/>
      <c r="AF498" s="432" t="str">
        <f t="shared" ca="1" si="212"/>
        <v/>
      </c>
      <c r="AG498" s="363"/>
      <c r="AH498" s="432" t="str">
        <f t="shared" ca="1" si="213"/>
        <v/>
      </c>
      <c r="AI498" s="358"/>
      <c r="AJ498" s="379" t="str">
        <f t="shared" ca="1" si="214"/>
        <v/>
      </c>
      <c r="AK498" s="363"/>
      <c r="AL498" s="432" t="str">
        <f t="shared" ca="1" si="215"/>
        <v/>
      </c>
      <c r="AM498" s="363"/>
      <c r="AN498" s="432" t="str">
        <f t="shared" ca="1" si="216"/>
        <v/>
      </c>
      <c r="AO498" s="433" t="str">
        <f t="shared" si="217"/>
        <v/>
      </c>
      <c r="AP498" s="433" t="str">
        <f t="shared" si="218"/>
        <v/>
      </c>
      <c r="AQ498" s="433" t="str">
        <f>IF(AO498=7,VLOOKUP(AP498,設定!$A$2:$B$6,2,1),"---")</f>
        <v>---</v>
      </c>
      <c r="AR498" s="370"/>
      <c r="AS498" s="371"/>
      <c r="AT498" s="371"/>
      <c r="AU498" s="372" t="s">
        <v>105</v>
      </c>
      <c r="AV498" s="373"/>
      <c r="AW498" s="372"/>
      <c r="AX498" s="374"/>
      <c r="AY498" s="434" t="str">
        <f t="shared" si="237"/>
        <v/>
      </c>
      <c r="AZ498" s="372" t="s">
        <v>105</v>
      </c>
      <c r="BA498" s="372" t="s">
        <v>105</v>
      </c>
      <c r="BB498" s="372" t="s">
        <v>105</v>
      </c>
      <c r="BC498" s="372"/>
      <c r="BD498" s="372"/>
      <c r="BE498" s="372"/>
      <c r="BF498" s="372"/>
      <c r="BG498" s="376"/>
      <c r="BH498" s="377"/>
      <c r="BI498" s="372"/>
      <c r="BJ498" s="372"/>
      <c r="BK498" s="372"/>
      <c r="BL498" s="372"/>
      <c r="BM498" s="372"/>
      <c r="BN498" s="372"/>
      <c r="BO498" s="372"/>
      <c r="BP498" s="372"/>
      <c r="BQ498" s="372"/>
      <c r="BR498" s="372"/>
      <c r="BS498" s="372"/>
      <c r="BT498" s="372"/>
      <c r="BU498" s="372"/>
      <c r="BV498" s="372"/>
      <c r="BW498" s="372"/>
      <c r="BX498" s="372"/>
      <c r="BY498" s="372"/>
      <c r="BZ498" s="378"/>
      <c r="CA498" s="401"/>
      <c r="CB498" s="402"/>
      <c r="CC498" s="402">
        <v>486</v>
      </c>
      <c r="CD498" s="337" t="str">
        <f t="shared" si="219"/>
        <v/>
      </c>
      <c r="CE498" s="337" t="str">
        <f t="shared" si="221"/>
        <v>立得点表!3:12</v>
      </c>
      <c r="CF498" s="338" t="str">
        <f t="shared" si="222"/>
        <v>立得点表!16:25</v>
      </c>
      <c r="CG498" s="337" t="str">
        <f t="shared" si="223"/>
        <v>立3段得点表!3:13</v>
      </c>
      <c r="CH498" s="338" t="str">
        <f t="shared" si="224"/>
        <v>立3段得点表!16:25</v>
      </c>
      <c r="CI498" s="337" t="str">
        <f t="shared" si="225"/>
        <v>ボール得点表!3:13</v>
      </c>
      <c r="CJ498" s="338" t="str">
        <f t="shared" si="226"/>
        <v>ボール得点表!16:25</v>
      </c>
      <c r="CK498" s="337" t="str">
        <f t="shared" si="227"/>
        <v>50m得点表!3:13</v>
      </c>
      <c r="CL498" s="338" t="str">
        <f t="shared" si="228"/>
        <v>50m得点表!16:25</v>
      </c>
      <c r="CM498" s="337" t="str">
        <f t="shared" si="229"/>
        <v>往得点表!3:13</v>
      </c>
      <c r="CN498" s="338" t="str">
        <f t="shared" si="230"/>
        <v>往得点表!16:25</v>
      </c>
      <c r="CO498" s="337" t="str">
        <f t="shared" si="231"/>
        <v>腕得点表!3:13</v>
      </c>
      <c r="CP498" s="338" t="str">
        <f t="shared" si="232"/>
        <v>腕得点表!16:25</v>
      </c>
      <c r="CQ498" s="337" t="str">
        <f t="shared" si="233"/>
        <v>腕膝得点表!3:4</v>
      </c>
      <c r="CR498" s="338" t="str">
        <f t="shared" si="234"/>
        <v>腕膝得点表!8:9</v>
      </c>
      <c r="CS498" s="337" t="str">
        <f t="shared" si="235"/>
        <v>20mシャトルラン得点表!3:13</v>
      </c>
      <c r="CT498" s="338" t="str">
        <f t="shared" si="236"/>
        <v>20mシャトルラン得点表!16:25</v>
      </c>
      <c r="CU498" s="402" t="b">
        <f t="shared" si="220"/>
        <v>0</v>
      </c>
    </row>
    <row r="499" spans="1:99">
      <c r="A499" s="352">
        <v>487</v>
      </c>
      <c r="B499" s="446"/>
      <c r="C499" s="353"/>
      <c r="D499" s="356"/>
      <c r="E499" s="355"/>
      <c r="F499" s="356"/>
      <c r="G499" s="435" t="str">
        <f>IF(E499="","",DATEDIF(E499,#REF!,"y"))</f>
        <v/>
      </c>
      <c r="H499" s="356"/>
      <c r="I499" s="356"/>
      <c r="J499" s="379"/>
      <c r="K499" s="436" t="str">
        <f t="shared" ca="1" si="209"/>
        <v/>
      </c>
      <c r="L499" s="316"/>
      <c r="M499" s="361"/>
      <c r="N499" s="361"/>
      <c r="O499" s="365"/>
      <c r="P499" s="363"/>
      <c r="Q499" s="432" t="str">
        <f t="shared" ca="1" si="210"/>
        <v/>
      </c>
      <c r="R499" s="360"/>
      <c r="S499" s="361"/>
      <c r="T499" s="361"/>
      <c r="U499" s="361"/>
      <c r="V499" s="365"/>
      <c r="W499" s="358"/>
      <c r="X499" s="379" t="str">
        <f t="shared" ca="1" si="211"/>
        <v/>
      </c>
      <c r="Y499" s="379"/>
      <c r="Z499" s="360"/>
      <c r="AA499" s="361"/>
      <c r="AB499" s="361"/>
      <c r="AC499" s="361"/>
      <c r="AD499" s="362"/>
      <c r="AE499" s="363"/>
      <c r="AF499" s="432" t="str">
        <f t="shared" ca="1" si="212"/>
        <v/>
      </c>
      <c r="AG499" s="363"/>
      <c r="AH499" s="432" t="str">
        <f t="shared" ca="1" si="213"/>
        <v/>
      </c>
      <c r="AI499" s="358"/>
      <c r="AJ499" s="379" t="str">
        <f t="shared" ca="1" si="214"/>
        <v/>
      </c>
      <c r="AK499" s="363"/>
      <c r="AL499" s="432" t="str">
        <f t="shared" ca="1" si="215"/>
        <v/>
      </c>
      <c r="AM499" s="363"/>
      <c r="AN499" s="432" t="str">
        <f t="shared" ca="1" si="216"/>
        <v/>
      </c>
      <c r="AO499" s="433" t="str">
        <f t="shared" si="217"/>
        <v/>
      </c>
      <c r="AP499" s="433" t="str">
        <f t="shared" si="218"/>
        <v/>
      </c>
      <c r="AQ499" s="433" t="str">
        <f>IF(AO499=7,VLOOKUP(AP499,設定!$A$2:$B$6,2,1),"---")</f>
        <v>---</v>
      </c>
      <c r="AR499" s="370"/>
      <c r="AS499" s="371"/>
      <c r="AT499" s="371"/>
      <c r="AU499" s="372" t="s">
        <v>105</v>
      </c>
      <c r="AV499" s="373"/>
      <c r="AW499" s="372"/>
      <c r="AX499" s="374"/>
      <c r="AY499" s="434" t="str">
        <f t="shared" si="237"/>
        <v/>
      </c>
      <c r="AZ499" s="372" t="s">
        <v>105</v>
      </c>
      <c r="BA499" s="372" t="s">
        <v>105</v>
      </c>
      <c r="BB499" s="372" t="s">
        <v>105</v>
      </c>
      <c r="BC499" s="372"/>
      <c r="BD499" s="372"/>
      <c r="BE499" s="372"/>
      <c r="BF499" s="372"/>
      <c r="BG499" s="376"/>
      <c r="BH499" s="377"/>
      <c r="BI499" s="372"/>
      <c r="BJ499" s="372"/>
      <c r="BK499" s="372"/>
      <c r="BL499" s="372"/>
      <c r="BM499" s="372"/>
      <c r="BN499" s="372"/>
      <c r="BO499" s="372"/>
      <c r="BP499" s="372"/>
      <c r="BQ499" s="372"/>
      <c r="BR499" s="372"/>
      <c r="BS499" s="372"/>
      <c r="BT499" s="372"/>
      <c r="BU499" s="372"/>
      <c r="BV499" s="372"/>
      <c r="BW499" s="372"/>
      <c r="BX499" s="372"/>
      <c r="BY499" s="372"/>
      <c r="BZ499" s="378"/>
      <c r="CA499" s="401"/>
      <c r="CB499" s="402"/>
      <c r="CC499" s="402">
        <v>487</v>
      </c>
      <c r="CD499" s="337" t="str">
        <f t="shared" si="219"/>
        <v/>
      </c>
      <c r="CE499" s="337" t="str">
        <f t="shared" si="221"/>
        <v>立得点表!3:12</v>
      </c>
      <c r="CF499" s="338" t="str">
        <f t="shared" si="222"/>
        <v>立得点表!16:25</v>
      </c>
      <c r="CG499" s="337" t="str">
        <f t="shared" si="223"/>
        <v>立3段得点表!3:13</v>
      </c>
      <c r="CH499" s="338" t="str">
        <f t="shared" si="224"/>
        <v>立3段得点表!16:25</v>
      </c>
      <c r="CI499" s="337" t="str">
        <f t="shared" si="225"/>
        <v>ボール得点表!3:13</v>
      </c>
      <c r="CJ499" s="338" t="str">
        <f t="shared" si="226"/>
        <v>ボール得点表!16:25</v>
      </c>
      <c r="CK499" s="337" t="str">
        <f t="shared" si="227"/>
        <v>50m得点表!3:13</v>
      </c>
      <c r="CL499" s="338" t="str">
        <f t="shared" si="228"/>
        <v>50m得点表!16:25</v>
      </c>
      <c r="CM499" s="337" t="str">
        <f t="shared" si="229"/>
        <v>往得点表!3:13</v>
      </c>
      <c r="CN499" s="338" t="str">
        <f t="shared" si="230"/>
        <v>往得点表!16:25</v>
      </c>
      <c r="CO499" s="337" t="str">
        <f t="shared" si="231"/>
        <v>腕得点表!3:13</v>
      </c>
      <c r="CP499" s="338" t="str">
        <f t="shared" si="232"/>
        <v>腕得点表!16:25</v>
      </c>
      <c r="CQ499" s="337" t="str">
        <f t="shared" si="233"/>
        <v>腕膝得点表!3:4</v>
      </c>
      <c r="CR499" s="338" t="str">
        <f t="shared" si="234"/>
        <v>腕膝得点表!8:9</v>
      </c>
      <c r="CS499" s="337" t="str">
        <f t="shared" si="235"/>
        <v>20mシャトルラン得点表!3:13</v>
      </c>
      <c r="CT499" s="338" t="str">
        <f t="shared" si="236"/>
        <v>20mシャトルラン得点表!16:25</v>
      </c>
      <c r="CU499" s="402" t="b">
        <f t="shared" si="220"/>
        <v>0</v>
      </c>
    </row>
    <row r="500" spans="1:99">
      <c r="A500" s="352">
        <v>488</v>
      </c>
      <c r="B500" s="446"/>
      <c r="C500" s="353"/>
      <c r="D500" s="356"/>
      <c r="E500" s="355"/>
      <c r="F500" s="356"/>
      <c r="G500" s="435" t="str">
        <f>IF(E500="","",DATEDIF(E500,#REF!,"y"))</f>
        <v/>
      </c>
      <c r="H500" s="356"/>
      <c r="I500" s="356"/>
      <c r="J500" s="379"/>
      <c r="K500" s="436" t="str">
        <f t="shared" ca="1" si="209"/>
        <v/>
      </c>
      <c r="L500" s="316"/>
      <c r="M500" s="361"/>
      <c r="N500" s="361"/>
      <c r="O500" s="365"/>
      <c r="P500" s="363"/>
      <c r="Q500" s="432" t="str">
        <f t="shared" ca="1" si="210"/>
        <v/>
      </c>
      <c r="R500" s="360"/>
      <c r="S500" s="361"/>
      <c r="T500" s="361"/>
      <c r="U500" s="361"/>
      <c r="V500" s="365"/>
      <c r="W500" s="358"/>
      <c r="X500" s="379" t="str">
        <f t="shared" ca="1" si="211"/>
        <v/>
      </c>
      <c r="Y500" s="379"/>
      <c r="Z500" s="360"/>
      <c r="AA500" s="361"/>
      <c r="AB500" s="361"/>
      <c r="AC500" s="361"/>
      <c r="AD500" s="362"/>
      <c r="AE500" s="363"/>
      <c r="AF500" s="432" t="str">
        <f t="shared" ca="1" si="212"/>
        <v/>
      </c>
      <c r="AG500" s="363"/>
      <c r="AH500" s="432" t="str">
        <f t="shared" ca="1" si="213"/>
        <v/>
      </c>
      <c r="AI500" s="358"/>
      <c r="AJ500" s="379" t="str">
        <f t="shared" ca="1" si="214"/>
        <v/>
      </c>
      <c r="AK500" s="363"/>
      <c r="AL500" s="432" t="str">
        <f t="shared" ca="1" si="215"/>
        <v/>
      </c>
      <c r="AM500" s="363"/>
      <c r="AN500" s="432" t="str">
        <f t="shared" ca="1" si="216"/>
        <v/>
      </c>
      <c r="AO500" s="433" t="str">
        <f t="shared" si="217"/>
        <v/>
      </c>
      <c r="AP500" s="433" t="str">
        <f t="shared" si="218"/>
        <v/>
      </c>
      <c r="AQ500" s="433" t="str">
        <f>IF(AO500=7,VLOOKUP(AP500,設定!$A$2:$B$6,2,1),"---")</f>
        <v>---</v>
      </c>
      <c r="AR500" s="370"/>
      <c r="AS500" s="371"/>
      <c r="AT500" s="371"/>
      <c r="AU500" s="372" t="s">
        <v>105</v>
      </c>
      <c r="AV500" s="373"/>
      <c r="AW500" s="372"/>
      <c r="AX500" s="374"/>
      <c r="AY500" s="434" t="str">
        <f t="shared" si="237"/>
        <v/>
      </c>
      <c r="AZ500" s="372" t="s">
        <v>105</v>
      </c>
      <c r="BA500" s="372" t="s">
        <v>105</v>
      </c>
      <c r="BB500" s="372" t="s">
        <v>105</v>
      </c>
      <c r="BC500" s="372"/>
      <c r="BD500" s="372"/>
      <c r="BE500" s="372"/>
      <c r="BF500" s="372"/>
      <c r="BG500" s="376"/>
      <c r="BH500" s="377"/>
      <c r="BI500" s="372"/>
      <c r="BJ500" s="372"/>
      <c r="BK500" s="372"/>
      <c r="BL500" s="372"/>
      <c r="BM500" s="372"/>
      <c r="BN500" s="372"/>
      <c r="BO500" s="372"/>
      <c r="BP500" s="372"/>
      <c r="BQ500" s="372"/>
      <c r="BR500" s="372"/>
      <c r="BS500" s="372"/>
      <c r="BT500" s="372"/>
      <c r="BU500" s="372"/>
      <c r="BV500" s="372"/>
      <c r="BW500" s="372"/>
      <c r="BX500" s="372"/>
      <c r="BY500" s="372"/>
      <c r="BZ500" s="378"/>
      <c r="CA500" s="401"/>
      <c r="CB500" s="402"/>
      <c r="CC500" s="402">
        <v>488</v>
      </c>
      <c r="CD500" s="337" t="str">
        <f t="shared" si="219"/>
        <v/>
      </c>
      <c r="CE500" s="337" t="str">
        <f t="shared" si="221"/>
        <v>立得点表!3:12</v>
      </c>
      <c r="CF500" s="338" t="str">
        <f t="shared" si="222"/>
        <v>立得点表!16:25</v>
      </c>
      <c r="CG500" s="337" t="str">
        <f t="shared" si="223"/>
        <v>立3段得点表!3:13</v>
      </c>
      <c r="CH500" s="338" t="str">
        <f t="shared" si="224"/>
        <v>立3段得点表!16:25</v>
      </c>
      <c r="CI500" s="337" t="str">
        <f t="shared" si="225"/>
        <v>ボール得点表!3:13</v>
      </c>
      <c r="CJ500" s="338" t="str">
        <f t="shared" si="226"/>
        <v>ボール得点表!16:25</v>
      </c>
      <c r="CK500" s="337" t="str">
        <f t="shared" si="227"/>
        <v>50m得点表!3:13</v>
      </c>
      <c r="CL500" s="338" t="str">
        <f t="shared" si="228"/>
        <v>50m得点表!16:25</v>
      </c>
      <c r="CM500" s="337" t="str">
        <f t="shared" si="229"/>
        <v>往得点表!3:13</v>
      </c>
      <c r="CN500" s="338" t="str">
        <f t="shared" si="230"/>
        <v>往得点表!16:25</v>
      </c>
      <c r="CO500" s="337" t="str">
        <f t="shared" si="231"/>
        <v>腕得点表!3:13</v>
      </c>
      <c r="CP500" s="338" t="str">
        <f t="shared" si="232"/>
        <v>腕得点表!16:25</v>
      </c>
      <c r="CQ500" s="337" t="str">
        <f t="shared" si="233"/>
        <v>腕膝得点表!3:4</v>
      </c>
      <c r="CR500" s="338" t="str">
        <f t="shared" si="234"/>
        <v>腕膝得点表!8:9</v>
      </c>
      <c r="CS500" s="337" t="str">
        <f t="shared" si="235"/>
        <v>20mシャトルラン得点表!3:13</v>
      </c>
      <c r="CT500" s="338" t="str">
        <f t="shared" si="236"/>
        <v>20mシャトルラン得点表!16:25</v>
      </c>
      <c r="CU500" s="402" t="b">
        <f t="shared" si="220"/>
        <v>0</v>
      </c>
    </row>
    <row r="501" spans="1:99">
      <c r="A501" s="352">
        <v>489</v>
      </c>
      <c r="B501" s="446"/>
      <c r="C501" s="353"/>
      <c r="D501" s="356"/>
      <c r="E501" s="355"/>
      <c r="F501" s="356"/>
      <c r="G501" s="435" t="str">
        <f>IF(E501="","",DATEDIF(E501,#REF!,"y"))</f>
        <v/>
      </c>
      <c r="H501" s="356"/>
      <c r="I501" s="356"/>
      <c r="J501" s="379"/>
      <c r="K501" s="436" t="str">
        <f t="shared" ca="1" si="209"/>
        <v/>
      </c>
      <c r="L501" s="316"/>
      <c r="M501" s="361"/>
      <c r="N501" s="361"/>
      <c r="O501" s="365"/>
      <c r="P501" s="363"/>
      <c r="Q501" s="432" t="str">
        <f t="shared" ca="1" si="210"/>
        <v/>
      </c>
      <c r="R501" s="360"/>
      <c r="S501" s="361"/>
      <c r="T501" s="361"/>
      <c r="U501" s="361"/>
      <c r="V501" s="365"/>
      <c r="W501" s="358"/>
      <c r="X501" s="379" t="str">
        <f t="shared" ca="1" si="211"/>
        <v/>
      </c>
      <c r="Y501" s="379"/>
      <c r="Z501" s="360"/>
      <c r="AA501" s="361"/>
      <c r="AB501" s="361"/>
      <c r="AC501" s="361"/>
      <c r="AD501" s="362"/>
      <c r="AE501" s="363"/>
      <c r="AF501" s="432" t="str">
        <f t="shared" ca="1" si="212"/>
        <v/>
      </c>
      <c r="AG501" s="363"/>
      <c r="AH501" s="432" t="str">
        <f t="shared" ca="1" si="213"/>
        <v/>
      </c>
      <c r="AI501" s="358"/>
      <c r="AJ501" s="379" t="str">
        <f t="shared" ca="1" si="214"/>
        <v/>
      </c>
      <c r="AK501" s="363"/>
      <c r="AL501" s="432" t="str">
        <f t="shared" ca="1" si="215"/>
        <v/>
      </c>
      <c r="AM501" s="363"/>
      <c r="AN501" s="432" t="str">
        <f t="shared" ca="1" si="216"/>
        <v/>
      </c>
      <c r="AO501" s="433" t="str">
        <f t="shared" si="217"/>
        <v/>
      </c>
      <c r="AP501" s="433" t="str">
        <f t="shared" si="218"/>
        <v/>
      </c>
      <c r="AQ501" s="433" t="str">
        <f>IF(AO501=7,VLOOKUP(AP501,設定!$A$2:$B$6,2,1),"---")</f>
        <v>---</v>
      </c>
      <c r="AR501" s="370"/>
      <c r="AS501" s="371"/>
      <c r="AT501" s="371"/>
      <c r="AU501" s="372" t="s">
        <v>105</v>
      </c>
      <c r="AV501" s="373"/>
      <c r="AW501" s="372"/>
      <c r="AX501" s="374"/>
      <c r="AY501" s="434" t="str">
        <f t="shared" si="237"/>
        <v/>
      </c>
      <c r="AZ501" s="372" t="s">
        <v>105</v>
      </c>
      <c r="BA501" s="372" t="s">
        <v>105</v>
      </c>
      <c r="BB501" s="372" t="s">
        <v>105</v>
      </c>
      <c r="BC501" s="372"/>
      <c r="BD501" s="372"/>
      <c r="BE501" s="372"/>
      <c r="BF501" s="372"/>
      <c r="BG501" s="376"/>
      <c r="BH501" s="377"/>
      <c r="BI501" s="372"/>
      <c r="BJ501" s="372"/>
      <c r="BK501" s="372"/>
      <c r="BL501" s="372"/>
      <c r="BM501" s="372"/>
      <c r="BN501" s="372"/>
      <c r="BO501" s="372"/>
      <c r="BP501" s="372"/>
      <c r="BQ501" s="372"/>
      <c r="BR501" s="372"/>
      <c r="BS501" s="372"/>
      <c r="BT501" s="372"/>
      <c r="BU501" s="372"/>
      <c r="BV501" s="372"/>
      <c r="BW501" s="372"/>
      <c r="BX501" s="372"/>
      <c r="BY501" s="372"/>
      <c r="BZ501" s="378"/>
      <c r="CA501" s="401"/>
      <c r="CB501" s="402"/>
      <c r="CC501" s="402">
        <v>489</v>
      </c>
      <c r="CD501" s="337" t="str">
        <f t="shared" si="219"/>
        <v/>
      </c>
      <c r="CE501" s="337" t="str">
        <f t="shared" si="221"/>
        <v>立得点表!3:12</v>
      </c>
      <c r="CF501" s="338" t="str">
        <f t="shared" si="222"/>
        <v>立得点表!16:25</v>
      </c>
      <c r="CG501" s="337" t="str">
        <f t="shared" si="223"/>
        <v>立3段得点表!3:13</v>
      </c>
      <c r="CH501" s="338" t="str">
        <f t="shared" si="224"/>
        <v>立3段得点表!16:25</v>
      </c>
      <c r="CI501" s="337" t="str">
        <f t="shared" si="225"/>
        <v>ボール得点表!3:13</v>
      </c>
      <c r="CJ501" s="338" t="str">
        <f t="shared" si="226"/>
        <v>ボール得点表!16:25</v>
      </c>
      <c r="CK501" s="337" t="str">
        <f t="shared" si="227"/>
        <v>50m得点表!3:13</v>
      </c>
      <c r="CL501" s="338" t="str">
        <f t="shared" si="228"/>
        <v>50m得点表!16:25</v>
      </c>
      <c r="CM501" s="337" t="str">
        <f t="shared" si="229"/>
        <v>往得点表!3:13</v>
      </c>
      <c r="CN501" s="338" t="str">
        <f t="shared" si="230"/>
        <v>往得点表!16:25</v>
      </c>
      <c r="CO501" s="337" t="str">
        <f t="shared" si="231"/>
        <v>腕得点表!3:13</v>
      </c>
      <c r="CP501" s="338" t="str">
        <f t="shared" si="232"/>
        <v>腕得点表!16:25</v>
      </c>
      <c r="CQ501" s="337" t="str">
        <f t="shared" si="233"/>
        <v>腕膝得点表!3:4</v>
      </c>
      <c r="CR501" s="338" t="str">
        <f t="shared" si="234"/>
        <v>腕膝得点表!8:9</v>
      </c>
      <c r="CS501" s="337" t="str">
        <f t="shared" si="235"/>
        <v>20mシャトルラン得点表!3:13</v>
      </c>
      <c r="CT501" s="338" t="str">
        <f t="shared" si="236"/>
        <v>20mシャトルラン得点表!16:25</v>
      </c>
      <c r="CU501" s="402" t="b">
        <f t="shared" si="220"/>
        <v>0</v>
      </c>
    </row>
    <row r="502" spans="1:99">
      <c r="A502" s="352">
        <v>490</v>
      </c>
      <c r="B502" s="446"/>
      <c r="C502" s="353"/>
      <c r="D502" s="356"/>
      <c r="E502" s="355"/>
      <c r="F502" s="356"/>
      <c r="G502" s="435" t="str">
        <f>IF(E502="","",DATEDIF(E502,#REF!,"y"))</f>
        <v/>
      </c>
      <c r="H502" s="356"/>
      <c r="I502" s="356"/>
      <c r="J502" s="379"/>
      <c r="K502" s="436" t="str">
        <f t="shared" ca="1" si="209"/>
        <v/>
      </c>
      <c r="L502" s="316"/>
      <c r="M502" s="361"/>
      <c r="N502" s="361"/>
      <c r="O502" s="365"/>
      <c r="P502" s="363"/>
      <c r="Q502" s="432" t="str">
        <f t="shared" ca="1" si="210"/>
        <v/>
      </c>
      <c r="R502" s="360"/>
      <c r="S502" s="361"/>
      <c r="T502" s="361"/>
      <c r="U502" s="361"/>
      <c r="V502" s="365"/>
      <c r="W502" s="358"/>
      <c r="X502" s="379" t="str">
        <f t="shared" ca="1" si="211"/>
        <v/>
      </c>
      <c r="Y502" s="379"/>
      <c r="Z502" s="360"/>
      <c r="AA502" s="361"/>
      <c r="AB502" s="361"/>
      <c r="AC502" s="361"/>
      <c r="AD502" s="362"/>
      <c r="AE502" s="363"/>
      <c r="AF502" s="432" t="str">
        <f t="shared" ca="1" si="212"/>
        <v/>
      </c>
      <c r="AG502" s="363"/>
      <c r="AH502" s="432" t="str">
        <f t="shared" ca="1" si="213"/>
        <v/>
      </c>
      <c r="AI502" s="358"/>
      <c r="AJ502" s="379" t="str">
        <f t="shared" ca="1" si="214"/>
        <v/>
      </c>
      <c r="AK502" s="363"/>
      <c r="AL502" s="432" t="str">
        <f t="shared" ca="1" si="215"/>
        <v/>
      </c>
      <c r="AM502" s="363"/>
      <c r="AN502" s="432" t="str">
        <f t="shared" ca="1" si="216"/>
        <v/>
      </c>
      <c r="AO502" s="433" t="str">
        <f t="shared" si="217"/>
        <v/>
      </c>
      <c r="AP502" s="433" t="str">
        <f t="shared" si="218"/>
        <v/>
      </c>
      <c r="AQ502" s="433" t="str">
        <f>IF(AO502=7,VLOOKUP(AP502,設定!$A$2:$B$6,2,1),"---")</f>
        <v>---</v>
      </c>
      <c r="AR502" s="370"/>
      <c r="AS502" s="371"/>
      <c r="AT502" s="371"/>
      <c r="AU502" s="372" t="s">
        <v>105</v>
      </c>
      <c r="AV502" s="373"/>
      <c r="AW502" s="372"/>
      <c r="AX502" s="374"/>
      <c r="AY502" s="434" t="str">
        <f t="shared" si="237"/>
        <v/>
      </c>
      <c r="AZ502" s="372" t="s">
        <v>105</v>
      </c>
      <c r="BA502" s="372" t="s">
        <v>105</v>
      </c>
      <c r="BB502" s="372" t="s">
        <v>105</v>
      </c>
      <c r="BC502" s="372"/>
      <c r="BD502" s="372"/>
      <c r="BE502" s="372"/>
      <c r="BF502" s="372"/>
      <c r="BG502" s="376"/>
      <c r="BH502" s="377"/>
      <c r="BI502" s="372"/>
      <c r="BJ502" s="372"/>
      <c r="BK502" s="372"/>
      <c r="BL502" s="372"/>
      <c r="BM502" s="372"/>
      <c r="BN502" s="372"/>
      <c r="BO502" s="372"/>
      <c r="BP502" s="372"/>
      <c r="BQ502" s="372"/>
      <c r="BR502" s="372"/>
      <c r="BS502" s="372"/>
      <c r="BT502" s="372"/>
      <c r="BU502" s="372"/>
      <c r="BV502" s="372"/>
      <c r="BW502" s="372"/>
      <c r="BX502" s="372"/>
      <c r="BY502" s="372"/>
      <c r="BZ502" s="378"/>
      <c r="CA502" s="401"/>
      <c r="CB502" s="402"/>
      <c r="CC502" s="402">
        <v>490</v>
      </c>
      <c r="CD502" s="337" t="str">
        <f t="shared" si="219"/>
        <v/>
      </c>
      <c r="CE502" s="337" t="str">
        <f t="shared" si="221"/>
        <v>立得点表!3:12</v>
      </c>
      <c r="CF502" s="338" t="str">
        <f t="shared" si="222"/>
        <v>立得点表!16:25</v>
      </c>
      <c r="CG502" s="337" t="str">
        <f t="shared" si="223"/>
        <v>立3段得点表!3:13</v>
      </c>
      <c r="CH502" s="338" t="str">
        <f t="shared" si="224"/>
        <v>立3段得点表!16:25</v>
      </c>
      <c r="CI502" s="337" t="str">
        <f t="shared" si="225"/>
        <v>ボール得点表!3:13</v>
      </c>
      <c r="CJ502" s="338" t="str">
        <f t="shared" si="226"/>
        <v>ボール得点表!16:25</v>
      </c>
      <c r="CK502" s="337" t="str">
        <f t="shared" si="227"/>
        <v>50m得点表!3:13</v>
      </c>
      <c r="CL502" s="338" t="str">
        <f t="shared" si="228"/>
        <v>50m得点表!16:25</v>
      </c>
      <c r="CM502" s="337" t="str">
        <f t="shared" si="229"/>
        <v>往得点表!3:13</v>
      </c>
      <c r="CN502" s="338" t="str">
        <f t="shared" si="230"/>
        <v>往得点表!16:25</v>
      </c>
      <c r="CO502" s="337" t="str">
        <f t="shared" si="231"/>
        <v>腕得点表!3:13</v>
      </c>
      <c r="CP502" s="338" t="str">
        <f t="shared" si="232"/>
        <v>腕得点表!16:25</v>
      </c>
      <c r="CQ502" s="337" t="str">
        <f t="shared" si="233"/>
        <v>腕膝得点表!3:4</v>
      </c>
      <c r="CR502" s="338" t="str">
        <f t="shared" si="234"/>
        <v>腕膝得点表!8:9</v>
      </c>
      <c r="CS502" s="337" t="str">
        <f t="shared" si="235"/>
        <v>20mシャトルラン得点表!3:13</v>
      </c>
      <c r="CT502" s="338" t="str">
        <f t="shared" si="236"/>
        <v>20mシャトルラン得点表!16:25</v>
      </c>
      <c r="CU502" s="402" t="b">
        <f t="shared" si="220"/>
        <v>0</v>
      </c>
    </row>
    <row r="503" spans="1:99">
      <c r="A503" s="352">
        <v>491</v>
      </c>
      <c r="B503" s="446"/>
      <c r="C503" s="353"/>
      <c r="D503" s="356"/>
      <c r="E503" s="355"/>
      <c r="F503" s="356"/>
      <c r="G503" s="435" t="str">
        <f>IF(E503="","",DATEDIF(E503,#REF!,"y"))</f>
        <v/>
      </c>
      <c r="H503" s="356"/>
      <c r="I503" s="356"/>
      <c r="J503" s="379"/>
      <c r="K503" s="436" t="str">
        <f t="shared" ca="1" si="209"/>
        <v/>
      </c>
      <c r="L503" s="316"/>
      <c r="M503" s="361"/>
      <c r="N503" s="361"/>
      <c r="O503" s="365"/>
      <c r="P503" s="363"/>
      <c r="Q503" s="432" t="str">
        <f t="shared" ca="1" si="210"/>
        <v/>
      </c>
      <c r="R503" s="360"/>
      <c r="S503" s="361"/>
      <c r="T503" s="361"/>
      <c r="U503" s="361"/>
      <c r="V503" s="365"/>
      <c r="W503" s="358"/>
      <c r="X503" s="379" t="str">
        <f t="shared" ca="1" si="211"/>
        <v/>
      </c>
      <c r="Y503" s="379"/>
      <c r="Z503" s="360"/>
      <c r="AA503" s="361"/>
      <c r="AB503" s="361"/>
      <c r="AC503" s="361"/>
      <c r="AD503" s="362"/>
      <c r="AE503" s="363"/>
      <c r="AF503" s="432" t="str">
        <f t="shared" ca="1" si="212"/>
        <v/>
      </c>
      <c r="AG503" s="363"/>
      <c r="AH503" s="432" t="str">
        <f t="shared" ca="1" si="213"/>
        <v/>
      </c>
      <c r="AI503" s="358"/>
      <c r="AJ503" s="379" t="str">
        <f t="shared" ca="1" si="214"/>
        <v/>
      </c>
      <c r="AK503" s="363"/>
      <c r="AL503" s="432" t="str">
        <f t="shared" ca="1" si="215"/>
        <v/>
      </c>
      <c r="AM503" s="363"/>
      <c r="AN503" s="432" t="str">
        <f t="shared" ca="1" si="216"/>
        <v/>
      </c>
      <c r="AO503" s="433" t="str">
        <f t="shared" si="217"/>
        <v/>
      </c>
      <c r="AP503" s="433" t="str">
        <f t="shared" si="218"/>
        <v/>
      </c>
      <c r="AQ503" s="433" t="str">
        <f>IF(AO503=7,VLOOKUP(AP503,設定!$A$2:$B$6,2,1),"---")</f>
        <v>---</v>
      </c>
      <c r="AR503" s="370"/>
      <c r="AS503" s="371"/>
      <c r="AT503" s="371"/>
      <c r="AU503" s="372" t="s">
        <v>105</v>
      </c>
      <c r="AV503" s="373"/>
      <c r="AW503" s="372"/>
      <c r="AX503" s="374"/>
      <c r="AY503" s="434" t="str">
        <f t="shared" si="237"/>
        <v/>
      </c>
      <c r="AZ503" s="372" t="s">
        <v>105</v>
      </c>
      <c r="BA503" s="372" t="s">
        <v>105</v>
      </c>
      <c r="BB503" s="372" t="s">
        <v>105</v>
      </c>
      <c r="BC503" s="372"/>
      <c r="BD503" s="372"/>
      <c r="BE503" s="372"/>
      <c r="BF503" s="372"/>
      <c r="BG503" s="376"/>
      <c r="BH503" s="377"/>
      <c r="BI503" s="372"/>
      <c r="BJ503" s="372"/>
      <c r="BK503" s="372"/>
      <c r="BL503" s="372"/>
      <c r="BM503" s="372"/>
      <c r="BN503" s="372"/>
      <c r="BO503" s="372"/>
      <c r="BP503" s="372"/>
      <c r="BQ503" s="372"/>
      <c r="BR503" s="372"/>
      <c r="BS503" s="372"/>
      <c r="BT503" s="372"/>
      <c r="BU503" s="372"/>
      <c r="BV503" s="372"/>
      <c r="BW503" s="372"/>
      <c r="BX503" s="372"/>
      <c r="BY503" s="372"/>
      <c r="BZ503" s="378"/>
      <c r="CA503" s="401"/>
      <c r="CB503" s="402"/>
      <c r="CC503" s="402">
        <v>491</v>
      </c>
      <c r="CD503" s="337" t="str">
        <f t="shared" si="219"/>
        <v/>
      </c>
      <c r="CE503" s="337" t="str">
        <f t="shared" si="221"/>
        <v>立得点表!3:12</v>
      </c>
      <c r="CF503" s="338" t="str">
        <f t="shared" si="222"/>
        <v>立得点表!16:25</v>
      </c>
      <c r="CG503" s="337" t="str">
        <f t="shared" si="223"/>
        <v>立3段得点表!3:13</v>
      </c>
      <c r="CH503" s="338" t="str">
        <f t="shared" si="224"/>
        <v>立3段得点表!16:25</v>
      </c>
      <c r="CI503" s="337" t="str">
        <f t="shared" si="225"/>
        <v>ボール得点表!3:13</v>
      </c>
      <c r="CJ503" s="338" t="str">
        <f t="shared" si="226"/>
        <v>ボール得点表!16:25</v>
      </c>
      <c r="CK503" s="337" t="str">
        <f t="shared" si="227"/>
        <v>50m得点表!3:13</v>
      </c>
      <c r="CL503" s="338" t="str">
        <f t="shared" si="228"/>
        <v>50m得点表!16:25</v>
      </c>
      <c r="CM503" s="337" t="str">
        <f t="shared" si="229"/>
        <v>往得点表!3:13</v>
      </c>
      <c r="CN503" s="338" t="str">
        <f t="shared" si="230"/>
        <v>往得点表!16:25</v>
      </c>
      <c r="CO503" s="337" t="str">
        <f t="shared" si="231"/>
        <v>腕得点表!3:13</v>
      </c>
      <c r="CP503" s="338" t="str">
        <f t="shared" si="232"/>
        <v>腕得点表!16:25</v>
      </c>
      <c r="CQ503" s="337" t="str">
        <f t="shared" si="233"/>
        <v>腕膝得点表!3:4</v>
      </c>
      <c r="CR503" s="338" t="str">
        <f t="shared" si="234"/>
        <v>腕膝得点表!8:9</v>
      </c>
      <c r="CS503" s="337" t="str">
        <f t="shared" si="235"/>
        <v>20mシャトルラン得点表!3:13</v>
      </c>
      <c r="CT503" s="338" t="str">
        <f t="shared" si="236"/>
        <v>20mシャトルラン得点表!16:25</v>
      </c>
      <c r="CU503" s="402" t="b">
        <f t="shared" si="220"/>
        <v>0</v>
      </c>
    </row>
    <row r="504" spans="1:99">
      <c r="A504" s="352">
        <v>492</v>
      </c>
      <c r="B504" s="446"/>
      <c r="C504" s="353"/>
      <c r="D504" s="356"/>
      <c r="E504" s="355"/>
      <c r="F504" s="356"/>
      <c r="G504" s="435" t="str">
        <f>IF(E504="","",DATEDIF(E504,#REF!,"y"))</f>
        <v/>
      </c>
      <c r="H504" s="356"/>
      <c r="I504" s="356"/>
      <c r="J504" s="379"/>
      <c r="K504" s="436" t="str">
        <f t="shared" ca="1" si="209"/>
        <v/>
      </c>
      <c r="L504" s="316"/>
      <c r="M504" s="361"/>
      <c r="N504" s="361"/>
      <c r="O504" s="365"/>
      <c r="P504" s="363"/>
      <c r="Q504" s="432" t="str">
        <f t="shared" ca="1" si="210"/>
        <v/>
      </c>
      <c r="R504" s="360"/>
      <c r="S504" s="361"/>
      <c r="T504" s="361"/>
      <c r="U504" s="361"/>
      <c r="V504" s="365"/>
      <c r="W504" s="358"/>
      <c r="X504" s="379" t="str">
        <f t="shared" ca="1" si="211"/>
        <v/>
      </c>
      <c r="Y504" s="379"/>
      <c r="Z504" s="360"/>
      <c r="AA504" s="361"/>
      <c r="AB504" s="361"/>
      <c r="AC504" s="361"/>
      <c r="AD504" s="362"/>
      <c r="AE504" s="363"/>
      <c r="AF504" s="432" t="str">
        <f t="shared" ca="1" si="212"/>
        <v/>
      </c>
      <c r="AG504" s="363"/>
      <c r="AH504" s="432" t="str">
        <f t="shared" ca="1" si="213"/>
        <v/>
      </c>
      <c r="AI504" s="358"/>
      <c r="AJ504" s="379" t="str">
        <f t="shared" ca="1" si="214"/>
        <v/>
      </c>
      <c r="AK504" s="363"/>
      <c r="AL504" s="432" t="str">
        <f t="shared" ca="1" si="215"/>
        <v/>
      </c>
      <c r="AM504" s="363"/>
      <c r="AN504" s="432" t="str">
        <f t="shared" ca="1" si="216"/>
        <v/>
      </c>
      <c r="AO504" s="433" t="str">
        <f t="shared" si="217"/>
        <v/>
      </c>
      <c r="AP504" s="433" t="str">
        <f t="shared" si="218"/>
        <v/>
      </c>
      <c r="AQ504" s="433" t="str">
        <f>IF(AO504=7,VLOOKUP(AP504,設定!$A$2:$B$6,2,1),"---")</f>
        <v>---</v>
      </c>
      <c r="AR504" s="370"/>
      <c r="AS504" s="371"/>
      <c r="AT504" s="371"/>
      <c r="AU504" s="372" t="s">
        <v>105</v>
      </c>
      <c r="AV504" s="373"/>
      <c r="AW504" s="372"/>
      <c r="AX504" s="374"/>
      <c r="AY504" s="434" t="str">
        <f t="shared" si="237"/>
        <v/>
      </c>
      <c r="AZ504" s="372" t="s">
        <v>105</v>
      </c>
      <c r="BA504" s="372" t="s">
        <v>105</v>
      </c>
      <c r="BB504" s="372" t="s">
        <v>105</v>
      </c>
      <c r="BC504" s="372"/>
      <c r="BD504" s="372"/>
      <c r="BE504" s="372"/>
      <c r="BF504" s="372"/>
      <c r="BG504" s="376"/>
      <c r="BH504" s="377"/>
      <c r="BI504" s="372"/>
      <c r="BJ504" s="372"/>
      <c r="BK504" s="372"/>
      <c r="BL504" s="372"/>
      <c r="BM504" s="372"/>
      <c r="BN504" s="372"/>
      <c r="BO504" s="372"/>
      <c r="BP504" s="372"/>
      <c r="BQ504" s="372"/>
      <c r="BR504" s="372"/>
      <c r="BS504" s="372"/>
      <c r="BT504" s="372"/>
      <c r="BU504" s="372"/>
      <c r="BV504" s="372"/>
      <c r="BW504" s="372"/>
      <c r="BX504" s="372"/>
      <c r="BY504" s="372"/>
      <c r="BZ504" s="378"/>
      <c r="CA504" s="401"/>
      <c r="CB504" s="402"/>
      <c r="CC504" s="402">
        <v>492</v>
      </c>
      <c r="CD504" s="337" t="str">
        <f t="shared" si="219"/>
        <v/>
      </c>
      <c r="CE504" s="337" t="str">
        <f t="shared" si="221"/>
        <v>立得点表!3:12</v>
      </c>
      <c r="CF504" s="338" t="str">
        <f t="shared" si="222"/>
        <v>立得点表!16:25</v>
      </c>
      <c r="CG504" s="337" t="str">
        <f t="shared" si="223"/>
        <v>立3段得点表!3:13</v>
      </c>
      <c r="CH504" s="338" t="str">
        <f t="shared" si="224"/>
        <v>立3段得点表!16:25</v>
      </c>
      <c r="CI504" s="337" t="str">
        <f t="shared" si="225"/>
        <v>ボール得点表!3:13</v>
      </c>
      <c r="CJ504" s="338" t="str">
        <f t="shared" si="226"/>
        <v>ボール得点表!16:25</v>
      </c>
      <c r="CK504" s="337" t="str">
        <f t="shared" si="227"/>
        <v>50m得点表!3:13</v>
      </c>
      <c r="CL504" s="338" t="str">
        <f t="shared" si="228"/>
        <v>50m得点表!16:25</v>
      </c>
      <c r="CM504" s="337" t="str">
        <f t="shared" si="229"/>
        <v>往得点表!3:13</v>
      </c>
      <c r="CN504" s="338" t="str">
        <f t="shared" si="230"/>
        <v>往得点表!16:25</v>
      </c>
      <c r="CO504" s="337" t="str">
        <f t="shared" si="231"/>
        <v>腕得点表!3:13</v>
      </c>
      <c r="CP504" s="338" t="str">
        <f t="shared" si="232"/>
        <v>腕得点表!16:25</v>
      </c>
      <c r="CQ504" s="337" t="str">
        <f t="shared" si="233"/>
        <v>腕膝得点表!3:4</v>
      </c>
      <c r="CR504" s="338" t="str">
        <f t="shared" si="234"/>
        <v>腕膝得点表!8:9</v>
      </c>
      <c r="CS504" s="337" t="str">
        <f t="shared" si="235"/>
        <v>20mシャトルラン得点表!3:13</v>
      </c>
      <c r="CT504" s="338" t="str">
        <f t="shared" si="236"/>
        <v>20mシャトルラン得点表!16:25</v>
      </c>
      <c r="CU504" s="402" t="b">
        <f t="shared" si="220"/>
        <v>0</v>
      </c>
    </row>
    <row r="505" spans="1:99">
      <c r="A505" s="352">
        <v>493</v>
      </c>
      <c r="B505" s="446"/>
      <c r="C505" s="353"/>
      <c r="D505" s="356"/>
      <c r="E505" s="355"/>
      <c r="F505" s="356"/>
      <c r="G505" s="435" t="str">
        <f>IF(E505="","",DATEDIF(E505,#REF!,"y"))</f>
        <v/>
      </c>
      <c r="H505" s="356"/>
      <c r="I505" s="356"/>
      <c r="J505" s="379"/>
      <c r="K505" s="436" t="str">
        <f t="shared" ca="1" si="209"/>
        <v/>
      </c>
      <c r="L505" s="316"/>
      <c r="M505" s="361"/>
      <c r="N505" s="361"/>
      <c r="O505" s="365"/>
      <c r="P505" s="363"/>
      <c r="Q505" s="432" t="str">
        <f t="shared" ca="1" si="210"/>
        <v/>
      </c>
      <c r="R505" s="360"/>
      <c r="S505" s="361"/>
      <c r="T505" s="361"/>
      <c r="U505" s="361"/>
      <c r="V505" s="365"/>
      <c r="W505" s="358"/>
      <c r="X505" s="379" t="str">
        <f t="shared" ca="1" si="211"/>
        <v/>
      </c>
      <c r="Y505" s="379"/>
      <c r="Z505" s="360"/>
      <c r="AA505" s="361"/>
      <c r="AB505" s="361"/>
      <c r="AC505" s="361"/>
      <c r="AD505" s="362"/>
      <c r="AE505" s="363"/>
      <c r="AF505" s="432" t="str">
        <f t="shared" ca="1" si="212"/>
        <v/>
      </c>
      <c r="AG505" s="363"/>
      <c r="AH505" s="432" t="str">
        <f t="shared" ca="1" si="213"/>
        <v/>
      </c>
      <c r="AI505" s="358"/>
      <c r="AJ505" s="379" t="str">
        <f t="shared" ca="1" si="214"/>
        <v/>
      </c>
      <c r="AK505" s="363"/>
      <c r="AL505" s="432" t="str">
        <f t="shared" ca="1" si="215"/>
        <v/>
      </c>
      <c r="AM505" s="363"/>
      <c r="AN505" s="432" t="str">
        <f t="shared" ca="1" si="216"/>
        <v/>
      </c>
      <c r="AO505" s="433" t="str">
        <f t="shared" si="217"/>
        <v/>
      </c>
      <c r="AP505" s="433" t="str">
        <f t="shared" si="218"/>
        <v/>
      </c>
      <c r="AQ505" s="433" t="str">
        <f>IF(AO505=7,VLOOKUP(AP505,設定!$A$2:$B$6,2,1),"---")</f>
        <v>---</v>
      </c>
      <c r="AR505" s="370"/>
      <c r="AS505" s="371"/>
      <c r="AT505" s="371"/>
      <c r="AU505" s="372" t="s">
        <v>105</v>
      </c>
      <c r="AV505" s="373"/>
      <c r="AW505" s="372"/>
      <c r="AX505" s="374"/>
      <c r="AY505" s="434" t="str">
        <f t="shared" si="237"/>
        <v/>
      </c>
      <c r="AZ505" s="372" t="s">
        <v>105</v>
      </c>
      <c r="BA505" s="372" t="s">
        <v>105</v>
      </c>
      <c r="BB505" s="372" t="s">
        <v>105</v>
      </c>
      <c r="BC505" s="372"/>
      <c r="BD505" s="372"/>
      <c r="BE505" s="372"/>
      <c r="BF505" s="372"/>
      <c r="BG505" s="376"/>
      <c r="BH505" s="377"/>
      <c r="BI505" s="372"/>
      <c r="BJ505" s="372"/>
      <c r="BK505" s="372"/>
      <c r="BL505" s="372"/>
      <c r="BM505" s="372"/>
      <c r="BN505" s="372"/>
      <c r="BO505" s="372"/>
      <c r="BP505" s="372"/>
      <c r="BQ505" s="372"/>
      <c r="BR505" s="372"/>
      <c r="BS505" s="372"/>
      <c r="BT505" s="372"/>
      <c r="BU505" s="372"/>
      <c r="BV505" s="372"/>
      <c r="BW505" s="372"/>
      <c r="BX505" s="372"/>
      <c r="BY505" s="372"/>
      <c r="BZ505" s="378"/>
      <c r="CA505" s="401"/>
      <c r="CB505" s="402"/>
      <c r="CC505" s="402">
        <v>493</v>
      </c>
      <c r="CD505" s="337" t="str">
        <f t="shared" si="219"/>
        <v/>
      </c>
      <c r="CE505" s="337" t="str">
        <f t="shared" si="221"/>
        <v>立得点表!3:12</v>
      </c>
      <c r="CF505" s="338" t="str">
        <f t="shared" si="222"/>
        <v>立得点表!16:25</v>
      </c>
      <c r="CG505" s="337" t="str">
        <f t="shared" si="223"/>
        <v>立3段得点表!3:13</v>
      </c>
      <c r="CH505" s="338" t="str">
        <f t="shared" si="224"/>
        <v>立3段得点表!16:25</v>
      </c>
      <c r="CI505" s="337" t="str">
        <f t="shared" si="225"/>
        <v>ボール得点表!3:13</v>
      </c>
      <c r="CJ505" s="338" t="str">
        <f t="shared" si="226"/>
        <v>ボール得点表!16:25</v>
      </c>
      <c r="CK505" s="337" t="str">
        <f t="shared" si="227"/>
        <v>50m得点表!3:13</v>
      </c>
      <c r="CL505" s="338" t="str">
        <f t="shared" si="228"/>
        <v>50m得点表!16:25</v>
      </c>
      <c r="CM505" s="337" t="str">
        <f t="shared" si="229"/>
        <v>往得点表!3:13</v>
      </c>
      <c r="CN505" s="338" t="str">
        <f t="shared" si="230"/>
        <v>往得点表!16:25</v>
      </c>
      <c r="CO505" s="337" t="str">
        <f t="shared" si="231"/>
        <v>腕得点表!3:13</v>
      </c>
      <c r="CP505" s="338" t="str">
        <f t="shared" si="232"/>
        <v>腕得点表!16:25</v>
      </c>
      <c r="CQ505" s="337" t="str">
        <f t="shared" si="233"/>
        <v>腕膝得点表!3:4</v>
      </c>
      <c r="CR505" s="338" t="str">
        <f t="shared" si="234"/>
        <v>腕膝得点表!8:9</v>
      </c>
      <c r="CS505" s="337" t="str">
        <f t="shared" si="235"/>
        <v>20mシャトルラン得点表!3:13</v>
      </c>
      <c r="CT505" s="338" t="str">
        <f t="shared" si="236"/>
        <v>20mシャトルラン得点表!16:25</v>
      </c>
      <c r="CU505" s="402" t="b">
        <f t="shared" si="220"/>
        <v>0</v>
      </c>
    </row>
    <row r="506" spans="1:99">
      <c r="A506" s="352">
        <v>494</v>
      </c>
      <c r="B506" s="446"/>
      <c r="C506" s="353"/>
      <c r="D506" s="356"/>
      <c r="E506" s="355"/>
      <c r="F506" s="356"/>
      <c r="G506" s="435" t="str">
        <f>IF(E506="","",DATEDIF(E506,#REF!,"y"))</f>
        <v/>
      </c>
      <c r="H506" s="356"/>
      <c r="I506" s="356"/>
      <c r="J506" s="379"/>
      <c r="K506" s="436" t="str">
        <f t="shared" ca="1" si="209"/>
        <v/>
      </c>
      <c r="L506" s="316"/>
      <c r="M506" s="361"/>
      <c r="N506" s="361"/>
      <c r="O506" s="365"/>
      <c r="P506" s="363"/>
      <c r="Q506" s="432" t="str">
        <f t="shared" ca="1" si="210"/>
        <v/>
      </c>
      <c r="R506" s="360"/>
      <c r="S506" s="361"/>
      <c r="T506" s="361"/>
      <c r="U506" s="361"/>
      <c r="V506" s="365"/>
      <c r="W506" s="358"/>
      <c r="X506" s="379" t="str">
        <f t="shared" ca="1" si="211"/>
        <v/>
      </c>
      <c r="Y506" s="379"/>
      <c r="Z506" s="360"/>
      <c r="AA506" s="361"/>
      <c r="AB506" s="361"/>
      <c r="AC506" s="361"/>
      <c r="AD506" s="362"/>
      <c r="AE506" s="363"/>
      <c r="AF506" s="432" t="str">
        <f t="shared" ca="1" si="212"/>
        <v/>
      </c>
      <c r="AG506" s="363"/>
      <c r="AH506" s="432" t="str">
        <f t="shared" ca="1" si="213"/>
        <v/>
      </c>
      <c r="AI506" s="358"/>
      <c r="AJ506" s="379" t="str">
        <f t="shared" ca="1" si="214"/>
        <v/>
      </c>
      <c r="AK506" s="363"/>
      <c r="AL506" s="432" t="str">
        <f t="shared" ca="1" si="215"/>
        <v/>
      </c>
      <c r="AM506" s="363"/>
      <c r="AN506" s="432" t="str">
        <f t="shared" ca="1" si="216"/>
        <v/>
      </c>
      <c r="AO506" s="433" t="str">
        <f t="shared" si="217"/>
        <v/>
      </c>
      <c r="AP506" s="433" t="str">
        <f t="shared" si="218"/>
        <v/>
      </c>
      <c r="AQ506" s="433" t="str">
        <f>IF(AO506=7,VLOOKUP(AP506,設定!$A$2:$B$6,2,1),"---")</f>
        <v>---</v>
      </c>
      <c r="AR506" s="370"/>
      <c r="AS506" s="371"/>
      <c r="AT506" s="371"/>
      <c r="AU506" s="372" t="s">
        <v>105</v>
      </c>
      <c r="AV506" s="373"/>
      <c r="AW506" s="372"/>
      <c r="AX506" s="374"/>
      <c r="AY506" s="434" t="str">
        <f t="shared" si="237"/>
        <v/>
      </c>
      <c r="AZ506" s="372" t="s">
        <v>105</v>
      </c>
      <c r="BA506" s="372" t="s">
        <v>105</v>
      </c>
      <c r="BB506" s="372" t="s">
        <v>105</v>
      </c>
      <c r="BC506" s="372"/>
      <c r="BD506" s="372"/>
      <c r="BE506" s="372"/>
      <c r="BF506" s="372"/>
      <c r="BG506" s="376"/>
      <c r="BH506" s="377"/>
      <c r="BI506" s="372"/>
      <c r="BJ506" s="372"/>
      <c r="BK506" s="372"/>
      <c r="BL506" s="372"/>
      <c r="BM506" s="372"/>
      <c r="BN506" s="372"/>
      <c r="BO506" s="372"/>
      <c r="BP506" s="372"/>
      <c r="BQ506" s="372"/>
      <c r="BR506" s="372"/>
      <c r="BS506" s="372"/>
      <c r="BT506" s="372"/>
      <c r="BU506" s="372"/>
      <c r="BV506" s="372"/>
      <c r="BW506" s="372"/>
      <c r="BX506" s="372"/>
      <c r="BY506" s="372"/>
      <c r="BZ506" s="378"/>
      <c r="CA506" s="401"/>
      <c r="CB506" s="402"/>
      <c r="CC506" s="402">
        <v>494</v>
      </c>
      <c r="CD506" s="337" t="str">
        <f t="shared" si="219"/>
        <v/>
      </c>
      <c r="CE506" s="337" t="str">
        <f t="shared" si="221"/>
        <v>立得点表!3:12</v>
      </c>
      <c r="CF506" s="338" t="str">
        <f t="shared" si="222"/>
        <v>立得点表!16:25</v>
      </c>
      <c r="CG506" s="337" t="str">
        <f t="shared" si="223"/>
        <v>立3段得点表!3:13</v>
      </c>
      <c r="CH506" s="338" t="str">
        <f t="shared" si="224"/>
        <v>立3段得点表!16:25</v>
      </c>
      <c r="CI506" s="337" t="str">
        <f t="shared" si="225"/>
        <v>ボール得点表!3:13</v>
      </c>
      <c r="CJ506" s="338" t="str">
        <f t="shared" si="226"/>
        <v>ボール得点表!16:25</v>
      </c>
      <c r="CK506" s="337" t="str">
        <f t="shared" si="227"/>
        <v>50m得点表!3:13</v>
      </c>
      <c r="CL506" s="338" t="str">
        <f t="shared" si="228"/>
        <v>50m得点表!16:25</v>
      </c>
      <c r="CM506" s="337" t="str">
        <f t="shared" si="229"/>
        <v>往得点表!3:13</v>
      </c>
      <c r="CN506" s="338" t="str">
        <f t="shared" si="230"/>
        <v>往得点表!16:25</v>
      </c>
      <c r="CO506" s="337" t="str">
        <f t="shared" si="231"/>
        <v>腕得点表!3:13</v>
      </c>
      <c r="CP506" s="338" t="str">
        <f t="shared" si="232"/>
        <v>腕得点表!16:25</v>
      </c>
      <c r="CQ506" s="337" t="str">
        <f t="shared" si="233"/>
        <v>腕膝得点表!3:4</v>
      </c>
      <c r="CR506" s="338" t="str">
        <f t="shared" si="234"/>
        <v>腕膝得点表!8:9</v>
      </c>
      <c r="CS506" s="337" t="str">
        <f t="shared" si="235"/>
        <v>20mシャトルラン得点表!3:13</v>
      </c>
      <c r="CT506" s="338" t="str">
        <f t="shared" si="236"/>
        <v>20mシャトルラン得点表!16:25</v>
      </c>
      <c r="CU506" s="402" t="b">
        <f t="shared" si="220"/>
        <v>0</v>
      </c>
    </row>
    <row r="507" spans="1:99">
      <c r="A507" s="352">
        <v>495</v>
      </c>
      <c r="B507" s="446"/>
      <c r="C507" s="353"/>
      <c r="D507" s="356"/>
      <c r="E507" s="355"/>
      <c r="F507" s="356"/>
      <c r="G507" s="435" t="str">
        <f>IF(E507="","",DATEDIF(E507,#REF!,"y"))</f>
        <v/>
      </c>
      <c r="H507" s="356"/>
      <c r="I507" s="356"/>
      <c r="J507" s="379"/>
      <c r="K507" s="436" t="str">
        <f t="shared" ca="1" si="209"/>
        <v/>
      </c>
      <c r="L507" s="316"/>
      <c r="M507" s="361"/>
      <c r="N507" s="361"/>
      <c r="O507" s="365"/>
      <c r="P507" s="363"/>
      <c r="Q507" s="432" t="str">
        <f t="shared" ca="1" si="210"/>
        <v/>
      </c>
      <c r="R507" s="360"/>
      <c r="S507" s="361"/>
      <c r="T507" s="361"/>
      <c r="U507" s="361"/>
      <c r="V507" s="365"/>
      <c r="W507" s="358"/>
      <c r="X507" s="379" t="str">
        <f t="shared" ca="1" si="211"/>
        <v/>
      </c>
      <c r="Y507" s="379"/>
      <c r="Z507" s="360"/>
      <c r="AA507" s="361"/>
      <c r="AB507" s="361"/>
      <c r="AC507" s="361"/>
      <c r="AD507" s="362"/>
      <c r="AE507" s="363"/>
      <c r="AF507" s="432" t="str">
        <f t="shared" ca="1" si="212"/>
        <v/>
      </c>
      <c r="AG507" s="363"/>
      <c r="AH507" s="432" t="str">
        <f t="shared" ca="1" si="213"/>
        <v/>
      </c>
      <c r="AI507" s="358"/>
      <c r="AJ507" s="379" t="str">
        <f t="shared" ca="1" si="214"/>
        <v/>
      </c>
      <c r="AK507" s="363"/>
      <c r="AL507" s="432" t="str">
        <f t="shared" ca="1" si="215"/>
        <v/>
      </c>
      <c r="AM507" s="363"/>
      <c r="AN507" s="432" t="str">
        <f t="shared" ca="1" si="216"/>
        <v/>
      </c>
      <c r="AO507" s="433" t="str">
        <f t="shared" si="217"/>
        <v/>
      </c>
      <c r="AP507" s="433" t="str">
        <f t="shared" si="218"/>
        <v/>
      </c>
      <c r="AQ507" s="433" t="str">
        <f>IF(AO507=7,VLOOKUP(AP507,設定!$A$2:$B$6,2,1),"---")</f>
        <v>---</v>
      </c>
      <c r="AR507" s="370"/>
      <c r="AS507" s="371"/>
      <c r="AT507" s="371"/>
      <c r="AU507" s="372" t="s">
        <v>105</v>
      </c>
      <c r="AV507" s="373"/>
      <c r="AW507" s="372"/>
      <c r="AX507" s="374"/>
      <c r="AY507" s="434" t="str">
        <f t="shared" si="237"/>
        <v/>
      </c>
      <c r="AZ507" s="372" t="s">
        <v>105</v>
      </c>
      <c r="BA507" s="372" t="s">
        <v>105</v>
      </c>
      <c r="BB507" s="372" t="s">
        <v>105</v>
      </c>
      <c r="BC507" s="372"/>
      <c r="BD507" s="372"/>
      <c r="BE507" s="372"/>
      <c r="BF507" s="372"/>
      <c r="BG507" s="376"/>
      <c r="BH507" s="377"/>
      <c r="BI507" s="372"/>
      <c r="BJ507" s="372"/>
      <c r="BK507" s="372"/>
      <c r="BL507" s="372"/>
      <c r="BM507" s="372"/>
      <c r="BN507" s="372"/>
      <c r="BO507" s="372"/>
      <c r="BP507" s="372"/>
      <c r="BQ507" s="372"/>
      <c r="BR507" s="372"/>
      <c r="BS507" s="372"/>
      <c r="BT507" s="372"/>
      <c r="BU507" s="372"/>
      <c r="BV507" s="372"/>
      <c r="BW507" s="372"/>
      <c r="BX507" s="372"/>
      <c r="BY507" s="372"/>
      <c r="BZ507" s="378"/>
      <c r="CA507" s="401"/>
      <c r="CB507" s="402"/>
      <c r="CC507" s="402">
        <v>495</v>
      </c>
      <c r="CD507" s="337" t="str">
        <f t="shared" si="219"/>
        <v/>
      </c>
      <c r="CE507" s="337" t="str">
        <f t="shared" si="221"/>
        <v>立得点表!3:12</v>
      </c>
      <c r="CF507" s="338" t="str">
        <f t="shared" si="222"/>
        <v>立得点表!16:25</v>
      </c>
      <c r="CG507" s="337" t="str">
        <f t="shared" si="223"/>
        <v>立3段得点表!3:13</v>
      </c>
      <c r="CH507" s="338" t="str">
        <f t="shared" si="224"/>
        <v>立3段得点表!16:25</v>
      </c>
      <c r="CI507" s="337" t="str">
        <f t="shared" si="225"/>
        <v>ボール得点表!3:13</v>
      </c>
      <c r="CJ507" s="338" t="str">
        <f t="shared" si="226"/>
        <v>ボール得点表!16:25</v>
      </c>
      <c r="CK507" s="337" t="str">
        <f t="shared" si="227"/>
        <v>50m得点表!3:13</v>
      </c>
      <c r="CL507" s="338" t="str">
        <f t="shared" si="228"/>
        <v>50m得点表!16:25</v>
      </c>
      <c r="CM507" s="337" t="str">
        <f t="shared" si="229"/>
        <v>往得点表!3:13</v>
      </c>
      <c r="CN507" s="338" t="str">
        <f t="shared" si="230"/>
        <v>往得点表!16:25</v>
      </c>
      <c r="CO507" s="337" t="str">
        <f t="shared" si="231"/>
        <v>腕得点表!3:13</v>
      </c>
      <c r="CP507" s="338" t="str">
        <f t="shared" si="232"/>
        <v>腕得点表!16:25</v>
      </c>
      <c r="CQ507" s="337" t="str">
        <f t="shared" si="233"/>
        <v>腕膝得点表!3:4</v>
      </c>
      <c r="CR507" s="338" t="str">
        <f t="shared" si="234"/>
        <v>腕膝得点表!8:9</v>
      </c>
      <c r="CS507" s="337" t="str">
        <f t="shared" si="235"/>
        <v>20mシャトルラン得点表!3:13</v>
      </c>
      <c r="CT507" s="338" t="str">
        <f t="shared" si="236"/>
        <v>20mシャトルラン得点表!16:25</v>
      </c>
      <c r="CU507" s="402" t="b">
        <f t="shared" si="220"/>
        <v>0</v>
      </c>
    </row>
    <row r="508" spans="1:99">
      <c r="A508" s="352">
        <v>496</v>
      </c>
      <c r="B508" s="446"/>
      <c r="C508" s="353"/>
      <c r="D508" s="356"/>
      <c r="E508" s="355"/>
      <c r="F508" s="356"/>
      <c r="G508" s="435" t="str">
        <f>IF(E508="","",DATEDIF(E508,#REF!,"y"))</f>
        <v/>
      </c>
      <c r="H508" s="356"/>
      <c r="I508" s="356"/>
      <c r="J508" s="379"/>
      <c r="K508" s="436" t="str">
        <f t="shared" ca="1" si="209"/>
        <v/>
      </c>
      <c r="L508" s="316"/>
      <c r="M508" s="361"/>
      <c r="N508" s="361"/>
      <c r="O508" s="365"/>
      <c r="P508" s="363"/>
      <c r="Q508" s="432" t="str">
        <f t="shared" ca="1" si="210"/>
        <v/>
      </c>
      <c r="R508" s="360"/>
      <c r="S508" s="361"/>
      <c r="T508" s="361"/>
      <c r="U508" s="361"/>
      <c r="V508" s="365"/>
      <c r="W508" s="358"/>
      <c r="X508" s="379" t="str">
        <f t="shared" ca="1" si="211"/>
        <v/>
      </c>
      <c r="Y508" s="379"/>
      <c r="Z508" s="360"/>
      <c r="AA508" s="361"/>
      <c r="AB508" s="361"/>
      <c r="AC508" s="361"/>
      <c r="AD508" s="362"/>
      <c r="AE508" s="363"/>
      <c r="AF508" s="432" t="str">
        <f t="shared" ca="1" si="212"/>
        <v/>
      </c>
      <c r="AG508" s="363"/>
      <c r="AH508" s="432" t="str">
        <f t="shared" ca="1" si="213"/>
        <v/>
      </c>
      <c r="AI508" s="358"/>
      <c r="AJ508" s="379" t="str">
        <f t="shared" ca="1" si="214"/>
        <v/>
      </c>
      <c r="AK508" s="363"/>
      <c r="AL508" s="432" t="str">
        <f t="shared" ca="1" si="215"/>
        <v/>
      </c>
      <c r="AM508" s="363"/>
      <c r="AN508" s="432" t="str">
        <f t="shared" ca="1" si="216"/>
        <v/>
      </c>
      <c r="AO508" s="433" t="str">
        <f t="shared" si="217"/>
        <v/>
      </c>
      <c r="AP508" s="433" t="str">
        <f t="shared" si="218"/>
        <v/>
      </c>
      <c r="AQ508" s="433" t="str">
        <f>IF(AO508=7,VLOOKUP(AP508,設定!$A$2:$B$6,2,1),"---")</f>
        <v>---</v>
      </c>
      <c r="AR508" s="370"/>
      <c r="AS508" s="371"/>
      <c r="AT508" s="371"/>
      <c r="AU508" s="372" t="s">
        <v>105</v>
      </c>
      <c r="AV508" s="373"/>
      <c r="AW508" s="372"/>
      <c r="AX508" s="374"/>
      <c r="AY508" s="434" t="str">
        <f t="shared" si="237"/>
        <v/>
      </c>
      <c r="AZ508" s="372" t="s">
        <v>105</v>
      </c>
      <c r="BA508" s="372" t="s">
        <v>105</v>
      </c>
      <c r="BB508" s="372" t="s">
        <v>105</v>
      </c>
      <c r="BC508" s="372"/>
      <c r="BD508" s="372"/>
      <c r="BE508" s="372"/>
      <c r="BF508" s="372"/>
      <c r="BG508" s="376"/>
      <c r="BH508" s="377"/>
      <c r="BI508" s="372"/>
      <c r="BJ508" s="372"/>
      <c r="BK508" s="372"/>
      <c r="BL508" s="372"/>
      <c r="BM508" s="372"/>
      <c r="BN508" s="372"/>
      <c r="BO508" s="372"/>
      <c r="BP508" s="372"/>
      <c r="BQ508" s="372"/>
      <c r="BR508" s="372"/>
      <c r="BS508" s="372"/>
      <c r="BT508" s="372"/>
      <c r="BU508" s="372"/>
      <c r="BV508" s="372"/>
      <c r="BW508" s="372"/>
      <c r="BX508" s="372"/>
      <c r="BY508" s="372"/>
      <c r="BZ508" s="378"/>
      <c r="CA508" s="401"/>
      <c r="CB508" s="402"/>
      <c r="CC508" s="402">
        <v>496</v>
      </c>
      <c r="CD508" s="337" t="str">
        <f t="shared" si="219"/>
        <v/>
      </c>
      <c r="CE508" s="337" t="str">
        <f t="shared" si="221"/>
        <v>立得点表!3:12</v>
      </c>
      <c r="CF508" s="338" t="str">
        <f t="shared" si="222"/>
        <v>立得点表!16:25</v>
      </c>
      <c r="CG508" s="337" t="str">
        <f t="shared" si="223"/>
        <v>立3段得点表!3:13</v>
      </c>
      <c r="CH508" s="338" t="str">
        <f t="shared" si="224"/>
        <v>立3段得点表!16:25</v>
      </c>
      <c r="CI508" s="337" t="str">
        <f t="shared" si="225"/>
        <v>ボール得点表!3:13</v>
      </c>
      <c r="CJ508" s="338" t="str">
        <f t="shared" si="226"/>
        <v>ボール得点表!16:25</v>
      </c>
      <c r="CK508" s="337" t="str">
        <f t="shared" si="227"/>
        <v>50m得点表!3:13</v>
      </c>
      <c r="CL508" s="338" t="str">
        <f t="shared" si="228"/>
        <v>50m得点表!16:25</v>
      </c>
      <c r="CM508" s="337" t="str">
        <f t="shared" si="229"/>
        <v>往得点表!3:13</v>
      </c>
      <c r="CN508" s="338" t="str">
        <f t="shared" si="230"/>
        <v>往得点表!16:25</v>
      </c>
      <c r="CO508" s="337" t="str">
        <f t="shared" si="231"/>
        <v>腕得点表!3:13</v>
      </c>
      <c r="CP508" s="338" t="str">
        <f t="shared" si="232"/>
        <v>腕得点表!16:25</v>
      </c>
      <c r="CQ508" s="337" t="str">
        <f t="shared" si="233"/>
        <v>腕膝得点表!3:4</v>
      </c>
      <c r="CR508" s="338" t="str">
        <f t="shared" si="234"/>
        <v>腕膝得点表!8:9</v>
      </c>
      <c r="CS508" s="337" t="str">
        <f t="shared" si="235"/>
        <v>20mシャトルラン得点表!3:13</v>
      </c>
      <c r="CT508" s="338" t="str">
        <f t="shared" si="236"/>
        <v>20mシャトルラン得点表!16:25</v>
      </c>
      <c r="CU508" s="402" t="b">
        <f t="shared" si="220"/>
        <v>0</v>
      </c>
    </row>
    <row r="509" spans="1:99">
      <c r="A509" s="352">
        <v>497</v>
      </c>
      <c r="B509" s="446"/>
      <c r="C509" s="353"/>
      <c r="D509" s="356"/>
      <c r="E509" s="355"/>
      <c r="F509" s="356"/>
      <c r="G509" s="435" t="str">
        <f>IF(E509="","",DATEDIF(E509,#REF!,"y"))</f>
        <v/>
      </c>
      <c r="H509" s="356"/>
      <c r="I509" s="356"/>
      <c r="J509" s="379"/>
      <c r="K509" s="436" t="str">
        <f t="shared" ca="1" si="209"/>
        <v/>
      </c>
      <c r="L509" s="316"/>
      <c r="M509" s="361"/>
      <c r="N509" s="361"/>
      <c r="O509" s="365"/>
      <c r="P509" s="363"/>
      <c r="Q509" s="432" t="str">
        <f t="shared" ca="1" si="210"/>
        <v/>
      </c>
      <c r="R509" s="360"/>
      <c r="S509" s="361"/>
      <c r="T509" s="361"/>
      <c r="U509" s="361"/>
      <c r="V509" s="365"/>
      <c r="W509" s="358"/>
      <c r="X509" s="379" t="str">
        <f t="shared" ca="1" si="211"/>
        <v/>
      </c>
      <c r="Y509" s="379"/>
      <c r="Z509" s="360"/>
      <c r="AA509" s="361"/>
      <c r="AB509" s="361"/>
      <c r="AC509" s="361"/>
      <c r="AD509" s="362"/>
      <c r="AE509" s="363"/>
      <c r="AF509" s="432" t="str">
        <f t="shared" ca="1" si="212"/>
        <v/>
      </c>
      <c r="AG509" s="363"/>
      <c r="AH509" s="432" t="str">
        <f t="shared" ca="1" si="213"/>
        <v/>
      </c>
      <c r="AI509" s="358"/>
      <c r="AJ509" s="379" t="str">
        <f t="shared" ca="1" si="214"/>
        <v/>
      </c>
      <c r="AK509" s="363"/>
      <c r="AL509" s="432" t="str">
        <f t="shared" ca="1" si="215"/>
        <v/>
      </c>
      <c r="AM509" s="363"/>
      <c r="AN509" s="432" t="str">
        <f t="shared" ca="1" si="216"/>
        <v/>
      </c>
      <c r="AO509" s="433" t="str">
        <f t="shared" si="217"/>
        <v/>
      </c>
      <c r="AP509" s="433" t="str">
        <f t="shared" si="218"/>
        <v/>
      </c>
      <c r="AQ509" s="433" t="str">
        <f>IF(AO509=7,VLOOKUP(AP509,設定!$A$2:$B$6,2,1),"---")</f>
        <v>---</v>
      </c>
      <c r="AR509" s="370"/>
      <c r="AS509" s="371"/>
      <c r="AT509" s="371"/>
      <c r="AU509" s="372" t="s">
        <v>105</v>
      </c>
      <c r="AV509" s="373"/>
      <c r="AW509" s="372"/>
      <c r="AX509" s="374"/>
      <c r="AY509" s="434" t="str">
        <f t="shared" si="237"/>
        <v/>
      </c>
      <c r="AZ509" s="372" t="s">
        <v>105</v>
      </c>
      <c r="BA509" s="372" t="s">
        <v>105</v>
      </c>
      <c r="BB509" s="372" t="s">
        <v>105</v>
      </c>
      <c r="BC509" s="372"/>
      <c r="BD509" s="372"/>
      <c r="BE509" s="372"/>
      <c r="BF509" s="372"/>
      <c r="BG509" s="376"/>
      <c r="BH509" s="377"/>
      <c r="BI509" s="372"/>
      <c r="BJ509" s="372"/>
      <c r="BK509" s="372"/>
      <c r="BL509" s="372"/>
      <c r="BM509" s="372"/>
      <c r="BN509" s="372"/>
      <c r="BO509" s="372"/>
      <c r="BP509" s="372"/>
      <c r="BQ509" s="372"/>
      <c r="BR509" s="372"/>
      <c r="BS509" s="372"/>
      <c r="BT509" s="372"/>
      <c r="BU509" s="372"/>
      <c r="BV509" s="372"/>
      <c r="BW509" s="372"/>
      <c r="BX509" s="372"/>
      <c r="BY509" s="372"/>
      <c r="BZ509" s="378"/>
      <c r="CA509" s="401"/>
      <c r="CB509" s="402"/>
      <c r="CC509" s="402">
        <v>497</v>
      </c>
      <c r="CD509" s="337" t="str">
        <f t="shared" si="219"/>
        <v/>
      </c>
      <c r="CE509" s="337" t="str">
        <f t="shared" si="221"/>
        <v>立得点表!3:12</v>
      </c>
      <c r="CF509" s="338" t="str">
        <f t="shared" si="222"/>
        <v>立得点表!16:25</v>
      </c>
      <c r="CG509" s="337" t="str">
        <f t="shared" si="223"/>
        <v>立3段得点表!3:13</v>
      </c>
      <c r="CH509" s="338" t="str">
        <f t="shared" si="224"/>
        <v>立3段得点表!16:25</v>
      </c>
      <c r="CI509" s="337" t="str">
        <f t="shared" si="225"/>
        <v>ボール得点表!3:13</v>
      </c>
      <c r="CJ509" s="338" t="str">
        <f t="shared" si="226"/>
        <v>ボール得点表!16:25</v>
      </c>
      <c r="CK509" s="337" t="str">
        <f t="shared" si="227"/>
        <v>50m得点表!3:13</v>
      </c>
      <c r="CL509" s="338" t="str">
        <f t="shared" si="228"/>
        <v>50m得点表!16:25</v>
      </c>
      <c r="CM509" s="337" t="str">
        <f t="shared" si="229"/>
        <v>往得点表!3:13</v>
      </c>
      <c r="CN509" s="338" t="str">
        <f t="shared" si="230"/>
        <v>往得点表!16:25</v>
      </c>
      <c r="CO509" s="337" t="str">
        <f t="shared" si="231"/>
        <v>腕得点表!3:13</v>
      </c>
      <c r="CP509" s="338" t="str">
        <f t="shared" si="232"/>
        <v>腕得点表!16:25</v>
      </c>
      <c r="CQ509" s="337" t="str">
        <f t="shared" si="233"/>
        <v>腕膝得点表!3:4</v>
      </c>
      <c r="CR509" s="338" t="str">
        <f t="shared" si="234"/>
        <v>腕膝得点表!8:9</v>
      </c>
      <c r="CS509" s="337" t="str">
        <f t="shared" si="235"/>
        <v>20mシャトルラン得点表!3:13</v>
      </c>
      <c r="CT509" s="338" t="str">
        <f t="shared" si="236"/>
        <v>20mシャトルラン得点表!16:25</v>
      </c>
      <c r="CU509" s="402" t="b">
        <f t="shared" si="220"/>
        <v>0</v>
      </c>
    </row>
    <row r="510" spans="1:99">
      <c r="A510" s="352">
        <v>498</v>
      </c>
      <c r="B510" s="446"/>
      <c r="C510" s="353"/>
      <c r="D510" s="356"/>
      <c r="E510" s="355"/>
      <c r="F510" s="356"/>
      <c r="G510" s="435" t="str">
        <f>IF(E510="","",DATEDIF(E510,#REF!,"y"))</f>
        <v/>
      </c>
      <c r="H510" s="356"/>
      <c r="I510" s="356"/>
      <c r="J510" s="379"/>
      <c r="K510" s="436" t="str">
        <f t="shared" ca="1" si="209"/>
        <v/>
      </c>
      <c r="L510" s="316"/>
      <c r="M510" s="361"/>
      <c r="N510" s="361"/>
      <c r="O510" s="365"/>
      <c r="P510" s="363"/>
      <c r="Q510" s="432" t="str">
        <f t="shared" ca="1" si="210"/>
        <v/>
      </c>
      <c r="R510" s="360"/>
      <c r="S510" s="361"/>
      <c r="T510" s="361"/>
      <c r="U510" s="361"/>
      <c r="V510" s="365"/>
      <c r="W510" s="358"/>
      <c r="X510" s="379" t="str">
        <f t="shared" ca="1" si="211"/>
        <v/>
      </c>
      <c r="Y510" s="379"/>
      <c r="Z510" s="360"/>
      <c r="AA510" s="361"/>
      <c r="AB510" s="361"/>
      <c r="AC510" s="361"/>
      <c r="AD510" s="362"/>
      <c r="AE510" s="363"/>
      <c r="AF510" s="432" t="str">
        <f t="shared" ca="1" si="212"/>
        <v/>
      </c>
      <c r="AG510" s="363"/>
      <c r="AH510" s="432" t="str">
        <f t="shared" ca="1" si="213"/>
        <v/>
      </c>
      <c r="AI510" s="358"/>
      <c r="AJ510" s="379" t="str">
        <f t="shared" ca="1" si="214"/>
        <v/>
      </c>
      <c r="AK510" s="363"/>
      <c r="AL510" s="432" t="str">
        <f t="shared" ca="1" si="215"/>
        <v/>
      </c>
      <c r="AM510" s="363"/>
      <c r="AN510" s="432" t="str">
        <f t="shared" ca="1" si="216"/>
        <v/>
      </c>
      <c r="AO510" s="433" t="str">
        <f t="shared" si="217"/>
        <v/>
      </c>
      <c r="AP510" s="433" t="str">
        <f t="shared" si="218"/>
        <v/>
      </c>
      <c r="AQ510" s="433" t="str">
        <f>IF(AO510=7,VLOOKUP(AP510,設定!$A$2:$B$6,2,1),"---")</f>
        <v>---</v>
      </c>
      <c r="AR510" s="370"/>
      <c r="AS510" s="371"/>
      <c r="AT510" s="371"/>
      <c r="AU510" s="372" t="s">
        <v>105</v>
      </c>
      <c r="AV510" s="373"/>
      <c r="AW510" s="372"/>
      <c r="AX510" s="374"/>
      <c r="AY510" s="434" t="str">
        <f t="shared" si="237"/>
        <v/>
      </c>
      <c r="AZ510" s="372" t="s">
        <v>105</v>
      </c>
      <c r="BA510" s="372" t="s">
        <v>105</v>
      </c>
      <c r="BB510" s="372" t="s">
        <v>105</v>
      </c>
      <c r="BC510" s="372"/>
      <c r="BD510" s="372"/>
      <c r="BE510" s="372"/>
      <c r="BF510" s="372"/>
      <c r="BG510" s="376"/>
      <c r="BH510" s="377"/>
      <c r="BI510" s="372"/>
      <c r="BJ510" s="372"/>
      <c r="BK510" s="372"/>
      <c r="BL510" s="372"/>
      <c r="BM510" s="372"/>
      <c r="BN510" s="372"/>
      <c r="BO510" s="372"/>
      <c r="BP510" s="372"/>
      <c r="BQ510" s="372"/>
      <c r="BR510" s="372"/>
      <c r="BS510" s="372"/>
      <c r="BT510" s="372"/>
      <c r="BU510" s="372"/>
      <c r="BV510" s="372"/>
      <c r="BW510" s="372"/>
      <c r="BX510" s="372"/>
      <c r="BY510" s="372"/>
      <c r="BZ510" s="378"/>
      <c r="CA510" s="401"/>
      <c r="CB510" s="402"/>
      <c r="CC510" s="402">
        <v>498</v>
      </c>
      <c r="CD510" s="337" t="str">
        <f t="shared" si="219"/>
        <v/>
      </c>
      <c r="CE510" s="337" t="str">
        <f t="shared" si="221"/>
        <v>立得点表!3:12</v>
      </c>
      <c r="CF510" s="338" t="str">
        <f t="shared" si="222"/>
        <v>立得点表!16:25</v>
      </c>
      <c r="CG510" s="337" t="str">
        <f t="shared" si="223"/>
        <v>立3段得点表!3:13</v>
      </c>
      <c r="CH510" s="338" t="str">
        <f t="shared" si="224"/>
        <v>立3段得点表!16:25</v>
      </c>
      <c r="CI510" s="337" t="str">
        <f t="shared" si="225"/>
        <v>ボール得点表!3:13</v>
      </c>
      <c r="CJ510" s="338" t="str">
        <f t="shared" si="226"/>
        <v>ボール得点表!16:25</v>
      </c>
      <c r="CK510" s="337" t="str">
        <f t="shared" si="227"/>
        <v>50m得点表!3:13</v>
      </c>
      <c r="CL510" s="338" t="str">
        <f t="shared" si="228"/>
        <v>50m得点表!16:25</v>
      </c>
      <c r="CM510" s="337" t="str">
        <f t="shared" si="229"/>
        <v>往得点表!3:13</v>
      </c>
      <c r="CN510" s="338" t="str">
        <f t="shared" si="230"/>
        <v>往得点表!16:25</v>
      </c>
      <c r="CO510" s="337" t="str">
        <f t="shared" si="231"/>
        <v>腕得点表!3:13</v>
      </c>
      <c r="CP510" s="338" t="str">
        <f t="shared" si="232"/>
        <v>腕得点表!16:25</v>
      </c>
      <c r="CQ510" s="337" t="str">
        <f t="shared" si="233"/>
        <v>腕膝得点表!3:4</v>
      </c>
      <c r="CR510" s="338" t="str">
        <f t="shared" si="234"/>
        <v>腕膝得点表!8:9</v>
      </c>
      <c r="CS510" s="337" t="str">
        <f t="shared" si="235"/>
        <v>20mシャトルラン得点表!3:13</v>
      </c>
      <c r="CT510" s="338" t="str">
        <f t="shared" si="236"/>
        <v>20mシャトルラン得点表!16:25</v>
      </c>
      <c r="CU510" s="402" t="b">
        <f t="shared" si="220"/>
        <v>0</v>
      </c>
    </row>
    <row r="511" spans="1:99">
      <c r="A511" s="352">
        <v>499</v>
      </c>
      <c r="B511" s="446"/>
      <c r="C511" s="353"/>
      <c r="D511" s="356"/>
      <c r="E511" s="355"/>
      <c r="F511" s="356"/>
      <c r="G511" s="435" t="str">
        <f>IF(E511="","",DATEDIF(E511,#REF!,"y"))</f>
        <v/>
      </c>
      <c r="H511" s="356"/>
      <c r="I511" s="356"/>
      <c r="J511" s="379"/>
      <c r="K511" s="436" t="str">
        <f t="shared" ca="1" si="209"/>
        <v/>
      </c>
      <c r="L511" s="316"/>
      <c r="M511" s="361"/>
      <c r="N511" s="361"/>
      <c r="O511" s="365"/>
      <c r="P511" s="363"/>
      <c r="Q511" s="432" t="str">
        <f t="shared" ca="1" si="210"/>
        <v/>
      </c>
      <c r="R511" s="360"/>
      <c r="S511" s="361"/>
      <c r="T511" s="361"/>
      <c r="U511" s="361"/>
      <c r="V511" s="365"/>
      <c r="W511" s="358"/>
      <c r="X511" s="379" t="str">
        <f t="shared" ca="1" si="211"/>
        <v/>
      </c>
      <c r="Y511" s="379"/>
      <c r="Z511" s="360"/>
      <c r="AA511" s="361"/>
      <c r="AB511" s="361"/>
      <c r="AC511" s="361"/>
      <c r="AD511" s="362"/>
      <c r="AE511" s="363"/>
      <c r="AF511" s="432" t="str">
        <f t="shared" ca="1" si="212"/>
        <v/>
      </c>
      <c r="AG511" s="363"/>
      <c r="AH511" s="432" t="str">
        <f t="shared" ca="1" si="213"/>
        <v/>
      </c>
      <c r="AI511" s="358"/>
      <c r="AJ511" s="379" t="str">
        <f t="shared" ca="1" si="214"/>
        <v/>
      </c>
      <c r="AK511" s="363"/>
      <c r="AL511" s="432" t="str">
        <f t="shared" ca="1" si="215"/>
        <v/>
      </c>
      <c r="AM511" s="363"/>
      <c r="AN511" s="432" t="str">
        <f t="shared" ca="1" si="216"/>
        <v/>
      </c>
      <c r="AO511" s="433" t="str">
        <f t="shared" si="217"/>
        <v/>
      </c>
      <c r="AP511" s="433" t="str">
        <f t="shared" si="218"/>
        <v/>
      </c>
      <c r="AQ511" s="433" t="str">
        <f>IF(AO511=7,VLOOKUP(AP511,設定!$A$2:$B$6,2,1),"---")</f>
        <v>---</v>
      </c>
      <c r="AR511" s="370"/>
      <c r="AS511" s="371"/>
      <c r="AT511" s="371"/>
      <c r="AU511" s="372" t="s">
        <v>105</v>
      </c>
      <c r="AV511" s="373"/>
      <c r="AW511" s="372"/>
      <c r="AX511" s="374"/>
      <c r="AY511" s="434" t="str">
        <f t="shared" si="237"/>
        <v/>
      </c>
      <c r="AZ511" s="372" t="s">
        <v>105</v>
      </c>
      <c r="BA511" s="372" t="s">
        <v>105</v>
      </c>
      <c r="BB511" s="372" t="s">
        <v>105</v>
      </c>
      <c r="BC511" s="372"/>
      <c r="BD511" s="372"/>
      <c r="BE511" s="372"/>
      <c r="BF511" s="372"/>
      <c r="BG511" s="376"/>
      <c r="BH511" s="377"/>
      <c r="BI511" s="372"/>
      <c r="BJ511" s="372"/>
      <c r="BK511" s="372"/>
      <c r="BL511" s="372"/>
      <c r="BM511" s="372"/>
      <c r="BN511" s="372"/>
      <c r="BO511" s="372"/>
      <c r="BP511" s="372"/>
      <c r="BQ511" s="372"/>
      <c r="BR511" s="372"/>
      <c r="BS511" s="372"/>
      <c r="BT511" s="372"/>
      <c r="BU511" s="372"/>
      <c r="BV511" s="372"/>
      <c r="BW511" s="372"/>
      <c r="BX511" s="372"/>
      <c r="BY511" s="372"/>
      <c r="BZ511" s="378"/>
      <c r="CA511" s="401"/>
      <c r="CB511" s="402"/>
      <c r="CC511" s="402">
        <v>499</v>
      </c>
      <c r="CD511" s="337" t="str">
        <f t="shared" si="219"/>
        <v/>
      </c>
      <c r="CE511" s="337" t="str">
        <f t="shared" si="221"/>
        <v>立得点表!3:12</v>
      </c>
      <c r="CF511" s="338" t="str">
        <f t="shared" si="222"/>
        <v>立得点表!16:25</v>
      </c>
      <c r="CG511" s="337" t="str">
        <f t="shared" si="223"/>
        <v>立3段得点表!3:13</v>
      </c>
      <c r="CH511" s="338" t="str">
        <f t="shared" si="224"/>
        <v>立3段得点表!16:25</v>
      </c>
      <c r="CI511" s="337" t="str">
        <f t="shared" si="225"/>
        <v>ボール得点表!3:13</v>
      </c>
      <c r="CJ511" s="338" t="str">
        <f t="shared" si="226"/>
        <v>ボール得点表!16:25</v>
      </c>
      <c r="CK511" s="337" t="str">
        <f t="shared" si="227"/>
        <v>50m得点表!3:13</v>
      </c>
      <c r="CL511" s="338" t="str">
        <f t="shared" si="228"/>
        <v>50m得点表!16:25</v>
      </c>
      <c r="CM511" s="337" t="str">
        <f t="shared" si="229"/>
        <v>往得点表!3:13</v>
      </c>
      <c r="CN511" s="338" t="str">
        <f t="shared" si="230"/>
        <v>往得点表!16:25</v>
      </c>
      <c r="CO511" s="337" t="str">
        <f t="shared" si="231"/>
        <v>腕得点表!3:13</v>
      </c>
      <c r="CP511" s="338" t="str">
        <f t="shared" si="232"/>
        <v>腕得点表!16:25</v>
      </c>
      <c r="CQ511" s="337" t="str">
        <f t="shared" si="233"/>
        <v>腕膝得点表!3:4</v>
      </c>
      <c r="CR511" s="338" t="str">
        <f t="shared" si="234"/>
        <v>腕膝得点表!8:9</v>
      </c>
      <c r="CS511" s="337" t="str">
        <f t="shared" si="235"/>
        <v>20mシャトルラン得点表!3:13</v>
      </c>
      <c r="CT511" s="338" t="str">
        <f t="shared" si="236"/>
        <v>20mシャトルラン得点表!16:25</v>
      </c>
      <c r="CU511" s="402" t="b">
        <f t="shared" si="220"/>
        <v>0</v>
      </c>
    </row>
    <row r="512" spans="1:99">
      <c r="A512" s="352">
        <v>500</v>
      </c>
      <c r="B512" s="446"/>
      <c r="C512" s="353"/>
      <c r="D512" s="356"/>
      <c r="E512" s="355"/>
      <c r="F512" s="356"/>
      <c r="G512" s="435" t="str">
        <f>IF(E512="","",DATEDIF(E512,#REF!,"y"))</f>
        <v/>
      </c>
      <c r="H512" s="356"/>
      <c r="I512" s="356"/>
      <c r="J512" s="379"/>
      <c r="K512" s="436" t="str">
        <f t="shared" ca="1" si="209"/>
        <v/>
      </c>
      <c r="L512" s="316"/>
      <c r="M512" s="361"/>
      <c r="N512" s="361"/>
      <c r="O512" s="365"/>
      <c r="P512" s="363"/>
      <c r="Q512" s="432" t="str">
        <f t="shared" ca="1" si="210"/>
        <v/>
      </c>
      <c r="R512" s="360"/>
      <c r="S512" s="361"/>
      <c r="T512" s="361"/>
      <c r="U512" s="361"/>
      <c r="V512" s="365"/>
      <c r="W512" s="358"/>
      <c r="X512" s="379" t="str">
        <f t="shared" ca="1" si="211"/>
        <v/>
      </c>
      <c r="Y512" s="379"/>
      <c r="Z512" s="360"/>
      <c r="AA512" s="361"/>
      <c r="AB512" s="361"/>
      <c r="AC512" s="361"/>
      <c r="AD512" s="362"/>
      <c r="AE512" s="363"/>
      <c r="AF512" s="432" t="str">
        <f t="shared" ca="1" si="212"/>
        <v/>
      </c>
      <c r="AG512" s="363"/>
      <c r="AH512" s="432" t="str">
        <f t="shared" ca="1" si="213"/>
        <v/>
      </c>
      <c r="AI512" s="358"/>
      <c r="AJ512" s="379" t="str">
        <f t="shared" ca="1" si="214"/>
        <v/>
      </c>
      <c r="AK512" s="363"/>
      <c r="AL512" s="432" t="str">
        <f t="shared" ca="1" si="215"/>
        <v/>
      </c>
      <c r="AM512" s="363"/>
      <c r="AN512" s="432" t="str">
        <f t="shared" ca="1" si="216"/>
        <v/>
      </c>
      <c r="AO512" s="433" t="str">
        <f t="shared" si="217"/>
        <v/>
      </c>
      <c r="AP512" s="433" t="str">
        <f t="shared" si="218"/>
        <v/>
      </c>
      <c r="AQ512" s="433" t="str">
        <f>IF(AO512=7,VLOOKUP(AP512,設定!$A$2:$B$6,2,1),"---")</f>
        <v>---</v>
      </c>
      <c r="AR512" s="370"/>
      <c r="AS512" s="371"/>
      <c r="AT512" s="371"/>
      <c r="AU512" s="372" t="s">
        <v>105</v>
      </c>
      <c r="AV512" s="373"/>
      <c r="AW512" s="372"/>
      <c r="AX512" s="374"/>
      <c r="AY512" s="434" t="str">
        <f t="shared" si="237"/>
        <v/>
      </c>
      <c r="AZ512" s="372" t="s">
        <v>105</v>
      </c>
      <c r="BA512" s="372" t="s">
        <v>105</v>
      </c>
      <c r="BB512" s="372" t="s">
        <v>105</v>
      </c>
      <c r="BC512" s="372"/>
      <c r="BD512" s="372"/>
      <c r="BE512" s="372"/>
      <c r="BF512" s="372"/>
      <c r="BG512" s="376"/>
      <c r="BH512" s="377"/>
      <c r="BI512" s="372"/>
      <c r="BJ512" s="372"/>
      <c r="BK512" s="372"/>
      <c r="BL512" s="372"/>
      <c r="BM512" s="372"/>
      <c r="BN512" s="372"/>
      <c r="BO512" s="372"/>
      <c r="BP512" s="372"/>
      <c r="BQ512" s="372"/>
      <c r="BR512" s="372"/>
      <c r="BS512" s="372"/>
      <c r="BT512" s="372"/>
      <c r="BU512" s="372"/>
      <c r="BV512" s="372"/>
      <c r="BW512" s="372"/>
      <c r="BX512" s="372"/>
      <c r="BY512" s="372"/>
      <c r="BZ512" s="378"/>
      <c r="CA512" s="401"/>
      <c r="CB512" s="402"/>
      <c r="CC512" s="402">
        <v>500</v>
      </c>
      <c r="CD512" s="337" t="str">
        <f t="shared" si="219"/>
        <v/>
      </c>
      <c r="CE512" s="337" t="str">
        <f t="shared" si="221"/>
        <v>立得点表!3:12</v>
      </c>
      <c r="CF512" s="338" t="str">
        <f t="shared" si="222"/>
        <v>立得点表!16:25</v>
      </c>
      <c r="CG512" s="337" t="str">
        <f t="shared" si="223"/>
        <v>立3段得点表!3:13</v>
      </c>
      <c r="CH512" s="338" t="str">
        <f t="shared" si="224"/>
        <v>立3段得点表!16:25</v>
      </c>
      <c r="CI512" s="337" t="str">
        <f t="shared" si="225"/>
        <v>ボール得点表!3:13</v>
      </c>
      <c r="CJ512" s="338" t="str">
        <f t="shared" si="226"/>
        <v>ボール得点表!16:25</v>
      </c>
      <c r="CK512" s="337" t="str">
        <f t="shared" si="227"/>
        <v>50m得点表!3:13</v>
      </c>
      <c r="CL512" s="338" t="str">
        <f t="shared" si="228"/>
        <v>50m得点表!16:25</v>
      </c>
      <c r="CM512" s="337" t="str">
        <f t="shared" si="229"/>
        <v>往得点表!3:13</v>
      </c>
      <c r="CN512" s="338" t="str">
        <f t="shared" si="230"/>
        <v>往得点表!16:25</v>
      </c>
      <c r="CO512" s="337" t="str">
        <f t="shared" si="231"/>
        <v>腕得点表!3:13</v>
      </c>
      <c r="CP512" s="338" t="str">
        <f t="shared" si="232"/>
        <v>腕得点表!16:25</v>
      </c>
      <c r="CQ512" s="337" t="str">
        <f t="shared" si="233"/>
        <v>腕膝得点表!3:4</v>
      </c>
      <c r="CR512" s="338" t="str">
        <f t="shared" si="234"/>
        <v>腕膝得点表!8:9</v>
      </c>
      <c r="CS512" s="337" t="str">
        <f t="shared" si="235"/>
        <v>20mシャトルラン得点表!3:13</v>
      </c>
      <c r="CT512" s="338" t="str">
        <f t="shared" si="236"/>
        <v>20mシャトルラン得点表!16:25</v>
      </c>
      <c r="CU512" s="402" t="b">
        <f t="shared" si="220"/>
        <v>0</v>
      </c>
    </row>
    <row r="513" spans="1:99">
      <c r="A513" s="352">
        <v>501</v>
      </c>
      <c r="B513" s="446"/>
      <c r="C513" s="353"/>
      <c r="D513" s="356"/>
      <c r="E513" s="355"/>
      <c r="F513" s="356"/>
      <c r="G513" s="435" t="str">
        <f>IF(E513="","",DATEDIF(E513,#REF!,"y"))</f>
        <v/>
      </c>
      <c r="H513" s="356"/>
      <c r="I513" s="356"/>
      <c r="J513" s="379"/>
      <c r="K513" s="436" t="str">
        <f t="shared" ca="1" si="209"/>
        <v/>
      </c>
      <c r="L513" s="316"/>
      <c r="M513" s="361"/>
      <c r="N513" s="361"/>
      <c r="O513" s="365"/>
      <c r="P513" s="363"/>
      <c r="Q513" s="432" t="str">
        <f t="shared" ca="1" si="210"/>
        <v/>
      </c>
      <c r="R513" s="360"/>
      <c r="S513" s="361"/>
      <c r="T513" s="361"/>
      <c r="U513" s="361"/>
      <c r="V513" s="365"/>
      <c r="W513" s="358"/>
      <c r="X513" s="379" t="str">
        <f t="shared" ca="1" si="211"/>
        <v/>
      </c>
      <c r="Y513" s="379"/>
      <c r="Z513" s="360"/>
      <c r="AA513" s="361"/>
      <c r="AB513" s="361"/>
      <c r="AC513" s="361"/>
      <c r="AD513" s="362"/>
      <c r="AE513" s="363"/>
      <c r="AF513" s="432" t="str">
        <f t="shared" ca="1" si="212"/>
        <v/>
      </c>
      <c r="AG513" s="363"/>
      <c r="AH513" s="432" t="str">
        <f t="shared" ca="1" si="213"/>
        <v/>
      </c>
      <c r="AI513" s="358"/>
      <c r="AJ513" s="379" t="str">
        <f t="shared" ca="1" si="214"/>
        <v/>
      </c>
      <c r="AK513" s="363"/>
      <c r="AL513" s="432" t="str">
        <f t="shared" ca="1" si="215"/>
        <v/>
      </c>
      <c r="AM513" s="363"/>
      <c r="AN513" s="432" t="str">
        <f t="shared" ca="1" si="216"/>
        <v/>
      </c>
      <c r="AO513" s="433" t="str">
        <f t="shared" si="217"/>
        <v/>
      </c>
      <c r="AP513" s="433" t="str">
        <f t="shared" si="218"/>
        <v/>
      </c>
      <c r="AQ513" s="433" t="str">
        <f>IF(AO513=7,VLOOKUP(AP513,設定!$A$2:$B$6,2,1),"---")</f>
        <v>---</v>
      </c>
      <c r="AR513" s="370"/>
      <c r="AS513" s="371"/>
      <c r="AT513" s="371"/>
      <c r="AU513" s="372" t="s">
        <v>105</v>
      </c>
      <c r="AV513" s="373"/>
      <c r="AW513" s="372"/>
      <c r="AX513" s="374"/>
      <c r="AY513" s="434" t="str">
        <f t="shared" si="237"/>
        <v/>
      </c>
      <c r="AZ513" s="372" t="s">
        <v>105</v>
      </c>
      <c r="BA513" s="372" t="s">
        <v>105</v>
      </c>
      <c r="BB513" s="372" t="s">
        <v>105</v>
      </c>
      <c r="BC513" s="372"/>
      <c r="BD513" s="372"/>
      <c r="BE513" s="372"/>
      <c r="BF513" s="372"/>
      <c r="BG513" s="376"/>
      <c r="BH513" s="377"/>
      <c r="BI513" s="372"/>
      <c r="BJ513" s="372"/>
      <c r="BK513" s="372"/>
      <c r="BL513" s="372"/>
      <c r="BM513" s="372"/>
      <c r="BN513" s="372"/>
      <c r="BO513" s="372"/>
      <c r="BP513" s="372"/>
      <c r="BQ513" s="372"/>
      <c r="BR513" s="372"/>
      <c r="BS513" s="372"/>
      <c r="BT513" s="372"/>
      <c r="BU513" s="372"/>
      <c r="BV513" s="372"/>
      <c r="BW513" s="372"/>
      <c r="BX513" s="372"/>
      <c r="BY513" s="372"/>
      <c r="BZ513" s="378"/>
      <c r="CA513" s="401"/>
      <c r="CB513" s="402"/>
      <c r="CC513" s="402">
        <v>501</v>
      </c>
      <c r="CD513" s="337" t="str">
        <f t="shared" si="219"/>
        <v/>
      </c>
      <c r="CE513" s="337" t="str">
        <f t="shared" si="221"/>
        <v>立得点表!3:12</v>
      </c>
      <c r="CF513" s="338" t="str">
        <f t="shared" si="222"/>
        <v>立得点表!16:25</v>
      </c>
      <c r="CG513" s="337" t="str">
        <f t="shared" si="223"/>
        <v>立3段得点表!3:13</v>
      </c>
      <c r="CH513" s="338" t="str">
        <f t="shared" si="224"/>
        <v>立3段得点表!16:25</v>
      </c>
      <c r="CI513" s="337" t="str">
        <f t="shared" si="225"/>
        <v>ボール得点表!3:13</v>
      </c>
      <c r="CJ513" s="338" t="str">
        <f t="shared" si="226"/>
        <v>ボール得点表!16:25</v>
      </c>
      <c r="CK513" s="337" t="str">
        <f t="shared" si="227"/>
        <v>50m得点表!3:13</v>
      </c>
      <c r="CL513" s="338" t="str">
        <f t="shared" si="228"/>
        <v>50m得点表!16:25</v>
      </c>
      <c r="CM513" s="337" t="str">
        <f t="shared" si="229"/>
        <v>往得点表!3:13</v>
      </c>
      <c r="CN513" s="338" t="str">
        <f t="shared" si="230"/>
        <v>往得点表!16:25</v>
      </c>
      <c r="CO513" s="337" t="str">
        <f t="shared" si="231"/>
        <v>腕得点表!3:13</v>
      </c>
      <c r="CP513" s="338" t="str">
        <f t="shared" si="232"/>
        <v>腕得点表!16:25</v>
      </c>
      <c r="CQ513" s="337" t="str">
        <f t="shared" si="233"/>
        <v>腕膝得点表!3:4</v>
      </c>
      <c r="CR513" s="338" t="str">
        <f t="shared" si="234"/>
        <v>腕膝得点表!8:9</v>
      </c>
      <c r="CS513" s="337" t="str">
        <f t="shared" si="235"/>
        <v>20mシャトルラン得点表!3:13</v>
      </c>
      <c r="CT513" s="338" t="str">
        <f t="shared" si="236"/>
        <v>20mシャトルラン得点表!16:25</v>
      </c>
      <c r="CU513" s="402" t="b">
        <f t="shared" si="220"/>
        <v>0</v>
      </c>
    </row>
    <row r="514" spans="1:99">
      <c r="A514" s="352">
        <v>502</v>
      </c>
      <c r="B514" s="446"/>
      <c r="C514" s="353"/>
      <c r="D514" s="356"/>
      <c r="E514" s="355"/>
      <c r="F514" s="356"/>
      <c r="G514" s="435" t="str">
        <f>IF(E514="","",DATEDIF(E514,#REF!,"y"))</f>
        <v/>
      </c>
      <c r="H514" s="356"/>
      <c r="I514" s="356"/>
      <c r="J514" s="379"/>
      <c r="K514" s="436" t="str">
        <f t="shared" ca="1" si="209"/>
        <v/>
      </c>
      <c r="L514" s="316"/>
      <c r="M514" s="361"/>
      <c r="N514" s="361"/>
      <c r="O514" s="365"/>
      <c r="P514" s="363"/>
      <c r="Q514" s="432" t="str">
        <f t="shared" ca="1" si="210"/>
        <v/>
      </c>
      <c r="R514" s="360"/>
      <c r="S514" s="361"/>
      <c r="T514" s="361"/>
      <c r="U514" s="361"/>
      <c r="V514" s="365"/>
      <c r="W514" s="358"/>
      <c r="X514" s="379" t="str">
        <f t="shared" ca="1" si="211"/>
        <v/>
      </c>
      <c r="Y514" s="379"/>
      <c r="Z514" s="360"/>
      <c r="AA514" s="361"/>
      <c r="AB514" s="361"/>
      <c r="AC514" s="361"/>
      <c r="AD514" s="362"/>
      <c r="AE514" s="363"/>
      <c r="AF514" s="432" t="str">
        <f t="shared" ca="1" si="212"/>
        <v/>
      </c>
      <c r="AG514" s="363"/>
      <c r="AH514" s="432" t="str">
        <f t="shared" ca="1" si="213"/>
        <v/>
      </c>
      <c r="AI514" s="358"/>
      <c r="AJ514" s="379" t="str">
        <f t="shared" ca="1" si="214"/>
        <v/>
      </c>
      <c r="AK514" s="363"/>
      <c r="AL514" s="432" t="str">
        <f t="shared" ca="1" si="215"/>
        <v/>
      </c>
      <c r="AM514" s="363"/>
      <c r="AN514" s="432" t="str">
        <f t="shared" ca="1" si="216"/>
        <v/>
      </c>
      <c r="AO514" s="433" t="str">
        <f t="shared" si="217"/>
        <v/>
      </c>
      <c r="AP514" s="433" t="str">
        <f t="shared" si="218"/>
        <v/>
      </c>
      <c r="AQ514" s="433" t="str">
        <f>IF(AO514=7,VLOOKUP(AP514,設定!$A$2:$B$6,2,1),"---")</f>
        <v>---</v>
      </c>
      <c r="AR514" s="370"/>
      <c r="AS514" s="371"/>
      <c r="AT514" s="371"/>
      <c r="AU514" s="372" t="s">
        <v>105</v>
      </c>
      <c r="AV514" s="373"/>
      <c r="AW514" s="372"/>
      <c r="AX514" s="374"/>
      <c r="AY514" s="434" t="str">
        <f t="shared" si="237"/>
        <v/>
      </c>
      <c r="AZ514" s="372" t="s">
        <v>105</v>
      </c>
      <c r="BA514" s="372" t="s">
        <v>105</v>
      </c>
      <c r="BB514" s="372" t="s">
        <v>105</v>
      </c>
      <c r="BC514" s="372"/>
      <c r="BD514" s="372"/>
      <c r="BE514" s="372"/>
      <c r="BF514" s="372"/>
      <c r="BG514" s="376"/>
      <c r="BH514" s="377"/>
      <c r="BI514" s="372"/>
      <c r="BJ514" s="372"/>
      <c r="BK514" s="372"/>
      <c r="BL514" s="372"/>
      <c r="BM514" s="372"/>
      <c r="BN514" s="372"/>
      <c r="BO514" s="372"/>
      <c r="BP514" s="372"/>
      <c r="BQ514" s="372"/>
      <c r="BR514" s="372"/>
      <c r="BS514" s="372"/>
      <c r="BT514" s="372"/>
      <c r="BU514" s="372"/>
      <c r="BV514" s="372"/>
      <c r="BW514" s="372"/>
      <c r="BX514" s="372"/>
      <c r="BY514" s="372"/>
      <c r="BZ514" s="378"/>
      <c r="CA514" s="401"/>
      <c r="CB514" s="402"/>
      <c r="CC514" s="402">
        <v>502</v>
      </c>
      <c r="CD514" s="337" t="str">
        <f t="shared" si="219"/>
        <v/>
      </c>
      <c r="CE514" s="337" t="str">
        <f t="shared" si="221"/>
        <v>立得点表!3:12</v>
      </c>
      <c r="CF514" s="338" t="str">
        <f t="shared" si="222"/>
        <v>立得点表!16:25</v>
      </c>
      <c r="CG514" s="337" t="str">
        <f t="shared" si="223"/>
        <v>立3段得点表!3:13</v>
      </c>
      <c r="CH514" s="338" t="str">
        <f t="shared" si="224"/>
        <v>立3段得点表!16:25</v>
      </c>
      <c r="CI514" s="337" t="str">
        <f t="shared" si="225"/>
        <v>ボール得点表!3:13</v>
      </c>
      <c r="CJ514" s="338" t="str">
        <f t="shared" si="226"/>
        <v>ボール得点表!16:25</v>
      </c>
      <c r="CK514" s="337" t="str">
        <f t="shared" si="227"/>
        <v>50m得点表!3:13</v>
      </c>
      <c r="CL514" s="338" t="str">
        <f t="shared" si="228"/>
        <v>50m得点表!16:25</v>
      </c>
      <c r="CM514" s="337" t="str">
        <f t="shared" si="229"/>
        <v>往得点表!3:13</v>
      </c>
      <c r="CN514" s="338" t="str">
        <f t="shared" si="230"/>
        <v>往得点表!16:25</v>
      </c>
      <c r="CO514" s="337" t="str">
        <f t="shared" si="231"/>
        <v>腕得点表!3:13</v>
      </c>
      <c r="CP514" s="338" t="str">
        <f t="shared" si="232"/>
        <v>腕得点表!16:25</v>
      </c>
      <c r="CQ514" s="337" t="str">
        <f t="shared" si="233"/>
        <v>腕膝得点表!3:4</v>
      </c>
      <c r="CR514" s="338" t="str">
        <f t="shared" si="234"/>
        <v>腕膝得点表!8:9</v>
      </c>
      <c r="CS514" s="337" t="str">
        <f t="shared" si="235"/>
        <v>20mシャトルラン得点表!3:13</v>
      </c>
      <c r="CT514" s="338" t="str">
        <f t="shared" si="236"/>
        <v>20mシャトルラン得点表!16:25</v>
      </c>
      <c r="CU514" s="402" t="b">
        <f t="shared" si="220"/>
        <v>0</v>
      </c>
    </row>
    <row r="515" spans="1:99">
      <c r="A515" s="352">
        <v>503</v>
      </c>
      <c r="B515" s="446"/>
      <c r="C515" s="353"/>
      <c r="D515" s="356"/>
      <c r="E515" s="355"/>
      <c r="F515" s="356"/>
      <c r="G515" s="435" t="str">
        <f>IF(E515="","",DATEDIF(E515,#REF!,"y"))</f>
        <v/>
      </c>
      <c r="H515" s="356"/>
      <c r="I515" s="356"/>
      <c r="J515" s="379"/>
      <c r="K515" s="436" t="str">
        <f t="shared" ca="1" si="209"/>
        <v/>
      </c>
      <c r="L515" s="316"/>
      <c r="M515" s="361"/>
      <c r="N515" s="361"/>
      <c r="O515" s="365"/>
      <c r="P515" s="363"/>
      <c r="Q515" s="432" t="str">
        <f t="shared" ca="1" si="210"/>
        <v/>
      </c>
      <c r="R515" s="360"/>
      <c r="S515" s="361"/>
      <c r="T515" s="361"/>
      <c r="U515" s="361"/>
      <c r="V515" s="365"/>
      <c r="W515" s="358"/>
      <c r="X515" s="379" t="str">
        <f t="shared" ca="1" si="211"/>
        <v/>
      </c>
      <c r="Y515" s="379"/>
      <c r="Z515" s="360"/>
      <c r="AA515" s="361"/>
      <c r="AB515" s="361"/>
      <c r="AC515" s="361"/>
      <c r="AD515" s="362"/>
      <c r="AE515" s="363"/>
      <c r="AF515" s="432" t="str">
        <f t="shared" ca="1" si="212"/>
        <v/>
      </c>
      <c r="AG515" s="363"/>
      <c r="AH515" s="432" t="str">
        <f t="shared" ca="1" si="213"/>
        <v/>
      </c>
      <c r="AI515" s="358"/>
      <c r="AJ515" s="379" t="str">
        <f t="shared" ca="1" si="214"/>
        <v/>
      </c>
      <c r="AK515" s="363"/>
      <c r="AL515" s="432" t="str">
        <f t="shared" ca="1" si="215"/>
        <v/>
      </c>
      <c r="AM515" s="363"/>
      <c r="AN515" s="432" t="str">
        <f t="shared" ca="1" si="216"/>
        <v/>
      </c>
      <c r="AO515" s="433" t="str">
        <f t="shared" si="217"/>
        <v/>
      </c>
      <c r="AP515" s="433" t="str">
        <f t="shared" si="218"/>
        <v/>
      </c>
      <c r="AQ515" s="433" t="str">
        <f>IF(AO515=7,VLOOKUP(AP515,設定!$A$2:$B$6,2,1),"---")</f>
        <v>---</v>
      </c>
      <c r="AR515" s="370"/>
      <c r="AS515" s="371"/>
      <c r="AT515" s="371"/>
      <c r="AU515" s="372" t="s">
        <v>105</v>
      </c>
      <c r="AV515" s="373"/>
      <c r="AW515" s="372"/>
      <c r="AX515" s="374"/>
      <c r="AY515" s="434" t="str">
        <f t="shared" si="237"/>
        <v/>
      </c>
      <c r="AZ515" s="372" t="s">
        <v>105</v>
      </c>
      <c r="BA515" s="372" t="s">
        <v>105</v>
      </c>
      <c r="BB515" s="372" t="s">
        <v>105</v>
      </c>
      <c r="BC515" s="372"/>
      <c r="BD515" s="372"/>
      <c r="BE515" s="372"/>
      <c r="BF515" s="372"/>
      <c r="BG515" s="376"/>
      <c r="BH515" s="377"/>
      <c r="BI515" s="372"/>
      <c r="BJ515" s="372"/>
      <c r="BK515" s="372"/>
      <c r="BL515" s="372"/>
      <c r="BM515" s="372"/>
      <c r="BN515" s="372"/>
      <c r="BO515" s="372"/>
      <c r="BP515" s="372"/>
      <c r="BQ515" s="372"/>
      <c r="BR515" s="372"/>
      <c r="BS515" s="372"/>
      <c r="BT515" s="372"/>
      <c r="BU515" s="372"/>
      <c r="BV515" s="372"/>
      <c r="BW515" s="372"/>
      <c r="BX515" s="372"/>
      <c r="BY515" s="372"/>
      <c r="BZ515" s="378"/>
      <c r="CA515" s="401"/>
      <c r="CB515" s="402"/>
      <c r="CC515" s="402">
        <v>503</v>
      </c>
      <c r="CD515" s="337" t="str">
        <f t="shared" si="219"/>
        <v/>
      </c>
      <c r="CE515" s="337" t="str">
        <f t="shared" si="221"/>
        <v>立得点表!3:12</v>
      </c>
      <c r="CF515" s="338" t="str">
        <f t="shared" si="222"/>
        <v>立得点表!16:25</v>
      </c>
      <c r="CG515" s="337" t="str">
        <f t="shared" si="223"/>
        <v>立3段得点表!3:13</v>
      </c>
      <c r="CH515" s="338" t="str">
        <f t="shared" si="224"/>
        <v>立3段得点表!16:25</v>
      </c>
      <c r="CI515" s="337" t="str">
        <f t="shared" si="225"/>
        <v>ボール得点表!3:13</v>
      </c>
      <c r="CJ515" s="338" t="str">
        <f t="shared" si="226"/>
        <v>ボール得点表!16:25</v>
      </c>
      <c r="CK515" s="337" t="str">
        <f t="shared" si="227"/>
        <v>50m得点表!3:13</v>
      </c>
      <c r="CL515" s="338" t="str">
        <f t="shared" si="228"/>
        <v>50m得点表!16:25</v>
      </c>
      <c r="CM515" s="337" t="str">
        <f t="shared" si="229"/>
        <v>往得点表!3:13</v>
      </c>
      <c r="CN515" s="338" t="str">
        <f t="shared" si="230"/>
        <v>往得点表!16:25</v>
      </c>
      <c r="CO515" s="337" t="str">
        <f t="shared" si="231"/>
        <v>腕得点表!3:13</v>
      </c>
      <c r="CP515" s="338" t="str">
        <f t="shared" si="232"/>
        <v>腕得点表!16:25</v>
      </c>
      <c r="CQ515" s="337" t="str">
        <f t="shared" si="233"/>
        <v>腕膝得点表!3:4</v>
      </c>
      <c r="CR515" s="338" t="str">
        <f t="shared" si="234"/>
        <v>腕膝得点表!8:9</v>
      </c>
      <c r="CS515" s="337" t="str">
        <f t="shared" si="235"/>
        <v>20mシャトルラン得点表!3:13</v>
      </c>
      <c r="CT515" s="338" t="str">
        <f t="shared" si="236"/>
        <v>20mシャトルラン得点表!16:25</v>
      </c>
      <c r="CU515" s="402" t="b">
        <f t="shared" si="220"/>
        <v>0</v>
      </c>
    </row>
    <row r="516" spans="1:99">
      <c r="A516" s="352">
        <v>504</v>
      </c>
      <c r="B516" s="446"/>
      <c r="C516" s="353"/>
      <c r="D516" s="356"/>
      <c r="E516" s="355"/>
      <c r="F516" s="356"/>
      <c r="G516" s="435" t="str">
        <f>IF(E516="","",DATEDIF(E516,#REF!,"y"))</f>
        <v/>
      </c>
      <c r="H516" s="356"/>
      <c r="I516" s="356"/>
      <c r="J516" s="379"/>
      <c r="K516" s="436" t="str">
        <f t="shared" ca="1" si="209"/>
        <v/>
      </c>
      <c r="L516" s="316"/>
      <c r="M516" s="361"/>
      <c r="N516" s="361"/>
      <c r="O516" s="365"/>
      <c r="P516" s="363"/>
      <c r="Q516" s="432" t="str">
        <f t="shared" ca="1" si="210"/>
        <v/>
      </c>
      <c r="R516" s="360"/>
      <c r="S516" s="361"/>
      <c r="T516" s="361"/>
      <c r="U516" s="361"/>
      <c r="V516" s="365"/>
      <c r="W516" s="358"/>
      <c r="X516" s="379" t="str">
        <f t="shared" ca="1" si="211"/>
        <v/>
      </c>
      <c r="Y516" s="379"/>
      <c r="Z516" s="360"/>
      <c r="AA516" s="361"/>
      <c r="AB516" s="361"/>
      <c r="AC516" s="361"/>
      <c r="AD516" s="362"/>
      <c r="AE516" s="363"/>
      <c r="AF516" s="432" t="str">
        <f t="shared" ca="1" si="212"/>
        <v/>
      </c>
      <c r="AG516" s="363"/>
      <c r="AH516" s="432" t="str">
        <f t="shared" ca="1" si="213"/>
        <v/>
      </c>
      <c r="AI516" s="358"/>
      <c r="AJ516" s="379" t="str">
        <f t="shared" ca="1" si="214"/>
        <v/>
      </c>
      <c r="AK516" s="363"/>
      <c r="AL516" s="432" t="str">
        <f t="shared" ca="1" si="215"/>
        <v/>
      </c>
      <c r="AM516" s="363"/>
      <c r="AN516" s="432" t="str">
        <f t="shared" ca="1" si="216"/>
        <v/>
      </c>
      <c r="AO516" s="433" t="str">
        <f t="shared" si="217"/>
        <v/>
      </c>
      <c r="AP516" s="433" t="str">
        <f t="shared" si="218"/>
        <v/>
      </c>
      <c r="AQ516" s="433" t="str">
        <f>IF(AO516=7,VLOOKUP(AP516,設定!$A$2:$B$6,2,1),"---")</f>
        <v>---</v>
      </c>
      <c r="AR516" s="370"/>
      <c r="AS516" s="371"/>
      <c r="AT516" s="371"/>
      <c r="AU516" s="372" t="s">
        <v>105</v>
      </c>
      <c r="AV516" s="373"/>
      <c r="AW516" s="372"/>
      <c r="AX516" s="374"/>
      <c r="AY516" s="434" t="str">
        <f t="shared" si="237"/>
        <v/>
      </c>
      <c r="AZ516" s="372" t="s">
        <v>105</v>
      </c>
      <c r="BA516" s="372" t="s">
        <v>105</v>
      </c>
      <c r="BB516" s="372" t="s">
        <v>105</v>
      </c>
      <c r="BC516" s="372"/>
      <c r="BD516" s="372"/>
      <c r="BE516" s="372"/>
      <c r="BF516" s="372"/>
      <c r="BG516" s="376"/>
      <c r="BH516" s="377"/>
      <c r="BI516" s="372"/>
      <c r="BJ516" s="372"/>
      <c r="BK516" s="372"/>
      <c r="BL516" s="372"/>
      <c r="BM516" s="372"/>
      <c r="BN516" s="372"/>
      <c r="BO516" s="372"/>
      <c r="BP516" s="372"/>
      <c r="BQ516" s="372"/>
      <c r="BR516" s="372"/>
      <c r="BS516" s="372"/>
      <c r="BT516" s="372"/>
      <c r="BU516" s="372"/>
      <c r="BV516" s="372"/>
      <c r="BW516" s="372"/>
      <c r="BX516" s="372"/>
      <c r="BY516" s="372"/>
      <c r="BZ516" s="378"/>
      <c r="CA516" s="401"/>
      <c r="CB516" s="402"/>
      <c r="CC516" s="402">
        <v>504</v>
      </c>
      <c r="CD516" s="337" t="str">
        <f t="shared" si="219"/>
        <v/>
      </c>
      <c r="CE516" s="337" t="str">
        <f t="shared" si="221"/>
        <v>立得点表!3:12</v>
      </c>
      <c r="CF516" s="338" t="str">
        <f t="shared" si="222"/>
        <v>立得点表!16:25</v>
      </c>
      <c r="CG516" s="337" t="str">
        <f t="shared" si="223"/>
        <v>立3段得点表!3:13</v>
      </c>
      <c r="CH516" s="338" t="str">
        <f t="shared" si="224"/>
        <v>立3段得点表!16:25</v>
      </c>
      <c r="CI516" s="337" t="str">
        <f t="shared" si="225"/>
        <v>ボール得点表!3:13</v>
      </c>
      <c r="CJ516" s="338" t="str">
        <f t="shared" si="226"/>
        <v>ボール得点表!16:25</v>
      </c>
      <c r="CK516" s="337" t="str">
        <f t="shared" si="227"/>
        <v>50m得点表!3:13</v>
      </c>
      <c r="CL516" s="338" t="str">
        <f t="shared" si="228"/>
        <v>50m得点表!16:25</v>
      </c>
      <c r="CM516" s="337" t="str">
        <f t="shared" si="229"/>
        <v>往得点表!3:13</v>
      </c>
      <c r="CN516" s="338" t="str">
        <f t="shared" si="230"/>
        <v>往得点表!16:25</v>
      </c>
      <c r="CO516" s="337" t="str">
        <f t="shared" si="231"/>
        <v>腕得点表!3:13</v>
      </c>
      <c r="CP516" s="338" t="str">
        <f t="shared" si="232"/>
        <v>腕得点表!16:25</v>
      </c>
      <c r="CQ516" s="337" t="str">
        <f t="shared" si="233"/>
        <v>腕膝得点表!3:4</v>
      </c>
      <c r="CR516" s="338" t="str">
        <f t="shared" si="234"/>
        <v>腕膝得点表!8:9</v>
      </c>
      <c r="CS516" s="337" t="str">
        <f t="shared" si="235"/>
        <v>20mシャトルラン得点表!3:13</v>
      </c>
      <c r="CT516" s="338" t="str">
        <f t="shared" si="236"/>
        <v>20mシャトルラン得点表!16:25</v>
      </c>
      <c r="CU516" s="402" t="b">
        <f t="shared" si="220"/>
        <v>0</v>
      </c>
    </row>
    <row r="517" spans="1:99">
      <c r="A517" s="352">
        <v>505</v>
      </c>
      <c r="B517" s="446"/>
      <c r="C517" s="353"/>
      <c r="D517" s="356"/>
      <c r="E517" s="355"/>
      <c r="F517" s="356"/>
      <c r="G517" s="435" t="str">
        <f>IF(E517="","",DATEDIF(E517,#REF!,"y"))</f>
        <v/>
      </c>
      <c r="H517" s="356"/>
      <c r="I517" s="356"/>
      <c r="J517" s="379"/>
      <c r="K517" s="436" t="str">
        <f t="shared" ca="1" si="209"/>
        <v/>
      </c>
      <c r="L517" s="316"/>
      <c r="M517" s="361"/>
      <c r="N517" s="361"/>
      <c r="O517" s="365"/>
      <c r="P517" s="363"/>
      <c r="Q517" s="432" t="str">
        <f t="shared" ca="1" si="210"/>
        <v/>
      </c>
      <c r="R517" s="360"/>
      <c r="S517" s="361"/>
      <c r="T517" s="361"/>
      <c r="U517" s="361"/>
      <c r="V517" s="365"/>
      <c r="W517" s="358"/>
      <c r="X517" s="379" t="str">
        <f t="shared" ca="1" si="211"/>
        <v/>
      </c>
      <c r="Y517" s="379"/>
      <c r="Z517" s="360"/>
      <c r="AA517" s="361"/>
      <c r="AB517" s="361"/>
      <c r="AC517" s="361"/>
      <c r="AD517" s="362"/>
      <c r="AE517" s="363"/>
      <c r="AF517" s="432" t="str">
        <f t="shared" ca="1" si="212"/>
        <v/>
      </c>
      <c r="AG517" s="363"/>
      <c r="AH517" s="432" t="str">
        <f t="shared" ca="1" si="213"/>
        <v/>
      </c>
      <c r="AI517" s="358"/>
      <c r="AJ517" s="379" t="str">
        <f t="shared" ca="1" si="214"/>
        <v/>
      </c>
      <c r="AK517" s="363"/>
      <c r="AL517" s="432" t="str">
        <f t="shared" ca="1" si="215"/>
        <v/>
      </c>
      <c r="AM517" s="363"/>
      <c r="AN517" s="432" t="str">
        <f t="shared" ca="1" si="216"/>
        <v/>
      </c>
      <c r="AO517" s="433" t="str">
        <f t="shared" si="217"/>
        <v/>
      </c>
      <c r="AP517" s="433" t="str">
        <f t="shared" si="218"/>
        <v/>
      </c>
      <c r="AQ517" s="433" t="str">
        <f>IF(AO517=7,VLOOKUP(AP517,設定!$A$2:$B$6,2,1),"---")</f>
        <v>---</v>
      </c>
      <c r="AR517" s="370"/>
      <c r="AS517" s="371"/>
      <c r="AT517" s="371"/>
      <c r="AU517" s="372" t="s">
        <v>105</v>
      </c>
      <c r="AV517" s="373"/>
      <c r="AW517" s="372"/>
      <c r="AX517" s="374"/>
      <c r="AY517" s="434" t="str">
        <f t="shared" si="237"/>
        <v/>
      </c>
      <c r="AZ517" s="372" t="s">
        <v>105</v>
      </c>
      <c r="BA517" s="372" t="s">
        <v>105</v>
      </c>
      <c r="BB517" s="372" t="s">
        <v>105</v>
      </c>
      <c r="BC517" s="372"/>
      <c r="BD517" s="372"/>
      <c r="BE517" s="372"/>
      <c r="BF517" s="372"/>
      <c r="BG517" s="376"/>
      <c r="BH517" s="377"/>
      <c r="BI517" s="372"/>
      <c r="BJ517" s="372"/>
      <c r="BK517" s="372"/>
      <c r="BL517" s="372"/>
      <c r="BM517" s="372"/>
      <c r="BN517" s="372"/>
      <c r="BO517" s="372"/>
      <c r="BP517" s="372"/>
      <c r="BQ517" s="372"/>
      <c r="BR517" s="372"/>
      <c r="BS517" s="372"/>
      <c r="BT517" s="372"/>
      <c r="BU517" s="372"/>
      <c r="BV517" s="372"/>
      <c r="BW517" s="372"/>
      <c r="BX517" s="372"/>
      <c r="BY517" s="372"/>
      <c r="BZ517" s="378"/>
      <c r="CA517" s="401"/>
      <c r="CB517" s="402"/>
      <c r="CC517" s="402">
        <v>505</v>
      </c>
      <c r="CD517" s="337" t="str">
        <f t="shared" si="219"/>
        <v/>
      </c>
      <c r="CE517" s="337" t="str">
        <f t="shared" si="221"/>
        <v>立得点表!3:12</v>
      </c>
      <c r="CF517" s="338" t="str">
        <f t="shared" si="222"/>
        <v>立得点表!16:25</v>
      </c>
      <c r="CG517" s="337" t="str">
        <f t="shared" si="223"/>
        <v>立3段得点表!3:13</v>
      </c>
      <c r="CH517" s="338" t="str">
        <f t="shared" si="224"/>
        <v>立3段得点表!16:25</v>
      </c>
      <c r="CI517" s="337" t="str">
        <f t="shared" si="225"/>
        <v>ボール得点表!3:13</v>
      </c>
      <c r="CJ517" s="338" t="str">
        <f t="shared" si="226"/>
        <v>ボール得点表!16:25</v>
      </c>
      <c r="CK517" s="337" t="str">
        <f t="shared" si="227"/>
        <v>50m得点表!3:13</v>
      </c>
      <c r="CL517" s="338" t="str">
        <f t="shared" si="228"/>
        <v>50m得点表!16:25</v>
      </c>
      <c r="CM517" s="337" t="str">
        <f t="shared" si="229"/>
        <v>往得点表!3:13</v>
      </c>
      <c r="CN517" s="338" t="str">
        <f t="shared" si="230"/>
        <v>往得点表!16:25</v>
      </c>
      <c r="CO517" s="337" t="str">
        <f t="shared" si="231"/>
        <v>腕得点表!3:13</v>
      </c>
      <c r="CP517" s="338" t="str">
        <f t="shared" si="232"/>
        <v>腕得点表!16:25</v>
      </c>
      <c r="CQ517" s="337" t="str">
        <f t="shared" si="233"/>
        <v>腕膝得点表!3:4</v>
      </c>
      <c r="CR517" s="338" t="str">
        <f t="shared" si="234"/>
        <v>腕膝得点表!8:9</v>
      </c>
      <c r="CS517" s="337" t="str">
        <f t="shared" si="235"/>
        <v>20mシャトルラン得点表!3:13</v>
      </c>
      <c r="CT517" s="338" t="str">
        <f t="shared" si="236"/>
        <v>20mシャトルラン得点表!16:25</v>
      </c>
      <c r="CU517" s="402" t="b">
        <f t="shared" si="220"/>
        <v>0</v>
      </c>
    </row>
    <row r="518" spans="1:99">
      <c r="A518" s="352">
        <v>506</v>
      </c>
      <c r="B518" s="446"/>
      <c r="C518" s="353"/>
      <c r="D518" s="356"/>
      <c r="E518" s="355"/>
      <c r="F518" s="356"/>
      <c r="G518" s="435" t="str">
        <f>IF(E518="","",DATEDIF(E518,#REF!,"y"))</f>
        <v/>
      </c>
      <c r="H518" s="356"/>
      <c r="I518" s="356"/>
      <c r="J518" s="379"/>
      <c r="K518" s="436" t="str">
        <f t="shared" ca="1" si="209"/>
        <v/>
      </c>
      <c r="L518" s="316"/>
      <c r="M518" s="361"/>
      <c r="N518" s="361"/>
      <c r="O518" s="365"/>
      <c r="P518" s="363"/>
      <c r="Q518" s="432" t="str">
        <f t="shared" ca="1" si="210"/>
        <v/>
      </c>
      <c r="R518" s="360"/>
      <c r="S518" s="361"/>
      <c r="T518" s="361"/>
      <c r="U518" s="361"/>
      <c r="V518" s="365"/>
      <c r="W518" s="358"/>
      <c r="X518" s="379" t="str">
        <f t="shared" ca="1" si="211"/>
        <v/>
      </c>
      <c r="Y518" s="379"/>
      <c r="Z518" s="360"/>
      <c r="AA518" s="361"/>
      <c r="AB518" s="361"/>
      <c r="AC518" s="361"/>
      <c r="AD518" s="362"/>
      <c r="AE518" s="363"/>
      <c r="AF518" s="432" t="str">
        <f t="shared" ca="1" si="212"/>
        <v/>
      </c>
      <c r="AG518" s="363"/>
      <c r="AH518" s="432" t="str">
        <f t="shared" ca="1" si="213"/>
        <v/>
      </c>
      <c r="AI518" s="358"/>
      <c r="AJ518" s="379" t="str">
        <f t="shared" ca="1" si="214"/>
        <v/>
      </c>
      <c r="AK518" s="363"/>
      <c r="AL518" s="432" t="str">
        <f t="shared" ca="1" si="215"/>
        <v/>
      </c>
      <c r="AM518" s="363"/>
      <c r="AN518" s="432" t="str">
        <f t="shared" ca="1" si="216"/>
        <v/>
      </c>
      <c r="AO518" s="433" t="str">
        <f t="shared" si="217"/>
        <v/>
      </c>
      <c r="AP518" s="433" t="str">
        <f t="shared" si="218"/>
        <v/>
      </c>
      <c r="AQ518" s="433" t="str">
        <f>IF(AO518=7,VLOOKUP(AP518,設定!$A$2:$B$6,2,1),"---")</f>
        <v>---</v>
      </c>
      <c r="AR518" s="370"/>
      <c r="AS518" s="371"/>
      <c r="AT518" s="371"/>
      <c r="AU518" s="372" t="s">
        <v>105</v>
      </c>
      <c r="AV518" s="373"/>
      <c r="AW518" s="372"/>
      <c r="AX518" s="374"/>
      <c r="AY518" s="434" t="str">
        <f t="shared" si="237"/>
        <v/>
      </c>
      <c r="AZ518" s="372" t="s">
        <v>105</v>
      </c>
      <c r="BA518" s="372" t="s">
        <v>105</v>
      </c>
      <c r="BB518" s="372" t="s">
        <v>105</v>
      </c>
      <c r="BC518" s="372"/>
      <c r="BD518" s="372"/>
      <c r="BE518" s="372"/>
      <c r="BF518" s="372"/>
      <c r="BG518" s="376"/>
      <c r="BH518" s="377"/>
      <c r="BI518" s="372"/>
      <c r="BJ518" s="372"/>
      <c r="BK518" s="372"/>
      <c r="BL518" s="372"/>
      <c r="BM518" s="372"/>
      <c r="BN518" s="372"/>
      <c r="BO518" s="372"/>
      <c r="BP518" s="372"/>
      <c r="BQ518" s="372"/>
      <c r="BR518" s="372"/>
      <c r="BS518" s="372"/>
      <c r="BT518" s="372"/>
      <c r="BU518" s="372"/>
      <c r="BV518" s="372"/>
      <c r="BW518" s="372"/>
      <c r="BX518" s="372"/>
      <c r="BY518" s="372"/>
      <c r="BZ518" s="378"/>
      <c r="CA518" s="401"/>
      <c r="CB518" s="402"/>
      <c r="CC518" s="402">
        <v>506</v>
      </c>
      <c r="CD518" s="337" t="str">
        <f t="shared" si="219"/>
        <v/>
      </c>
      <c r="CE518" s="337" t="str">
        <f t="shared" si="221"/>
        <v>立得点表!3:12</v>
      </c>
      <c r="CF518" s="338" t="str">
        <f t="shared" si="222"/>
        <v>立得点表!16:25</v>
      </c>
      <c r="CG518" s="337" t="str">
        <f t="shared" si="223"/>
        <v>立3段得点表!3:13</v>
      </c>
      <c r="CH518" s="338" t="str">
        <f t="shared" si="224"/>
        <v>立3段得点表!16:25</v>
      </c>
      <c r="CI518" s="337" t="str">
        <f t="shared" si="225"/>
        <v>ボール得点表!3:13</v>
      </c>
      <c r="CJ518" s="338" t="str">
        <f t="shared" si="226"/>
        <v>ボール得点表!16:25</v>
      </c>
      <c r="CK518" s="337" t="str">
        <f t="shared" si="227"/>
        <v>50m得点表!3:13</v>
      </c>
      <c r="CL518" s="338" t="str">
        <f t="shared" si="228"/>
        <v>50m得点表!16:25</v>
      </c>
      <c r="CM518" s="337" t="str">
        <f t="shared" si="229"/>
        <v>往得点表!3:13</v>
      </c>
      <c r="CN518" s="338" t="str">
        <f t="shared" si="230"/>
        <v>往得点表!16:25</v>
      </c>
      <c r="CO518" s="337" t="str">
        <f t="shared" si="231"/>
        <v>腕得点表!3:13</v>
      </c>
      <c r="CP518" s="338" t="str">
        <f t="shared" si="232"/>
        <v>腕得点表!16:25</v>
      </c>
      <c r="CQ518" s="337" t="str">
        <f t="shared" si="233"/>
        <v>腕膝得点表!3:4</v>
      </c>
      <c r="CR518" s="338" t="str">
        <f t="shared" si="234"/>
        <v>腕膝得点表!8:9</v>
      </c>
      <c r="CS518" s="337" t="str">
        <f t="shared" si="235"/>
        <v>20mシャトルラン得点表!3:13</v>
      </c>
      <c r="CT518" s="338" t="str">
        <f t="shared" si="236"/>
        <v>20mシャトルラン得点表!16:25</v>
      </c>
      <c r="CU518" s="402" t="b">
        <f t="shared" si="220"/>
        <v>0</v>
      </c>
    </row>
    <row r="519" spans="1:99">
      <c r="A519" s="352">
        <v>507</v>
      </c>
      <c r="B519" s="446"/>
      <c r="C519" s="353"/>
      <c r="D519" s="356"/>
      <c r="E519" s="355"/>
      <c r="F519" s="356"/>
      <c r="G519" s="435" t="str">
        <f>IF(E519="","",DATEDIF(E519,#REF!,"y"))</f>
        <v/>
      </c>
      <c r="H519" s="356"/>
      <c r="I519" s="356"/>
      <c r="J519" s="379"/>
      <c r="K519" s="436" t="str">
        <f t="shared" ca="1" si="209"/>
        <v/>
      </c>
      <c r="L519" s="316"/>
      <c r="M519" s="361"/>
      <c r="N519" s="361"/>
      <c r="O519" s="365"/>
      <c r="P519" s="363"/>
      <c r="Q519" s="432" t="str">
        <f t="shared" ca="1" si="210"/>
        <v/>
      </c>
      <c r="R519" s="360"/>
      <c r="S519" s="361"/>
      <c r="T519" s="361"/>
      <c r="U519" s="361"/>
      <c r="V519" s="365"/>
      <c r="W519" s="358"/>
      <c r="X519" s="379" t="str">
        <f t="shared" ca="1" si="211"/>
        <v/>
      </c>
      <c r="Y519" s="379"/>
      <c r="Z519" s="360"/>
      <c r="AA519" s="361"/>
      <c r="AB519" s="361"/>
      <c r="AC519" s="361"/>
      <c r="AD519" s="362"/>
      <c r="AE519" s="363"/>
      <c r="AF519" s="432" t="str">
        <f t="shared" ca="1" si="212"/>
        <v/>
      </c>
      <c r="AG519" s="363"/>
      <c r="AH519" s="432" t="str">
        <f t="shared" ca="1" si="213"/>
        <v/>
      </c>
      <c r="AI519" s="358"/>
      <c r="AJ519" s="379" t="str">
        <f t="shared" ca="1" si="214"/>
        <v/>
      </c>
      <c r="AK519" s="363"/>
      <c r="AL519" s="432" t="str">
        <f t="shared" ca="1" si="215"/>
        <v/>
      </c>
      <c r="AM519" s="363"/>
      <c r="AN519" s="432" t="str">
        <f t="shared" ca="1" si="216"/>
        <v/>
      </c>
      <c r="AO519" s="433" t="str">
        <f t="shared" si="217"/>
        <v/>
      </c>
      <c r="AP519" s="433" t="str">
        <f t="shared" si="218"/>
        <v/>
      </c>
      <c r="AQ519" s="433" t="str">
        <f>IF(AO519=7,VLOOKUP(AP519,設定!$A$2:$B$6,2,1),"---")</f>
        <v>---</v>
      </c>
      <c r="AR519" s="370"/>
      <c r="AS519" s="371"/>
      <c r="AT519" s="371"/>
      <c r="AU519" s="372" t="s">
        <v>105</v>
      </c>
      <c r="AV519" s="373"/>
      <c r="AW519" s="372"/>
      <c r="AX519" s="374"/>
      <c r="AY519" s="434" t="str">
        <f t="shared" si="237"/>
        <v/>
      </c>
      <c r="AZ519" s="372" t="s">
        <v>105</v>
      </c>
      <c r="BA519" s="372" t="s">
        <v>105</v>
      </c>
      <c r="BB519" s="372" t="s">
        <v>105</v>
      </c>
      <c r="BC519" s="372"/>
      <c r="BD519" s="372"/>
      <c r="BE519" s="372"/>
      <c r="BF519" s="372"/>
      <c r="BG519" s="376"/>
      <c r="BH519" s="377"/>
      <c r="BI519" s="372"/>
      <c r="BJ519" s="372"/>
      <c r="BK519" s="372"/>
      <c r="BL519" s="372"/>
      <c r="BM519" s="372"/>
      <c r="BN519" s="372"/>
      <c r="BO519" s="372"/>
      <c r="BP519" s="372"/>
      <c r="BQ519" s="372"/>
      <c r="BR519" s="372"/>
      <c r="BS519" s="372"/>
      <c r="BT519" s="372"/>
      <c r="BU519" s="372"/>
      <c r="BV519" s="372"/>
      <c r="BW519" s="372"/>
      <c r="BX519" s="372"/>
      <c r="BY519" s="372"/>
      <c r="BZ519" s="378"/>
      <c r="CA519" s="401"/>
      <c r="CB519" s="402"/>
      <c r="CC519" s="402">
        <v>507</v>
      </c>
      <c r="CD519" s="337" t="str">
        <f t="shared" si="219"/>
        <v/>
      </c>
      <c r="CE519" s="337" t="str">
        <f t="shared" si="221"/>
        <v>立得点表!3:12</v>
      </c>
      <c r="CF519" s="338" t="str">
        <f t="shared" si="222"/>
        <v>立得点表!16:25</v>
      </c>
      <c r="CG519" s="337" t="str">
        <f t="shared" si="223"/>
        <v>立3段得点表!3:13</v>
      </c>
      <c r="CH519" s="338" t="str">
        <f t="shared" si="224"/>
        <v>立3段得点表!16:25</v>
      </c>
      <c r="CI519" s="337" t="str">
        <f t="shared" si="225"/>
        <v>ボール得点表!3:13</v>
      </c>
      <c r="CJ519" s="338" t="str">
        <f t="shared" si="226"/>
        <v>ボール得点表!16:25</v>
      </c>
      <c r="CK519" s="337" t="str">
        <f t="shared" si="227"/>
        <v>50m得点表!3:13</v>
      </c>
      <c r="CL519" s="338" t="str">
        <f t="shared" si="228"/>
        <v>50m得点表!16:25</v>
      </c>
      <c r="CM519" s="337" t="str">
        <f t="shared" si="229"/>
        <v>往得点表!3:13</v>
      </c>
      <c r="CN519" s="338" t="str">
        <f t="shared" si="230"/>
        <v>往得点表!16:25</v>
      </c>
      <c r="CO519" s="337" t="str">
        <f t="shared" si="231"/>
        <v>腕得点表!3:13</v>
      </c>
      <c r="CP519" s="338" t="str">
        <f t="shared" si="232"/>
        <v>腕得点表!16:25</v>
      </c>
      <c r="CQ519" s="337" t="str">
        <f t="shared" si="233"/>
        <v>腕膝得点表!3:4</v>
      </c>
      <c r="CR519" s="338" t="str">
        <f t="shared" si="234"/>
        <v>腕膝得点表!8:9</v>
      </c>
      <c r="CS519" s="337" t="str">
        <f t="shared" si="235"/>
        <v>20mシャトルラン得点表!3:13</v>
      </c>
      <c r="CT519" s="338" t="str">
        <f t="shared" si="236"/>
        <v>20mシャトルラン得点表!16:25</v>
      </c>
      <c r="CU519" s="402" t="b">
        <f t="shared" si="220"/>
        <v>0</v>
      </c>
    </row>
    <row r="520" spans="1:99">
      <c r="A520" s="352">
        <v>508</v>
      </c>
      <c r="B520" s="446"/>
      <c r="C520" s="353"/>
      <c r="D520" s="356"/>
      <c r="E520" s="355"/>
      <c r="F520" s="356"/>
      <c r="G520" s="435" t="str">
        <f>IF(E520="","",DATEDIF(E520,#REF!,"y"))</f>
        <v/>
      </c>
      <c r="H520" s="356"/>
      <c r="I520" s="356"/>
      <c r="J520" s="379"/>
      <c r="K520" s="436" t="str">
        <f t="shared" ca="1" si="209"/>
        <v/>
      </c>
      <c r="L520" s="316"/>
      <c r="M520" s="361"/>
      <c r="N520" s="361"/>
      <c r="O520" s="365"/>
      <c r="P520" s="363"/>
      <c r="Q520" s="432" t="str">
        <f t="shared" ca="1" si="210"/>
        <v/>
      </c>
      <c r="R520" s="360"/>
      <c r="S520" s="361"/>
      <c r="T520" s="361"/>
      <c r="U520" s="361"/>
      <c r="V520" s="365"/>
      <c r="W520" s="358"/>
      <c r="X520" s="379" t="str">
        <f t="shared" ca="1" si="211"/>
        <v/>
      </c>
      <c r="Y520" s="379"/>
      <c r="Z520" s="360"/>
      <c r="AA520" s="361"/>
      <c r="AB520" s="361"/>
      <c r="AC520" s="361"/>
      <c r="AD520" s="362"/>
      <c r="AE520" s="363"/>
      <c r="AF520" s="432" t="str">
        <f t="shared" ca="1" si="212"/>
        <v/>
      </c>
      <c r="AG520" s="363"/>
      <c r="AH520" s="432" t="str">
        <f t="shared" ca="1" si="213"/>
        <v/>
      </c>
      <c r="AI520" s="358"/>
      <c r="AJ520" s="379" t="str">
        <f t="shared" ca="1" si="214"/>
        <v/>
      </c>
      <c r="AK520" s="363"/>
      <c r="AL520" s="432" t="str">
        <f t="shared" ca="1" si="215"/>
        <v/>
      </c>
      <c r="AM520" s="363"/>
      <c r="AN520" s="432" t="str">
        <f t="shared" ca="1" si="216"/>
        <v/>
      </c>
      <c r="AO520" s="433" t="str">
        <f t="shared" si="217"/>
        <v/>
      </c>
      <c r="AP520" s="433" t="str">
        <f t="shared" si="218"/>
        <v/>
      </c>
      <c r="AQ520" s="433" t="str">
        <f>IF(AO520=7,VLOOKUP(AP520,設定!$A$2:$B$6,2,1),"---")</f>
        <v>---</v>
      </c>
      <c r="AR520" s="370"/>
      <c r="AS520" s="371"/>
      <c r="AT520" s="371"/>
      <c r="AU520" s="372" t="s">
        <v>105</v>
      </c>
      <c r="AV520" s="373"/>
      <c r="AW520" s="372"/>
      <c r="AX520" s="374"/>
      <c r="AY520" s="434" t="str">
        <f t="shared" si="237"/>
        <v/>
      </c>
      <c r="AZ520" s="372" t="s">
        <v>105</v>
      </c>
      <c r="BA520" s="372" t="s">
        <v>105</v>
      </c>
      <c r="BB520" s="372" t="s">
        <v>105</v>
      </c>
      <c r="BC520" s="372"/>
      <c r="BD520" s="372"/>
      <c r="BE520" s="372"/>
      <c r="BF520" s="372"/>
      <c r="BG520" s="376"/>
      <c r="BH520" s="377"/>
      <c r="BI520" s="372"/>
      <c r="BJ520" s="372"/>
      <c r="BK520" s="372"/>
      <c r="BL520" s="372"/>
      <c r="BM520" s="372"/>
      <c r="BN520" s="372"/>
      <c r="BO520" s="372"/>
      <c r="BP520" s="372"/>
      <c r="BQ520" s="372"/>
      <c r="BR520" s="372"/>
      <c r="BS520" s="372"/>
      <c r="BT520" s="372"/>
      <c r="BU520" s="372"/>
      <c r="BV520" s="372"/>
      <c r="BW520" s="372"/>
      <c r="BX520" s="372"/>
      <c r="BY520" s="372"/>
      <c r="BZ520" s="378"/>
      <c r="CA520" s="401"/>
      <c r="CB520" s="402"/>
      <c r="CC520" s="402">
        <v>508</v>
      </c>
      <c r="CD520" s="337" t="str">
        <f t="shared" si="219"/>
        <v/>
      </c>
      <c r="CE520" s="337" t="str">
        <f t="shared" si="221"/>
        <v>立得点表!3:12</v>
      </c>
      <c r="CF520" s="338" t="str">
        <f t="shared" si="222"/>
        <v>立得点表!16:25</v>
      </c>
      <c r="CG520" s="337" t="str">
        <f t="shared" si="223"/>
        <v>立3段得点表!3:13</v>
      </c>
      <c r="CH520" s="338" t="str">
        <f t="shared" si="224"/>
        <v>立3段得点表!16:25</v>
      </c>
      <c r="CI520" s="337" t="str">
        <f t="shared" si="225"/>
        <v>ボール得点表!3:13</v>
      </c>
      <c r="CJ520" s="338" t="str">
        <f t="shared" si="226"/>
        <v>ボール得点表!16:25</v>
      </c>
      <c r="CK520" s="337" t="str">
        <f t="shared" si="227"/>
        <v>50m得点表!3:13</v>
      </c>
      <c r="CL520" s="338" t="str">
        <f t="shared" si="228"/>
        <v>50m得点表!16:25</v>
      </c>
      <c r="CM520" s="337" t="str">
        <f t="shared" si="229"/>
        <v>往得点表!3:13</v>
      </c>
      <c r="CN520" s="338" t="str">
        <f t="shared" si="230"/>
        <v>往得点表!16:25</v>
      </c>
      <c r="CO520" s="337" t="str">
        <f t="shared" si="231"/>
        <v>腕得点表!3:13</v>
      </c>
      <c r="CP520" s="338" t="str">
        <f t="shared" si="232"/>
        <v>腕得点表!16:25</v>
      </c>
      <c r="CQ520" s="337" t="str">
        <f t="shared" si="233"/>
        <v>腕膝得点表!3:4</v>
      </c>
      <c r="CR520" s="338" t="str">
        <f t="shared" si="234"/>
        <v>腕膝得点表!8:9</v>
      </c>
      <c r="CS520" s="337" t="str">
        <f t="shared" si="235"/>
        <v>20mシャトルラン得点表!3:13</v>
      </c>
      <c r="CT520" s="338" t="str">
        <f t="shared" si="236"/>
        <v>20mシャトルラン得点表!16:25</v>
      </c>
      <c r="CU520" s="402" t="b">
        <f t="shared" si="220"/>
        <v>0</v>
      </c>
    </row>
    <row r="521" spans="1:99">
      <c r="A521" s="352">
        <v>509</v>
      </c>
      <c r="B521" s="446"/>
      <c r="C521" s="353"/>
      <c r="D521" s="356"/>
      <c r="E521" s="355"/>
      <c r="F521" s="356"/>
      <c r="G521" s="435" t="str">
        <f>IF(E521="","",DATEDIF(E521,#REF!,"y"))</f>
        <v/>
      </c>
      <c r="H521" s="356"/>
      <c r="I521" s="356"/>
      <c r="J521" s="379"/>
      <c r="K521" s="436" t="str">
        <f t="shared" ca="1" si="209"/>
        <v/>
      </c>
      <c r="L521" s="316"/>
      <c r="M521" s="361"/>
      <c r="N521" s="361"/>
      <c r="O521" s="365"/>
      <c r="P521" s="363"/>
      <c r="Q521" s="432" t="str">
        <f t="shared" ca="1" si="210"/>
        <v/>
      </c>
      <c r="R521" s="360"/>
      <c r="S521" s="361"/>
      <c r="T521" s="361"/>
      <c r="U521" s="361"/>
      <c r="V521" s="365"/>
      <c r="W521" s="358"/>
      <c r="X521" s="379" t="str">
        <f t="shared" ca="1" si="211"/>
        <v/>
      </c>
      <c r="Y521" s="379"/>
      <c r="Z521" s="360"/>
      <c r="AA521" s="361"/>
      <c r="AB521" s="361"/>
      <c r="AC521" s="361"/>
      <c r="AD521" s="362"/>
      <c r="AE521" s="363"/>
      <c r="AF521" s="432" t="str">
        <f t="shared" ca="1" si="212"/>
        <v/>
      </c>
      <c r="AG521" s="363"/>
      <c r="AH521" s="432" t="str">
        <f t="shared" ca="1" si="213"/>
        <v/>
      </c>
      <c r="AI521" s="358"/>
      <c r="AJ521" s="379" t="str">
        <f t="shared" ca="1" si="214"/>
        <v/>
      </c>
      <c r="AK521" s="363"/>
      <c r="AL521" s="432" t="str">
        <f t="shared" ca="1" si="215"/>
        <v/>
      </c>
      <c r="AM521" s="363"/>
      <c r="AN521" s="432" t="str">
        <f t="shared" ca="1" si="216"/>
        <v/>
      </c>
      <c r="AO521" s="433" t="str">
        <f t="shared" si="217"/>
        <v/>
      </c>
      <c r="AP521" s="433" t="str">
        <f t="shared" si="218"/>
        <v/>
      </c>
      <c r="AQ521" s="433" t="str">
        <f>IF(AO521=7,VLOOKUP(AP521,設定!$A$2:$B$6,2,1),"---")</f>
        <v>---</v>
      </c>
      <c r="AR521" s="370"/>
      <c r="AS521" s="371"/>
      <c r="AT521" s="371"/>
      <c r="AU521" s="372" t="s">
        <v>105</v>
      </c>
      <c r="AV521" s="373"/>
      <c r="AW521" s="372"/>
      <c r="AX521" s="374"/>
      <c r="AY521" s="434" t="str">
        <f t="shared" si="237"/>
        <v/>
      </c>
      <c r="AZ521" s="372" t="s">
        <v>105</v>
      </c>
      <c r="BA521" s="372" t="s">
        <v>105</v>
      </c>
      <c r="BB521" s="372" t="s">
        <v>105</v>
      </c>
      <c r="BC521" s="372"/>
      <c r="BD521" s="372"/>
      <c r="BE521" s="372"/>
      <c r="BF521" s="372"/>
      <c r="BG521" s="376"/>
      <c r="BH521" s="377"/>
      <c r="BI521" s="372"/>
      <c r="BJ521" s="372"/>
      <c r="BK521" s="372"/>
      <c r="BL521" s="372"/>
      <c r="BM521" s="372"/>
      <c r="BN521" s="372"/>
      <c r="BO521" s="372"/>
      <c r="BP521" s="372"/>
      <c r="BQ521" s="372"/>
      <c r="BR521" s="372"/>
      <c r="BS521" s="372"/>
      <c r="BT521" s="372"/>
      <c r="BU521" s="372"/>
      <c r="BV521" s="372"/>
      <c r="BW521" s="372"/>
      <c r="BX521" s="372"/>
      <c r="BY521" s="372"/>
      <c r="BZ521" s="378"/>
      <c r="CA521" s="401"/>
      <c r="CB521" s="402"/>
      <c r="CC521" s="402">
        <v>509</v>
      </c>
      <c r="CD521" s="337" t="str">
        <f t="shared" si="219"/>
        <v/>
      </c>
      <c r="CE521" s="337" t="str">
        <f t="shared" si="221"/>
        <v>立得点表!3:12</v>
      </c>
      <c r="CF521" s="338" t="str">
        <f t="shared" si="222"/>
        <v>立得点表!16:25</v>
      </c>
      <c r="CG521" s="337" t="str">
        <f t="shared" si="223"/>
        <v>立3段得点表!3:13</v>
      </c>
      <c r="CH521" s="338" t="str">
        <f t="shared" si="224"/>
        <v>立3段得点表!16:25</v>
      </c>
      <c r="CI521" s="337" t="str">
        <f t="shared" si="225"/>
        <v>ボール得点表!3:13</v>
      </c>
      <c r="CJ521" s="338" t="str">
        <f t="shared" si="226"/>
        <v>ボール得点表!16:25</v>
      </c>
      <c r="CK521" s="337" t="str">
        <f t="shared" si="227"/>
        <v>50m得点表!3:13</v>
      </c>
      <c r="CL521" s="338" t="str">
        <f t="shared" si="228"/>
        <v>50m得点表!16:25</v>
      </c>
      <c r="CM521" s="337" t="str">
        <f t="shared" si="229"/>
        <v>往得点表!3:13</v>
      </c>
      <c r="CN521" s="338" t="str">
        <f t="shared" si="230"/>
        <v>往得点表!16:25</v>
      </c>
      <c r="CO521" s="337" t="str">
        <f t="shared" si="231"/>
        <v>腕得点表!3:13</v>
      </c>
      <c r="CP521" s="338" t="str">
        <f t="shared" si="232"/>
        <v>腕得点表!16:25</v>
      </c>
      <c r="CQ521" s="337" t="str">
        <f t="shared" si="233"/>
        <v>腕膝得点表!3:4</v>
      </c>
      <c r="CR521" s="338" t="str">
        <f t="shared" si="234"/>
        <v>腕膝得点表!8:9</v>
      </c>
      <c r="CS521" s="337" t="str">
        <f t="shared" si="235"/>
        <v>20mシャトルラン得点表!3:13</v>
      </c>
      <c r="CT521" s="338" t="str">
        <f t="shared" si="236"/>
        <v>20mシャトルラン得点表!16:25</v>
      </c>
      <c r="CU521" s="402" t="b">
        <f t="shared" si="220"/>
        <v>0</v>
      </c>
    </row>
    <row r="522" spans="1:99">
      <c r="A522" s="352">
        <v>510</v>
      </c>
      <c r="B522" s="446"/>
      <c r="C522" s="353"/>
      <c r="D522" s="356"/>
      <c r="E522" s="355"/>
      <c r="F522" s="356"/>
      <c r="G522" s="435" t="str">
        <f>IF(E522="","",DATEDIF(E522,#REF!,"y"))</f>
        <v/>
      </c>
      <c r="H522" s="356"/>
      <c r="I522" s="356"/>
      <c r="J522" s="379"/>
      <c r="K522" s="436" t="str">
        <f t="shared" ca="1" si="209"/>
        <v/>
      </c>
      <c r="L522" s="316"/>
      <c r="M522" s="361"/>
      <c r="N522" s="361"/>
      <c r="O522" s="365"/>
      <c r="P522" s="363"/>
      <c r="Q522" s="432" t="str">
        <f t="shared" ca="1" si="210"/>
        <v/>
      </c>
      <c r="R522" s="360"/>
      <c r="S522" s="361"/>
      <c r="T522" s="361"/>
      <c r="U522" s="361"/>
      <c r="V522" s="365"/>
      <c r="W522" s="358"/>
      <c r="X522" s="379" t="str">
        <f t="shared" ca="1" si="211"/>
        <v/>
      </c>
      <c r="Y522" s="379"/>
      <c r="Z522" s="360"/>
      <c r="AA522" s="361"/>
      <c r="AB522" s="361"/>
      <c r="AC522" s="361"/>
      <c r="AD522" s="362"/>
      <c r="AE522" s="363"/>
      <c r="AF522" s="432" t="str">
        <f t="shared" ca="1" si="212"/>
        <v/>
      </c>
      <c r="AG522" s="363"/>
      <c r="AH522" s="432" t="str">
        <f t="shared" ca="1" si="213"/>
        <v/>
      </c>
      <c r="AI522" s="358"/>
      <c r="AJ522" s="379" t="str">
        <f t="shared" ca="1" si="214"/>
        <v/>
      </c>
      <c r="AK522" s="363"/>
      <c r="AL522" s="432" t="str">
        <f t="shared" ca="1" si="215"/>
        <v/>
      </c>
      <c r="AM522" s="363"/>
      <c r="AN522" s="432" t="str">
        <f t="shared" ca="1" si="216"/>
        <v/>
      </c>
      <c r="AO522" s="433" t="str">
        <f t="shared" si="217"/>
        <v/>
      </c>
      <c r="AP522" s="433" t="str">
        <f t="shared" si="218"/>
        <v/>
      </c>
      <c r="AQ522" s="433" t="str">
        <f>IF(AO522=7,VLOOKUP(AP522,設定!$A$2:$B$6,2,1),"---")</f>
        <v>---</v>
      </c>
      <c r="AR522" s="370"/>
      <c r="AS522" s="371"/>
      <c r="AT522" s="371"/>
      <c r="AU522" s="372" t="s">
        <v>105</v>
      </c>
      <c r="AV522" s="373"/>
      <c r="AW522" s="372"/>
      <c r="AX522" s="374"/>
      <c r="AY522" s="434" t="str">
        <f t="shared" si="237"/>
        <v/>
      </c>
      <c r="AZ522" s="372" t="s">
        <v>105</v>
      </c>
      <c r="BA522" s="372" t="s">
        <v>105</v>
      </c>
      <c r="BB522" s="372" t="s">
        <v>105</v>
      </c>
      <c r="BC522" s="372"/>
      <c r="BD522" s="372"/>
      <c r="BE522" s="372"/>
      <c r="BF522" s="372"/>
      <c r="BG522" s="376"/>
      <c r="BH522" s="377"/>
      <c r="BI522" s="372"/>
      <c r="BJ522" s="372"/>
      <c r="BK522" s="372"/>
      <c r="BL522" s="372"/>
      <c r="BM522" s="372"/>
      <c r="BN522" s="372"/>
      <c r="BO522" s="372"/>
      <c r="BP522" s="372"/>
      <c r="BQ522" s="372"/>
      <c r="BR522" s="372"/>
      <c r="BS522" s="372"/>
      <c r="BT522" s="372"/>
      <c r="BU522" s="372"/>
      <c r="BV522" s="372"/>
      <c r="BW522" s="372"/>
      <c r="BX522" s="372"/>
      <c r="BY522" s="372"/>
      <c r="BZ522" s="378"/>
      <c r="CA522" s="401"/>
      <c r="CB522" s="402"/>
      <c r="CC522" s="402">
        <v>510</v>
      </c>
      <c r="CD522" s="337" t="str">
        <f t="shared" si="219"/>
        <v/>
      </c>
      <c r="CE522" s="337" t="str">
        <f t="shared" si="221"/>
        <v>立得点表!3:12</v>
      </c>
      <c r="CF522" s="338" t="str">
        <f t="shared" si="222"/>
        <v>立得点表!16:25</v>
      </c>
      <c r="CG522" s="337" t="str">
        <f t="shared" si="223"/>
        <v>立3段得点表!3:13</v>
      </c>
      <c r="CH522" s="338" t="str">
        <f t="shared" si="224"/>
        <v>立3段得点表!16:25</v>
      </c>
      <c r="CI522" s="337" t="str">
        <f t="shared" si="225"/>
        <v>ボール得点表!3:13</v>
      </c>
      <c r="CJ522" s="338" t="str">
        <f t="shared" si="226"/>
        <v>ボール得点表!16:25</v>
      </c>
      <c r="CK522" s="337" t="str">
        <f t="shared" si="227"/>
        <v>50m得点表!3:13</v>
      </c>
      <c r="CL522" s="338" t="str">
        <f t="shared" si="228"/>
        <v>50m得点表!16:25</v>
      </c>
      <c r="CM522" s="337" t="str">
        <f t="shared" si="229"/>
        <v>往得点表!3:13</v>
      </c>
      <c r="CN522" s="338" t="str">
        <f t="shared" si="230"/>
        <v>往得点表!16:25</v>
      </c>
      <c r="CO522" s="337" t="str">
        <f t="shared" si="231"/>
        <v>腕得点表!3:13</v>
      </c>
      <c r="CP522" s="338" t="str">
        <f t="shared" si="232"/>
        <v>腕得点表!16:25</v>
      </c>
      <c r="CQ522" s="337" t="str">
        <f t="shared" si="233"/>
        <v>腕膝得点表!3:4</v>
      </c>
      <c r="CR522" s="338" t="str">
        <f t="shared" si="234"/>
        <v>腕膝得点表!8:9</v>
      </c>
      <c r="CS522" s="337" t="str">
        <f t="shared" si="235"/>
        <v>20mシャトルラン得点表!3:13</v>
      </c>
      <c r="CT522" s="338" t="str">
        <f t="shared" si="236"/>
        <v>20mシャトルラン得点表!16:25</v>
      </c>
      <c r="CU522" s="402" t="b">
        <f t="shared" si="220"/>
        <v>0</v>
      </c>
    </row>
    <row r="523" spans="1:99">
      <c r="A523" s="352">
        <v>511</v>
      </c>
      <c r="B523" s="446"/>
      <c r="C523" s="353"/>
      <c r="D523" s="356"/>
      <c r="E523" s="355"/>
      <c r="F523" s="356"/>
      <c r="G523" s="435" t="str">
        <f>IF(E523="","",DATEDIF(E523,#REF!,"y"))</f>
        <v/>
      </c>
      <c r="H523" s="356"/>
      <c r="I523" s="356"/>
      <c r="J523" s="379"/>
      <c r="K523" s="436" t="str">
        <f t="shared" ca="1" si="209"/>
        <v/>
      </c>
      <c r="L523" s="316"/>
      <c r="M523" s="361"/>
      <c r="N523" s="361"/>
      <c r="O523" s="365"/>
      <c r="P523" s="363"/>
      <c r="Q523" s="432" t="str">
        <f t="shared" ca="1" si="210"/>
        <v/>
      </c>
      <c r="R523" s="360"/>
      <c r="S523" s="361"/>
      <c r="T523" s="361"/>
      <c r="U523" s="361"/>
      <c r="V523" s="365"/>
      <c r="W523" s="358"/>
      <c r="X523" s="379" t="str">
        <f t="shared" ca="1" si="211"/>
        <v/>
      </c>
      <c r="Y523" s="379"/>
      <c r="Z523" s="360"/>
      <c r="AA523" s="361"/>
      <c r="AB523" s="361"/>
      <c r="AC523" s="361"/>
      <c r="AD523" s="362"/>
      <c r="AE523" s="363"/>
      <c r="AF523" s="432" t="str">
        <f t="shared" ca="1" si="212"/>
        <v/>
      </c>
      <c r="AG523" s="363"/>
      <c r="AH523" s="432" t="str">
        <f t="shared" ca="1" si="213"/>
        <v/>
      </c>
      <c r="AI523" s="358"/>
      <c r="AJ523" s="379" t="str">
        <f t="shared" ca="1" si="214"/>
        <v/>
      </c>
      <c r="AK523" s="363"/>
      <c r="AL523" s="432" t="str">
        <f t="shared" ca="1" si="215"/>
        <v/>
      </c>
      <c r="AM523" s="363"/>
      <c r="AN523" s="432" t="str">
        <f t="shared" ca="1" si="216"/>
        <v/>
      </c>
      <c r="AO523" s="433" t="str">
        <f t="shared" si="217"/>
        <v/>
      </c>
      <c r="AP523" s="433" t="str">
        <f t="shared" si="218"/>
        <v/>
      </c>
      <c r="AQ523" s="433" t="str">
        <f>IF(AO523=7,VLOOKUP(AP523,設定!$A$2:$B$6,2,1),"---")</f>
        <v>---</v>
      </c>
      <c r="AR523" s="370"/>
      <c r="AS523" s="371"/>
      <c r="AT523" s="371"/>
      <c r="AU523" s="372" t="s">
        <v>105</v>
      </c>
      <c r="AV523" s="373"/>
      <c r="AW523" s="372"/>
      <c r="AX523" s="374"/>
      <c r="AY523" s="434" t="str">
        <f t="shared" si="237"/>
        <v/>
      </c>
      <c r="AZ523" s="372" t="s">
        <v>105</v>
      </c>
      <c r="BA523" s="372" t="s">
        <v>105</v>
      </c>
      <c r="BB523" s="372" t="s">
        <v>105</v>
      </c>
      <c r="BC523" s="372"/>
      <c r="BD523" s="372"/>
      <c r="BE523" s="372"/>
      <c r="BF523" s="372"/>
      <c r="BG523" s="376"/>
      <c r="BH523" s="377"/>
      <c r="BI523" s="372"/>
      <c r="BJ523" s="372"/>
      <c r="BK523" s="372"/>
      <c r="BL523" s="372"/>
      <c r="BM523" s="372"/>
      <c r="BN523" s="372"/>
      <c r="BO523" s="372"/>
      <c r="BP523" s="372"/>
      <c r="BQ523" s="372"/>
      <c r="BR523" s="372"/>
      <c r="BS523" s="372"/>
      <c r="BT523" s="372"/>
      <c r="BU523" s="372"/>
      <c r="BV523" s="372"/>
      <c r="BW523" s="372"/>
      <c r="BX523" s="372"/>
      <c r="BY523" s="372"/>
      <c r="BZ523" s="378"/>
      <c r="CA523" s="401"/>
      <c r="CB523" s="402"/>
      <c r="CC523" s="402">
        <v>511</v>
      </c>
      <c r="CD523" s="337" t="str">
        <f t="shared" si="219"/>
        <v/>
      </c>
      <c r="CE523" s="337" t="str">
        <f t="shared" si="221"/>
        <v>立得点表!3:12</v>
      </c>
      <c r="CF523" s="338" t="str">
        <f t="shared" si="222"/>
        <v>立得点表!16:25</v>
      </c>
      <c r="CG523" s="337" t="str">
        <f t="shared" si="223"/>
        <v>立3段得点表!3:13</v>
      </c>
      <c r="CH523" s="338" t="str">
        <f t="shared" si="224"/>
        <v>立3段得点表!16:25</v>
      </c>
      <c r="CI523" s="337" t="str">
        <f t="shared" si="225"/>
        <v>ボール得点表!3:13</v>
      </c>
      <c r="CJ523" s="338" t="str">
        <f t="shared" si="226"/>
        <v>ボール得点表!16:25</v>
      </c>
      <c r="CK523" s="337" t="str">
        <f t="shared" si="227"/>
        <v>50m得点表!3:13</v>
      </c>
      <c r="CL523" s="338" t="str">
        <f t="shared" si="228"/>
        <v>50m得点表!16:25</v>
      </c>
      <c r="CM523" s="337" t="str">
        <f t="shared" si="229"/>
        <v>往得点表!3:13</v>
      </c>
      <c r="CN523" s="338" t="str">
        <f t="shared" si="230"/>
        <v>往得点表!16:25</v>
      </c>
      <c r="CO523" s="337" t="str">
        <f t="shared" si="231"/>
        <v>腕得点表!3:13</v>
      </c>
      <c r="CP523" s="338" t="str">
        <f t="shared" si="232"/>
        <v>腕得点表!16:25</v>
      </c>
      <c r="CQ523" s="337" t="str">
        <f t="shared" si="233"/>
        <v>腕膝得点表!3:4</v>
      </c>
      <c r="CR523" s="338" t="str">
        <f t="shared" si="234"/>
        <v>腕膝得点表!8:9</v>
      </c>
      <c r="CS523" s="337" t="str">
        <f t="shared" si="235"/>
        <v>20mシャトルラン得点表!3:13</v>
      </c>
      <c r="CT523" s="338" t="str">
        <f t="shared" si="236"/>
        <v>20mシャトルラン得点表!16:25</v>
      </c>
      <c r="CU523" s="402" t="b">
        <f t="shared" si="220"/>
        <v>0</v>
      </c>
    </row>
    <row r="524" spans="1:99">
      <c r="A524" s="352">
        <v>512</v>
      </c>
      <c r="B524" s="446"/>
      <c r="C524" s="353"/>
      <c r="D524" s="356"/>
      <c r="E524" s="355"/>
      <c r="F524" s="356"/>
      <c r="G524" s="435" t="str">
        <f>IF(E524="","",DATEDIF(E524,#REF!,"y"))</f>
        <v/>
      </c>
      <c r="H524" s="356"/>
      <c r="I524" s="356"/>
      <c r="J524" s="379"/>
      <c r="K524" s="436" t="str">
        <f t="shared" ca="1" si="209"/>
        <v/>
      </c>
      <c r="L524" s="316"/>
      <c r="M524" s="361"/>
      <c r="N524" s="361"/>
      <c r="O524" s="365"/>
      <c r="P524" s="363"/>
      <c r="Q524" s="432" t="str">
        <f t="shared" ca="1" si="210"/>
        <v/>
      </c>
      <c r="R524" s="360"/>
      <c r="S524" s="361"/>
      <c r="T524" s="361"/>
      <c r="U524" s="361"/>
      <c r="V524" s="365"/>
      <c r="W524" s="358"/>
      <c r="X524" s="379" t="str">
        <f t="shared" ca="1" si="211"/>
        <v/>
      </c>
      <c r="Y524" s="379"/>
      <c r="Z524" s="360"/>
      <c r="AA524" s="361"/>
      <c r="AB524" s="361"/>
      <c r="AC524" s="361"/>
      <c r="AD524" s="362"/>
      <c r="AE524" s="363"/>
      <c r="AF524" s="432" t="str">
        <f t="shared" ca="1" si="212"/>
        <v/>
      </c>
      <c r="AG524" s="363"/>
      <c r="AH524" s="432" t="str">
        <f t="shared" ca="1" si="213"/>
        <v/>
      </c>
      <c r="AI524" s="358"/>
      <c r="AJ524" s="379" t="str">
        <f t="shared" ca="1" si="214"/>
        <v/>
      </c>
      <c r="AK524" s="363"/>
      <c r="AL524" s="432" t="str">
        <f t="shared" ca="1" si="215"/>
        <v/>
      </c>
      <c r="AM524" s="363"/>
      <c r="AN524" s="432" t="str">
        <f t="shared" ca="1" si="216"/>
        <v/>
      </c>
      <c r="AO524" s="433" t="str">
        <f t="shared" si="217"/>
        <v/>
      </c>
      <c r="AP524" s="433" t="str">
        <f t="shared" si="218"/>
        <v/>
      </c>
      <c r="AQ524" s="433" t="str">
        <f>IF(AO524=7,VLOOKUP(AP524,設定!$A$2:$B$6,2,1),"---")</f>
        <v>---</v>
      </c>
      <c r="AR524" s="370"/>
      <c r="AS524" s="371"/>
      <c r="AT524" s="371"/>
      <c r="AU524" s="372" t="s">
        <v>105</v>
      </c>
      <c r="AV524" s="373"/>
      <c r="AW524" s="372"/>
      <c r="AX524" s="374"/>
      <c r="AY524" s="434" t="str">
        <f t="shared" si="237"/>
        <v/>
      </c>
      <c r="AZ524" s="372" t="s">
        <v>105</v>
      </c>
      <c r="BA524" s="372" t="s">
        <v>105</v>
      </c>
      <c r="BB524" s="372" t="s">
        <v>105</v>
      </c>
      <c r="BC524" s="372"/>
      <c r="BD524" s="372"/>
      <c r="BE524" s="372"/>
      <c r="BF524" s="372"/>
      <c r="BG524" s="376"/>
      <c r="BH524" s="377"/>
      <c r="BI524" s="372"/>
      <c r="BJ524" s="372"/>
      <c r="BK524" s="372"/>
      <c r="BL524" s="372"/>
      <c r="BM524" s="372"/>
      <c r="BN524" s="372"/>
      <c r="BO524" s="372"/>
      <c r="BP524" s="372"/>
      <c r="BQ524" s="372"/>
      <c r="BR524" s="372"/>
      <c r="BS524" s="372"/>
      <c r="BT524" s="372"/>
      <c r="BU524" s="372"/>
      <c r="BV524" s="372"/>
      <c r="BW524" s="372"/>
      <c r="BX524" s="372"/>
      <c r="BY524" s="372"/>
      <c r="BZ524" s="378"/>
      <c r="CA524" s="401"/>
      <c r="CB524" s="402"/>
      <c r="CC524" s="402">
        <v>512</v>
      </c>
      <c r="CD524" s="337" t="str">
        <f t="shared" si="219"/>
        <v/>
      </c>
      <c r="CE524" s="337" t="str">
        <f t="shared" si="221"/>
        <v>立得点表!3:12</v>
      </c>
      <c r="CF524" s="338" t="str">
        <f t="shared" si="222"/>
        <v>立得点表!16:25</v>
      </c>
      <c r="CG524" s="337" t="str">
        <f t="shared" si="223"/>
        <v>立3段得点表!3:13</v>
      </c>
      <c r="CH524" s="338" t="str">
        <f t="shared" si="224"/>
        <v>立3段得点表!16:25</v>
      </c>
      <c r="CI524" s="337" t="str">
        <f t="shared" si="225"/>
        <v>ボール得点表!3:13</v>
      </c>
      <c r="CJ524" s="338" t="str">
        <f t="shared" si="226"/>
        <v>ボール得点表!16:25</v>
      </c>
      <c r="CK524" s="337" t="str">
        <f t="shared" si="227"/>
        <v>50m得点表!3:13</v>
      </c>
      <c r="CL524" s="338" t="str">
        <f t="shared" si="228"/>
        <v>50m得点表!16:25</v>
      </c>
      <c r="CM524" s="337" t="str">
        <f t="shared" si="229"/>
        <v>往得点表!3:13</v>
      </c>
      <c r="CN524" s="338" t="str">
        <f t="shared" si="230"/>
        <v>往得点表!16:25</v>
      </c>
      <c r="CO524" s="337" t="str">
        <f t="shared" si="231"/>
        <v>腕得点表!3:13</v>
      </c>
      <c r="CP524" s="338" t="str">
        <f t="shared" si="232"/>
        <v>腕得点表!16:25</v>
      </c>
      <c r="CQ524" s="337" t="str">
        <f t="shared" si="233"/>
        <v>腕膝得点表!3:4</v>
      </c>
      <c r="CR524" s="338" t="str">
        <f t="shared" si="234"/>
        <v>腕膝得点表!8:9</v>
      </c>
      <c r="CS524" s="337" t="str">
        <f t="shared" si="235"/>
        <v>20mシャトルラン得点表!3:13</v>
      </c>
      <c r="CT524" s="338" t="str">
        <f t="shared" si="236"/>
        <v>20mシャトルラン得点表!16:25</v>
      </c>
      <c r="CU524" s="402" t="b">
        <f t="shared" si="220"/>
        <v>0</v>
      </c>
    </row>
    <row r="525" spans="1:99">
      <c r="A525" s="352">
        <v>513</v>
      </c>
      <c r="B525" s="446"/>
      <c r="C525" s="353"/>
      <c r="D525" s="356"/>
      <c r="E525" s="355"/>
      <c r="F525" s="356"/>
      <c r="G525" s="435" t="str">
        <f>IF(E525="","",DATEDIF(E525,#REF!,"y"))</f>
        <v/>
      </c>
      <c r="H525" s="356"/>
      <c r="I525" s="356"/>
      <c r="J525" s="379"/>
      <c r="K525" s="436" t="str">
        <f t="shared" ref="K525:K560" ca="1" si="238">IF(C525="","",IF(J525="","",CHOOSE(MATCH($J525,IF($D525="男",INDIRECT(CK525),INDIRECT(CL525)),1),10,9,8,7,6,5,4,3,2,1)))</f>
        <v/>
      </c>
      <c r="L525" s="316"/>
      <c r="M525" s="361"/>
      <c r="N525" s="361"/>
      <c r="O525" s="365"/>
      <c r="P525" s="363"/>
      <c r="Q525" s="432" t="str">
        <f t="shared" ref="Q525:Q560" ca="1" si="239">IF(C525="","",IF(P525="","",CHOOSE(MATCH($P525,IF($D525="男",INDIRECT(CE525),INDIRECT(CF525)),1),1,2,3,4,5,6,7,8,9,10)))</f>
        <v/>
      </c>
      <c r="R525" s="360"/>
      <c r="S525" s="361"/>
      <c r="T525" s="361"/>
      <c r="U525" s="361"/>
      <c r="V525" s="365"/>
      <c r="W525" s="358"/>
      <c r="X525" s="379" t="str">
        <f t="shared" ref="X525:X560" ca="1" si="240">IF(C525="","",IF(W525="","",CHOOSE(MATCH($W525,IF($D525="男",INDIRECT(CI525),INDIRECT(CJ525)),1),1,2,3,4,5,6,7,8,9,10)))</f>
        <v/>
      </c>
      <c r="Y525" s="379"/>
      <c r="Z525" s="360"/>
      <c r="AA525" s="361"/>
      <c r="AB525" s="361"/>
      <c r="AC525" s="361"/>
      <c r="AD525" s="362"/>
      <c r="AE525" s="363"/>
      <c r="AF525" s="432" t="str">
        <f t="shared" ref="AF525:AF560" ca="1" si="241">IF(C525="","",IF(AE525="","",CHOOSE(MATCH(AE525,IF($D525="男",INDIRECT(CM525),INDIRECT(CN525)),1),1,2,3,4,5,6,7,8,9,10)))</f>
        <v/>
      </c>
      <c r="AG525" s="363"/>
      <c r="AH525" s="432" t="str">
        <f t="shared" ref="AH525:AH560" ca="1" si="242">IF(C525="","",IF(AG525="","",CHOOSE(MATCH(AG525,IF($D525="男",INDIRECT(CO525),INDIRECT(CP525)),1),1,2,3,4,5,6,7,8,9,10)))</f>
        <v/>
      </c>
      <c r="AI525" s="358"/>
      <c r="AJ525" s="379" t="str">
        <f t="shared" ref="AJ525:AJ560" ca="1" si="243">IF(C525="","",IF(AI525="","",CHOOSE(MATCH(AI525,IF($D525="男",INDIRECT(CQ525),INDIRECT(CR525)),1),1,2,3,4,5,6,7,8,9,10)))</f>
        <v/>
      </c>
      <c r="AK525" s="363"/>
      <c r="AL525" s="432" t="str">
        <f t="shared" ref="AL525:AL560" ca="1" si="244">IF(C525="","",IF(AK525="","",CHOOSE(MATCH($AK525,IF($D525="男",INDIRECT(CG525),INDIRECT(CH525)),1),1,2,3,4,5,6,7,8,9,10)))</f>
        <v/>
      </c>
      <c r="AM525" s="363"/>
      <c r="AN525" s="432" t="str">
        <f t="shared" ref="AN525:AN560" ca="1" si="245">IF(C525="","",IF(AM525="","",CHOOSE(MATCH(AM525,IF($D525="男",INDIRECT(CS525),INDIRECT(CT525)),1),1,2,3,4,5,6,7,8,9,10)))</f>
        <v/>
      </c>
      <c r="AO525" s="433" t="str">
        <f t="shared" ref="AO525:AO560" si="246">IF(C525="","",COUNT(P525,AK525,W525,J525,AG525,AE525,AM525,AI525))</f>
        <v/>
      </c>
      <c r="AP525" s="433" t="str">
        <f t="shared" ref="AP525:AP560" si="247">IF(C525="","",SUM(Q525,AL525,X525,AH525,K525,AF525,AN525,AJ525))</f>
        <v/>
      </c>
      <c r="AQ525" s="433" t="str">
        <f>IF(AO525=7,VLOOKUP(AP525,設定!$A$2:$B$6,2,1),"---")</f>
        <v>---</v>
      </c>
      <c r="AR525" s="370"/>
      <c r="AS525" s="371"/>
      <c r="AT525" s="371"/>
      <c r="AU525" s="372" t="s">
        <v>105</v>
      </c>
      <c r="AV525" s="373"/>
      <c r="AW525" s="372"/>
      <c r="AX525" s="374"/>
      <c r="AY525" s="434" t="str">
        <f t="shared" si="237"/>
        <v/>
      </c>
      <c r="AZ525" s="372" t="s">
        <v>105</v>
      </c>
      <c r="BA525" s="372" t="s">
        <v>105</v>
      </c>
      <c r="BB525" s="372" t="s">
        <v>105</v>
      </c>
      <c r="BC525" s="372"/>
      <c r="BD525" s="372"/>
      <c r="BE525" s="372"/>
      <c r="BF525" s="372"/>
      <c r="BG525" s="376"/>
      <c r="BH525" s="377"/>
      <c r="BI525" s="372"/>
      <c r="BJ525" s="372"/>
      <c r="BK525" s="372"/>
      <c r="BL525" s="372"/>
      <c r="BM525" s="372"/>
      <c r="BN525" s="372"/>
      <c r="BO525" s="372"/>
      <c r="BP525" s="372"/>
      <c r="BQ525" s="372"/>
      <c r="BR525" s="372"/>
      <c r="BS525" s="372"/>
      <c r="BT525" s="372"/>
      <c r="BU525" s="372"/>
      <c r="BV525" s="372"/>
      <c r="BW525" s="372"/>
      <c r="BX525" s="372"/>
      <c r="BY525" s="372"/>
      <c r="BZ525" s="378"/>
      <c r="CA525" s="401"/>
      <c r="CB525" s="402"/>
      <c r="CC525" s="402">
        <v>513</v>
      </c>
      <c r="CD525" s="337" t="str">
        <f t="shared" ref="CD525:CD560" si="248">IF(G525="","",VLOOKUP(G525,年齢変換表,2))</f>
        <v/>
      </c>
      <c r="CE525" s="337" t="str">
        <f t="shared" si="221"/>
        <v>立得点表!3:12</v>
      </c>
      <c r="CF525" s="338" t="str">
        <f t="shared" si="222"/>
        <v>立得点表!16:25</v>
      </c>
      <c r="CG525" s="337" t="str">
        <f t="shared" si="223"/>
        <v>立3段得点表!3:13</v>
      </c>
      <c r="CH525" s="338" t="str">
        <f t="shared" si="224"/>
        <v>立3段得点表!16:25</v>
      </c>
      <c r="CI525" s="337" t="str">
        <f t="shared" si="225"/>
        <v>ボール得点表!3:13</v>
      </c>
      <c r="CJ525" s="338" t="str">
        <f t="shared" si="226"/>
        <v>ボール得点表!16:25</v>
      </c>
      <c r="CK525" s="337" t="str">
        <f t="shared" si="227"/>
        <v>50m得点表!3:13</v>
      </c>
      <c r="CL525" s="338" t="str">
        <f t="shared" si="228"/>
        <v>50m得点表!16:25</v>
      </c>
      <c r="CM525" s="337" t="str">
        <f t="shared" si="229"/>
        <v>往得点表!3:13</v>
      </c>
      <c r="CN525" s="338" t="str">
        <f t="shared" si="230"/>
        <v>往得点表!16:25</v>
      </c>
      <c r="CO525" s="337" t="str">
        <f t="shared" si="231"/>
        <v>腕得点表!3:13</v>
      </c>
      <c r="CP525" s="338" t="str">
        <f t="shared" si="232"/>
        <v>腕得点表!16:25</v>
      </c>
      <c r="CQ525" s="337" t="str">
        <f t="shared" si="233"/>
        <v>腕膝得点表!3:4</v>
      </c>
      <c r="CR525" s="338" t="str">
        <f t="shared" si="234"/>
        <v>腕膝得点表!8:9</v>
      </c>
      <c r="CS525" s="337" t="str">
        <f t="shared" si="235"/>
        <v>20mシャトルラン得点表!3:13</v>
      </c>
      <c r="CT525" s="338" t="str">
        <f t="shared" si="236"/>
        <v>20mシャトルラン得点表!16:25</v>
      </c>
      <c r="CU525" s="402" t="b">
        <f t="shared" ref="CU525:CU560" si="249">OR(AND(F525&lt;=7,F525&lt;&gt;""),AND(F525&gt;=50,F525=""))</f>
        <v>0</v>
      </c>
    </row>
    <row r="526" spans="1:99">
      <c r="A526" s="352">
        <v>514</v>
      </c>
      <c r="B526" s="446"/>
      <c r="C526" s="353"/>
      <c r="D526" s="356"/>
      <c r="E526" s="355"/>
      <c r="F526" s="356"/>
      <c r="G526" s="435" t="str">
        <f>IF(E526="","",DATEDIF(E526,#REF!,"y"))</f>
        <v/>
      </c>
      <c r="H526" s="356"/>
      <c r="I526" s="356"/>
      <c r="J526" s="379"/>
      <c r="K526" s="436" t="str">
        <f t="shared" ca="1" si="238"/>
        <v/>
      </c>
      <c r="L526" s="316"/>
      <c r="M526" s="361"/>
      <c r="N526" s="361"/>
      <c r="O526" s="365"/>
      <c r="P526" s="363"/>
      <c r="Q526" s="432" t="str">
        <f t="shared" ca="1" si="239"/>
        <v/>
      </c>
      <c r="R526" s="360"/>
      <c r="S526" s="361"/>
      <c r="T526" s="361"/>
      <c r="U526" s="361"/>
      <c r="V526" s="365"/>
      <c r="W526" s="358"/>
      <c r="X526" s="379" t="str">
        <f t="shared" ca="1" si="240"/>
        <v/>
      </c>
      <c r="Y526" s="379"/>
      <c r="Z526" s="360"/>
      <c r="AA526" s="361"/>
      <c r="AB526" s="361"/>
      <c r="AC526" s="361"/>
      <c r="AD526" s="362"/>
      <c r="AE526" s="363"/>
      <c r="AF526" s="432" t="str">
        <f t="shared" ca="1" si="241"/>
        <v/>
      </c>
      <c r="AG526" s="363"/>
      <c r="AH526" s="432" t="str">
        <f t="shared" ca="1" si="242"/>
        <v/>
      </c>
      <c r="AI526" s="358"/>
      <c r="AJ526" s="379" t="str">
        <f t="shared" ca="1" si="243"/>
        <v/>
      </c>
      <c r="AK526" s="363"/>
      <c r="AL526" s="432" t="str">
        <f t="shared" ca="1" si="244"/>
        <v/>
      </c>
      <c r="AM526" s="363"/>
      <c r="AN526" s="432" t="str">
        <f t="shared" ca="1" si="245"/>
        <v/>
      </c>
      <c r="AO526" s="433" t="str">
        <f t="shared" si="246"/>
        <v/>
      </c>
      <c r="AP526" s="433" t="str">
        <f t="shared" si="247"/>
        <v/>
      </c>
      <c r="AQ526" s="433" t="str">
        <f>IF(AO526=7,VLOOKUP(AP526,設定!$A$2:$B$6,2,1),"---")</f>
        <v>---</v>
      </c>
      <c r="AR526" s="370"/>
      <c r="AS526" s="371"/>
      <c r="AT526" s="371"/>
      <c r="AU526" s="372" t="s">
        <v>105</v>
      </c>
      <c r="AV526" s="373"/>
      <c r="AW526" s="372"/>
      <c r="AX526" s="374"/>
      <c r="AY526" s="434" t="str">
        <f t="shared" si="237"/>
        <v/>
      </c>
      <c r="AZ526" s="372" t="s">
        <v>105</v>
      </c>
      <c r="BA526" s="372" t="s">
        <v>105</v>
      </c>
      <c r="BB526" s="372" t="s">
        <v>105</v>
      </c>
      <c r="BC526" s="372"/>
      <c r="BD526" s="372"/>
      <c r="BE526" s="372"/>
      <c r="BF526" s="372"/>
      <c r="BG526" s="376"/>
      <c r="BH526" s="377"/>
      <c r="BI526" s="372"/>
      <c r="BJ526" s="372"/>
      <c r="BK526" s="372"/>
      <c r="BL526" s="372"/>
      <c r="BM526" s="372"/>
      <c r="BN526" s="372"/>
      <c r="BO526" s="372"/>
      <c r="BP526" s="372"/>
      <c r="BQ526" s="372"/>
      <c r="BR526" s="372"/>
      <c r="BS526" s="372"/>
      <c r="BT526" s="372"/>
      <c r="BU526" s="372"/>
      <c r="BV526" s="372"/>
      <c r="BW526" s="372"/>
      <c r="BX526" s="372"/>
      <c r="BY526" s="372"/>
      <c r="BZ526" s="378"/>
      <c r="CA526" s="401"/>
      <c r="CB526" s="402"/>
      <c r="CC526" s="402">
        <v>514</v>
      </c>
      <c r="CD526" s="337" t="str">
        <f t="shared" si="248"/>
        <v/>
      </c>
      <c r="CE526" s="337" t="str">
        <f t="shared" ref="CE526:CE560" si="250">"立得点表!"&amp;$CD526&amp;"3:"&amp;$CD526&amp;"12"</f>
        <v>立得点表!3:12</v>
      </c>
      <c r="CF526" s="338" t="str">
        <f t="shared" ref="CF526:CF560" si="251">"立得点表!"&amp;$CD526&amp;"16:"&amp;$CD526&amp;"25"</f>
        <v>立得点表!16:25</v>
      </c>
      <c r="CG526" s="337" t="str">
        <f t="shared" ref="CG526:CG560" si="252">"立3段得点表!"&amp;$CD526&amp;"3:"&amp;$CD526&amp;"13"</f>
        <v>立3段得点表!3:13</v>
      </c>
      <c r="CH526" s="338" t="str">
        <f t="shared" ref="CH526:CH560" si="253">"立3段得点表!"&amp;$CD526&amp;"16:"&amp;$CD526&amp;"25"</f>
        <v>立3段得点表!16:25</v>
      </c>
      <c r="CI526" s="337" t="str">
        <f t="shared" ref="CI526:CI560" si="254">"ボール得点表!"&amp;$CD526&amp;"3:"&amp;$CD526&amp;"13"</f>
        <v>ボール得点表!3:13</v>
      </c>
      <c r="CJ526" s="338" t="str">
        <f t="shared" ref="CJ526:CJ560" si="255">"ボール得点表!"&amp;$CD526&amp;"16:"&amp;$CD526&amp;"25"</f>
        <v>ボール得点表!16:25</v>
      </c>
      <c r="CK526" s="337" t="str">
        <f t="shared" ref="CK526:CK560" si="256">"50m得点表!"&amp;$CD526&amp;"3:"&amp;$CD526&amp;"13"</f>
        <v>50m得点表!3:13</v>
      </c>
      <c r="CL526" s="338" t="str">
        <f t="shared" ref="CL526:CL560" si="257">"50m得点表!"&amp;$CD526&amp;"16:"&amp;$CD526&amp;"25"</f>
        <v>50m得点表!16:25</v>
      </c>
      <c r="CM526" s="337" t="str">
        <f t="shared" ref="CM526:CM560" si="258">"往得点表!"&amp;$CD526&amp;"3:"&amp;$CD526&amp;"13"</f>
        <v>往得点表!3:13</v>
      </c>
      <c r="CN526" s="338" t="str">
        <f t="shared" ref="CN526:CN560" si="259">"往得点表!"&amp;$CD526&amp;"16:"&amp;$CD526&amp;"25"</f>
        <v>往得点表!16:25</v>
      </c>
      <c r="CO526" s="337" t="str">
        <f t="shared" ref="CO526:CO560" si="260">"腕得点表!"&amp;$CD526&amp;"3:"&amp;$CD526&amp;"13"</f>
        <v>腕得点表!3:13</v>
      </c>
      <c r="CP526" s="338" t="str">
        <f t="shared" ref="CP526:CP560" si="261">"腕得点表!"&amp;$CD526&amp;"16:"&amp;$CD526&amp;"25"</f>
        <v>腕得点表!16:25</v>
      </c>
      <c r="CQ526" s="337" t="str">
        <f t="shared" ref="CQ526:CQ560" si="262">"腕膝得点表!"&amp;$CD526&amp;"3:"&amp;$CD526&amp;"4"</f>
        <v>腕膝得点表!3:4</v>
      </c>
      <c r="CR526" s="338" t="str">
        <f t="shared" ref="CR526:CR560" si="263">"腕膝得点表!"&amp;$CD526&amp;"8:"&amp;$CD526&amp;"9"</f>
        <v>腕膝得点表!8:9</v>
      </c>
      <c r="CS526" s="337" t="str">
        <f t="shared" ref="CS526:CS560" si="264">"20mシャトルラン得点表!"&amp;$CD526&amp;"3:"&amp;$CD526&amp;"13"</f>
        <v>20mシャトルラン得点表!3:13</v>
      </c>
      <c r="CT526" s="338" t="str">
        <f t="shared" ref="CT526:CT560" si="265">"20mシャトルラン得点表!"&amp;$CD526&amp;"16:"&amp;$CD526&amp;"25"</f>
        <v>20mシャトルラン得点表!16:25</v>
      </c>
      <c r="CU526" s="402" t="b">
        <f t="shared" si="249"/>
        <v>0</v>
      </c>
    </row>
    <row r="527" spans="1:99">
      <c r="A527" s="352">
        <v>515</v>
      </c>
      <c r="B527" s="446"/>
      <c r="C527" s="353"/>
      <c r="D527" s="356"/>
      <c r="E527" s="355"/>
      <c r="F527" s="356"/>
      <c r="G527" s="435" t="str">
        <f>IF(E527="","",DATEDIF(E527,#REF!,"y"))</f>
        <v/>
      </c>
      <c r="H527" s="356"/>
      <c r="I527" s="356"/>
      <c r="J527" s="379"/>
      <c r="K527" s="436" t="str">
        <f t="shared" ca="1" si="238"/>
        <v/>
      </c>
      <c r="L527" s="316"/>
      <c r="M527" s="361"/>
      <c r="N527" s="361"/>
      <c r="O527" s="365"/>
      <c r="P527" s="363"/>
      <c r="Q527" s="432" t="str">
        <f t="shared" ca="1" si="239"/>
        <v/>
      </c>
      <c r="R527" s="360"/>
      <c r="S527" s="361"/>
      <c r="T527" s="361"/>
      <c r="U527" s="361"/>
      <c r="V527" s="365"/>
      <c r="W527" s="358"/>
      <c r="X527" s="379" t="str">
        <f t="shared" ca="1" si="240"/>
        <v/>
      </c>
      <c r="Y527" s="379"/>
      <c r="Z527" s="360"/>
      <c r="AA527" s="361"/>
      <c r="AB527" s="361"/>
      <c r="AC527" s="361"/>
      <c r="AD527" s="362"/>
      <c r="AE527" s="363"/>
      <c r="AF527" s="432" t="str">
        <f t="shared" ca="1" si="241"/>
        <v/>
      </c>
      <c r="AG527" s="363"/>
      <c r="AH527" s="432" t="str">
        <f t="shared" ca="1" si="242"/>
        <v/>
      </c>
      <c r="AI527" s="358"/>
      <c r="AJ527" s="379" t="str">
        <f t="shared" ca="1" si="243"/>
        <v/>
      </c>
      <c r="AK527" s="363"/>
      <c r="AL527" s="432" t="str">
        <f t="shared" ca="1" si="244"/>
        <v/>
      </c>
      <c r="AM527" s="363"/>
      <c r="AN527" s="432" t="str">
        <f t="shared" ca="1" si="245"/>
        <v/>
      </c>
      <c r="AO527" s="433" t="str">
        <f t="shared" si="246"/>
        <v/>
      </c>
      <c r="AP527" s="433" t="str">
        <f t="shared" si="247"/>
        <v/>
      </c>
      <c r="AQ527" s="433" t="str">
        <f>IF(AO527=7,VLOOKUP(AP527,設定!$A$2:$B$6,2,1),"---")</f>
        <v>---</v>
      </c>
      <c r="AR527" s="370"/>
      <c r="AS527" s="371"/>
      <c r="AT527" s="371"/>
      <c r="AU527" s="372" t="s">
        <v>105</v>
      </c>
      <c r="AV527" s="373"/>
      <c r="AW527" s="372"/>
      <c r="AX527" s="374"/>
      <c r="AY527" s="434" t="str">
        <f t="shared" si="237"/>
        <v/>
      </c>
      <c r="AZ527" s="372" t="s">
        <v>105</v>
      </c>
      <c r="BA527" s="372" t="s">
        <v>105</v>
      </c>
      <c r="BB527" s="372" t="s">
        <v>105</v>
      </c>
      <c r="BC527" s="372"/>
      <c r="BD527" s="372"/>
      <c r="BE527" s="372"/>
      <c r="BF527" s="372"/>
      <c r="BG527" s="376"/>
      <c r="BH527" s="377"/>
      <c r="BI527" s="372"/>
      <c r="BJ527" s="372"/>
      <c r="BK527" s="372"/>
      <c r="BL527" s="372"/>
      <c r="BM527" s="372"/>
      <c r="BN527" s="372"/>
      <c r="BO527" s="372"/>
      <c r="BP527" s="372"/>
      <c r="BQ527" s="372"/>
      <c r="BR527" s="372"/>
      <c r="BS527" s="372"/>
      <c r="BT527" s="372"/>
      <c r="BU527" s="372"/>
      <c r="BV527" s="372"/>
      <c r="BW527" s="372"/>
      <c r="BX527" s="372"/>
      <c r="BY527" s="372"/>
      <c r="BZ527" s="378"/>
      <c r="CA527" s="401"/>
      <c r="CB527" s="402"/>
      <c r="CC527" s="402">
        <v>515</v>
      </c>
      <c r="CD527" s="337" t="str">
        <f t="shared" si="248"/>
        <v/>
      </c>
      <c r="CE527" s="337" t="str">
        <f t="shared" si="250"/>
        <v>立得点表!3:12</v>
      </c>
      <c r="CF527" s="338" t="str">
        <f t="shared" si="251"/>
        <v>立得点表!16:25</v>
      </c>
      <c r="CG527" s="337" t="str">
        <f t="shared" si="252"/>
        <v>立3段得点表!3:13</v>
      </c>
      <c r="CH527" s="338" t="str">
        <f t="shared" si="253"/>
        <v>立3段得点表!16:25</v>
      </c>
      <c r="CI527" s="337" t="str">
        <f t="shared" si="254"/>
        <v>ボール得点表!3:13</v>
      </c>
      <c r="CJ527" s="338" t="str">
        <f t="shared" si="255"/>
        <v>ボール得点表!16:25</v>
      </c>
      <c r="CK527" s="337" t="str">
        <f t="shared" si="256"/>
        <v>50m得点表!3:13</v>
      </c>
      <c r="CL527" s="338" t="str">
        <f t="shared" si="257"/>
        <v>50m得点表!16:25</v>
      </c>
      <c r="CM527" s="337" t="str">
        <f t="shared" si="258"/>
        <v>往得点表!3:13</v>
      </c>
      <c r="CN527" s="338" t="str">
        <f t="shared" si="259"/>
        <v>往得点表!16:25</v>
      </c>
      <c r="CO527" s="337" t="str">
        <f t="shared" si="260"/>
        <v>腕得点表!3:13</v>
      </c>
      <c r="CP527" s="338" t="str">
        <f t="shared" si="261"/>
        <v>腕得点表!16:25</v>
      </c>
      <c r="CQ527" s="337" t="str">
        <f t="shared" si="262"/>
        <v>腕膝得点表!3:4</v>
      </c>
      <c r="CR527" s="338" t="str">
        <f t="shared" si="263"/>
        <v>腕膝得点表!8:9</v>
      </c>
      <c r="CS527" s="337" t="str">
        <f t="shared" si="264"/>
        <v>20mシャトルラン得点表!3:13</v>
      </c>
      <c r="CT527" s="338" t="str">
        <f t="shared" si="265"/>
        <v>20mシャトルラン得点表!16:25</v>
      </c>
      <c r="CU527" s="402" t="b">
        <f t="shared" si="249"/>
        <v>0</v>
      </c>
    </row>
    <row r="528" spans="1:99">
      <c r="A528" s="352">
        <v>516</v>
      </c>
      <c r="B528" s="446"/>
      <c r="C528" s="353"/>
      <c r="D528" s="356"/>
      <c r="E528" s="355"/>
      <c r="F528" s="356"/>
      <c r="G528" s="435" t="str">
        <f>IF(E528="","",DATEDIF(E528,#REF!,"y"))</f>
        <v/>
      </c>
      <c r="H528" s="356"/>
      <c r="I528" s="356"/>
      <c r="J528" s="379"/>
      <c r="K528" s="436" t="str">
        <f t="shared" ca="1" si="238"/>
        <v/>
      </c>
      <c r="L528" s="316"/>
      <c r="M528" s="361"/>
      <c r="N528" s="361"/>
      <c r="O528" s="365"/>
      <c r="P528" s="363"/>
      <c r="Q528" s="432" t="str">
        <f t="shared" ca="1" si="239"/>
        <v/>
      </c>
      <c r="R528" s="360"/>
      <c r="S528" s="361"/>
      <c r="T528" s="361"/>
      <c r="U528" s="361"/>
      <c r="V528" s="365"/>
      <c r="W528" s="358"/>
      <c r="X528" s="379" t="str">
        <f t="shared" ca="1" si="240"/>
        <v/>
      </c>
      <c r="Y528" s="379"/>
      <c r="Z528" s="360"/>
      <c r="AA528" s="361"/>
      <c r="AB528" s="361"/>
      <c r="AC528" s="361"/>
      <c r="AD528" s="362"/>
      <c r="AE528" s="363"/>
      <c r="AF528" s="432" t="str">
        <f t="shared" ca="1" si="241"/>
        <v/>
      </c>
      <c r="AG528" s="363"/>
      <c r="AH528" s="432" t="str">
        <f t="shared" ca="1" si="242"/>
        <v/>
      </c>
      <c r="AI528" s="358"/>
      <c r="AJ528" s="379" t="str">
        <f t="shared" ca="1" si="243"/>
        <v/>
      </c>
      <c r="AK528" s="363"/>
      <c r="AL528" s="432" t="str">
        <f t="shared" ca="1" si="244"/>
        <v/>
      </c>
      <c r="AM528" s="363"/>
      <c r="AN528" s="432" t="str">
        <f t="shared" ca="1" si="245"/>
        <v/>
      </c>
      <c r="AO528" s="433" t="str">
        <f t="shared" si="246"/>
        <v/>
      </c>
      <c r="AP528" s="433" t="str">
        <f t="shared" si="247"/>
        <v/>
      </c>
      <c r="AQ528" s="433" t="str">
        <f>IF(AO528=7,VLOOKUP(AP528,設定!$A$2:$B$6,2,1),"---")</f>
        <v>---</v>
      </c>
      <c r="AR528" s="370"/>
      <c r="AS528" s="371"/>
      <c r="AT528" s="371"/>
      <c r="AU528" s="372" t="s">
        <v>105</v>
      </c>
      <c r="AV528" s="373"/>
      <c r="AW528" s="372"/>
      <c r="AX528" s="374"/>
      <c r="AY528" s="434" t="str">
        <f t="shared" si="237"/>
        <v/>
      </c>
      <c r="AZ528" s="372" t="s">
        <v>105</v>
      </c>
      <c r="BA528" s="372" t="s">
        <v>105</v>
      </c>
      <c r="BB528" s="372" t="s">
        <v>105</v>
      </c>
      <c r="BC528" s="372"/>
      <c r="BD528" s="372"/>
      <c r="BE528" s="372"/>
      <c r="BF528" s="372"/>
      <c r="BG528" s="376"/>
      <c r="BH528" s="377"/>
      <c r="BI528" s="372"/>
      <c r="BJ528" s="372"/>
      <c r="BK528" s="372"/>
      <c r="BL528" s="372"/>
      <c r="BM528" s="372"/>
      <c r="BN528" s="372"/>
      <c r="BO528" s="372"/>
      <c r="BP528" s="372"/>
      <c r="BQ528" s="372"/>
      <c r="BR528" s="372"/>
      <c r="BS528" s="372"/>
      <c r="BT528" s="372"/>
      <c r="BU528" s="372"/>
      <c r="BV528" s="372"/>
      <c r="BW528" s="372"/>
      <c r="BX528" s="372"/>
      <c r="BY528" s="372"/>
      <c r="BZ528" s="378"/>
      <c r="CA528" s="401"/>
      <c r="CB528" s="402"/>
      <c r="CC528" s="402">
        <v>516</v>
      </c>
      <c r="CD528" s="337" t="str">
        <f t="shared" si="248"/>
        <v/>
      </c>
      <c r="CE528" s="337" t="str">
        <f t="shared" si="250"/>
        <v>立得点表!3:12</v>
      </c>
      <c r="CF528" s="338" t="str">
        <f t="shared" si="251"/>
        <v>立得点表!16:25</v>
      </c>
      <c r="CG528" s="337" t="str">
        <f t="shared" si="252"/>
        <v>立3段得点表!3:13</v>
      </c>
      <c r="CH528" s="338" t="str">
        <f t="shared" si="253"/>
        <v>立3段得点表!16:25</v>
      </c>
      <c r="CI528" s="337" t="str">
        <f t="shared" si="254"/>
        <v>ボール得点表!3:13</v>
      </c>
      <c r="CJ528" s="338" t="str">
        <f t="shared" si="255"/>
        <v>ボール得点表!16:25</v>
      </c>
      <c r="CK528" s="337" t="str">
        <f t="shared" si="256"/>
        <v>50m得点表!3:13</v>
      </c>
      <c r="CL528" s="338" t="str">
        <f t="shared" si="257"/>
        <v>50m得点表!16:25</v>
      </c>
      <c r="CM528" s="337" t="str">
        <f t="shared" si="258"/>
        <v>往得点表!3:13</v>
      </c>
      <c r="CN528" s="338" t="str">
        <f t="shared" si="259"/>
        <v>往得点表!16:25</v>
      </c>
      <c r="CO528" s="337" t="str">
        <f t="shared" si="260"/>
        <v>腕得点表!3:13</v>
      </c>
      <c r="CP528" s="338" t="str">
        <f t="shared" si="261"/>
        <v>腕得点表!16:25</v>
      </c>
      <c r="CQ528" s="337" t="str">
        <f t="shared" si="262"/>
        <v>腕膝得点表!3:4</v>
      </c>
      <c r="CR528" s="338" t="str">
        <f t="shared" si="263"/>
        <v>腕膝得点表!8:9</v>
      </c>
      <c r="CS528" s="337" t="str">
        <f t="shared" si="264"/>
        <v>20mシャトルラン得点表!3:13</v>
      </c>
      <c r="CT528" s="338" t="str">
        <f t="shared" si="265"/>
        <v>20mシャトルラン得点表!16:25</v>
      </c>
      <c r="CU528" s="402" t="b">
        <f t="shared" si="249"/>
        <v>0</v>
      </c>
    </row>
    <row r="529" spans="1:99">
      <c r="A529" s="352">
        <v>517</v>
      </c>
      <c r="B529" s="446"/>
      <c r="C529" s="353"/>
      <c r="D529" s="356"/>
      <c r="E529" s="355"/>
      <c r="F529" s="356"/>
      <c r="G529" s="435" t="str">
        <f>IF(E529="","",DATEDIF(E529,#REF!,"y"))</f>
        <v/>
      </c>
      <c r="H529" s="356"/>
      <c r="I529" s="356"/>
      <c r="J529" s="379"/>
      <c r="K529" s="436" t="str">
        <f t="shared" ca="1" si="238"/>
        <v/>
      </c>
      <c r="L529" s="316"/>
      <c r="M529" s="361"/>
      <c r="N529" s="361"/>
      <c r="O529" s="365"/>
      <c r="P529" s="363"/>
      <c r="Q529" s="432" t="str">
        <f t="shared" ca="1" si="239"/>
        <v/>
      </c>
      <c r="R529" s="360"/>
      <c r="S529" s="361"/>
      <c r="T529" s="361"/>
      <c r="U529" s="361"/>
      <c r="V529" s="365"/>
      <c r="W529" s="358"/>
      <c r="X529" s="379" t="str">
        <f t="shared" ca="1" si="240"/>
        <v/>
      </c>
      <c r="Y529" s="379"/>
      <c r="Z529" s="360"/>
      <c r="AA529" s="361"/>
      <c r="AB529" s="361"/>
      <c r="AC529" s="361"/>
      <c r="AD529" s="362"/>
      <c r="AE529" s="363"/>
      <c r="AF529" s="432" t="str">
        <f t="shared" ca="1" si="241"/>
        <v/>
      </c>
      <c r="AG529" s="363"/>
      <c r="AH529" s="432" t="str">
        <f t="shared" ca="1" si="242"/>
        <v/>
      </c>
      <c r="AI529" s="358"/>
      <c r="AJ529" s="379" t="str">
        <f t="shared" ca="1" si="243"/>
        <v/>
      </c>
      <c r="AK529" s="363"/>
      <c r="AL529" s="432" t="str">
        <f t="shared" ca="1" si="244"/>
        <v/>
      </c>
      <c r="AM529" s="363"/>
      <c r="AN529" s="432" t="str">
        <f t="shared" ca="1" si="245"/>
        <v/>
      </c>
      <c r="AO529" s="433" t="str">
        <f t="shared" si="246"/>
        <v/>
      </c>
      <c r="AP529" s="433" t="str">
        <f t="shared" si="247"/>
        <v/>
      </c>
      <c r="AQ529" s="433" t="str">
        <f>IF(AO529=7,VLOOKUP(AP529,設定!$A$2:$B$6,2,1),"---")</f>
        <v>---</v>
      </c>
      <c r="AR529" s="370"/>
      <c r="AS529" s="371"/>
      <c r="AT529" s="371"/>
      <c r="AU529" s="372" t="s">
        <v>105</v>
      </c>
      <c r="AV529" s="373"/>
      <c r="AW529" s="372"/>
      <c r="AX529" s="374"/>
      <c r="AY529" s="434" t="str">
        <f t="shared" si="237"/>
        <v/>
      </c>
      <c r="AZ529" s="372" t="s">
        <v>105</v>
      </c>
      <c r="BA529" s="372" t="s">
        <v>105</v>
      </c>
      <c r="BB529" s="372" t="s">
        <v>105</v>
      </c>
      <c r="BC529" s="372"/>
      <c r="BD529" s="372"/>
      <c r="BE529" s="372"/>
      <c r="BF529" s="372"/>
      <c r="BG529" s="376"/>
      <c r="BH529" s="377"/>
      <c r="BI529" s="372"/>
      <c r="BJ529" s="372"/>
      <c r="BK529" s="372"/>
      <c r="BL529" s="372"/>
      <c r="BM529" s="372"/>
      <c r="BN529" s="372"/>
      <c r="BO529" s="372"/>
      <c r="BP529" s="372"/>
      <c r="BQ529" s="372"/>
      <c r="BR529" s="372"/>
      <c r="BS529" s="372"/>
      <c r="BT529" s="372"/>
      <c r="BU529" s="372"/>
      <c r="BV529" s="372"/>
      <c r="BW529" s="372"/>
      <c r="BX529" s="372"/>
      <c r="BY529" s="372"/>
      <c r="BZ529" s="378"/>
      <c r="CA529" s="401"/>
      <c r="CB529" s="402"/>
      <c r="CC529" s="402">
        <v>517</v>
      </c>
      <c r="CD529" s="337" t="str">
        <f t="shared" si="248"/>
        <v/>
      </c>
      <c r="CE529" s="337" t="str">
        <f t="shared" si="250"/>
        <v>立得点表!3:12</v>
      </c>
      <c r="CF529" s="338" t="str">
        <f t="shared" si="251"/>
        <v>立得点表!16:25</v>
      </c>
      <c r="CG529" s="337" t="str">
        <f t="shared" si="252"/>
        <v>立3段得点表!3:13</v>
      </c>
      <c r="CH529" s="338" t="str">
        <f t="shared" si="253"/>
        <v>立3段得点表!16:25</v>
      </c>
      <c r="CI529" s="337" t="str">
        <f t="shared" si="254"/>
        <v>ボール得点表!3:13</v>
      </c>
      <c r="CJ529" s="338" t="str">
        <f t="shared" si="255"/>
        <v>ボール得点表!16:25</v>
      </c>
      <c r="CK529" s="337" t="str">
        <f t="shared" si="256"/>
        <v>50m得点表!3:13</v>
      </c>
      <c r="CL529" s="338" t="str">
        <f t="shared" si="257"/>
        <v>50m得点表!16:25</v>
      </c>
      <c r="CM529" s="337" t="str">
        <f t="shared" si="258"/>
        <v>往得点表!3:13</v>
      </c>
      <c r="CN529" s="338" t="str">
        <f t="shared" si="259"/>
        <v>往得点表!16:25</v>
      </c>
      <c r="CO529" s="337" t="str">
        <f t="shared" si="260"/>
        <v>腕得点表!3:13</v>
      </c>
      <c r="CP529" s="338" t="str">
        <f t="shared" si="261"/>
        <v>腕得点表!16:25</v>
      </c>
      <c r="CQ529" s="337" t="str">
        <f t="shared" si="262"/>
        <v>腕膝得点表!3:4</v>
      </c>
      <c r="CR529" s="338" t="str">
        <f t="shared" si="263"/>
        <v>腕膝得点表!8:9</v>
      </c>
      <c r="CS529" s="337" t="str">
        <f t="shared" si="264"/>
        <v>20mシャトルラン得点表!3:13</v>
      </c>
      <c r="CT529" s="338" t="str">
        <f t="shared" si="265"/>
        <v>20mシャトルラン得点表!16:25</v>
      </c>
      <c r="CU529" s="402" t="b">
        <f t="shared" si="249"/>
        <v>0</v>
      </c>
    </row>
    <row r="530" spans="1:99">
      <c r="A530" s="352">
        <v>518</v>
      </c>
      <c r="B530" s="446"/>
      <c r="C530" s="353"/>
      <c r="D530" s="356"/>
      <c r="E530" s="355"/>
      <c r="F530" s="356"/>
      <c r="G530" s="435" t="str">
        <f>IF(E530="","",DATEDIF(E530,#REF!,"y"))</f>
        <v/>
      </c>
      <c r="H530" s="356"/>
      <c r="I530" s="356"/>
      <c r="J530" s="379"/>
      <c r="K530" s="436" t="str">
        <f t="shared" ca="1" si="238"/>
        <v/>
      </c>
      <c r="L530" s="316"/>
      <c r="M530" s="361"/>
      <c r="N530" s="361"/>
      <c r="O530" s="365"/>
      <c r="P530" s="363"/>
      <c r="Q530" s="432" t="str">
        <f t="shared" ca="1" si="239"/>
        <v/>
      </c>
      <c r="R530" s="360"/>
      <c r="S530" s="361"/>
      <c r="T530" s="361"/>
      <c r="U530" s="361"/>
      <c r="V530" s="365"/>
      <c r="W530" s="358"/>
      <c r="X530" s="379" t="str">
        <f t="shared" ca="1" si="240"/>
        <v/>
      </c>
      <c r="Y530" s="379"/>
      <c r="Z530" s="360"/>
      <c r="AA530" s="361"/>
      <c r="AB530" s="361"/>
      <c r="AC530" s="361"/>
      <c r="AD530" s="362"/>
      <c r="AE530" s="363"/>
      <c r="AF530" s="432" t="str">
        <f t="shared" ca="1" si="241"/>
        <v/>
      </c>
      <c r="AG530" s="363"/>
      <c r="AH530" s="432" t="str">
        <f t="shared" ca="1" si="242"/>
        <v/>
      </c>
      <c r="AI530" s="358"/>
      <c r="AJ530" s="379" t="str">
        <f t="shared" ca="1" si="243"/>
        <v/>
      </c>
      <c r="AK530" s="363"/>
      <c r="AL530" s="432" t="str">
        <f t="shared" ca="1" si="244"/>
        <v/>
      </c>
      <c r="AM530" s="363"/>
      <c r="AN530" s="432" t="str">
        <f t="shared" ca="1" si="245"/>
        <v/>
      </c>
      <c r="AO530" s="433" t="str">
        <f t="shared" si="246"/>
        <v/>
      </c>
      <c r="AP530" s="433" t="str">
        <f t="shared" si="247"/>
        <v/>
      </c>
      <c r="AQ530" s="433" t="str">
        <f>IF(AO530=7,VLOOKUP(AP530,設定!$A$2:$B$6,2,1),"---")</f>
        <v>---</v>
      </c>
      <c r="AR530" s="370"/>
      <c r="AS530" s="371"/>
      <c r="AT530" s="371"/>
      <c r="AU530" s="372" t="s">
        <v>105</v>
      </c>
      <c r="AV530" s="373"/>
      <c r="AW530" s="372"/>
      <c r="AX530" s="374"/>
      <c r="AY530" s="434" t="str">
        <f t="shared" si="237"/>
        <v/>
      </c>
      <c r="AZ530" s="372" t="s">
        <v>105</v>
      </c>
      <c r="BA530" s="372" t="s">
        <v>105</v>
      </c>
      <c r="BB530" s="372" t="s">
        <v>105</v>
      </c>
      <c r="BC530" s="372"/>
      <c r="BD530" s="372"/>
      <c r="BE530" s="372"/>
      <c r="BF530" s="372"/>
      <c r="BG530" s="376"/>
      <c r="BH530" s="377"/>
      <c r="BI530" s="372"/>
      <c r="BJ530" s="372"/>
      <c r="BK530" s="372"/>
      <c r="BL530" s="372"/>
      <c r="BM530" s="372"/>
      <c r="BN530" s="372"/>
      <c r="BO530" s="372"/>
      <c r="BP530" s="372"/>
      <c r="BQ530" s="372"/>
      <c r="BR530" s="372"/>
      <c r="BS530" s="372"/>
      <c r="BT530" s="372"/>
      <c r="BU530" s="372"/>
      <c r="BV530" s="372"/>
      <c r="BW530" s="372"/>
      <c r="BX530" s="372"/>
      <c r="BY530" s="372"/>
      <c r="BZ530" s="378"/>
      <c r="CA530" s="401"/>
      <c r="CB530" s="402"/>
      <c r="CC530" s="402">
        <v>518</v>
      </c>
      <c r="CD530" s="337" t="str">
        <f t="shared" si="248"/>
        <v/>
      </c>
      <c r="CE530" s="337" t="str">
        <f t="shared" si="250"/>
        <v>立得点表!3:12</v>
      </c>
      <c r="CF530" s="338" t="str">
        <f t="shared" si="251"/>
        <v>立得点表!16:25</v>
      </c>
      <c r="CG530" s="337" t="str">
        <f t="shared" si="252"/>
        <v>立3段得点表!3:13</v>
      </c>
      <c r="CH530" s="338" t="str">
        <f t="shared" si="253"/>
        <v>立3段得点表!16:25</v>
      </c>
      <c r="CI530" s="337" t="str">
        <f t="shared" si="254"/>
        <v>ボール得点表!3:13</v>
      </c>
      <c r="CJ530" s="338" t="str">
        <f t="shared" si="255"/>
        <v>ボール得点表!16:25</v>
      </c>
      <c r="CK530" s="337" t="str">
        <f t="shared" si="256"/>
        <v>50m得点表!3:13</v>
      </c>
      <c r="CL530" s="338" t="str">
        <f t="shared" si="257"/>
        <v>50m得点表!16:25</v>
      </c>
      <c r="CM530" s="337" t="str">
        <f t="shared" si="258"/>
        <v>往得点表!3:13</v>
      </c>
      <c r="CN530" s="338" t="str">
        <f t="shared" si="259"/>
        <v>往得点表!16:25</v>
      </c>
      <c r="CO530" s="337" t="str">
        <f t="shared" si="260"/>
        <v>腕得点表!3:13</v>
      </c>
      <c r="CP530" s="338" t="str">
        <f t="shared" si="261"/>
        <v>腕得点表!16:25</v>
      </c>
      <c r="CQ530" s="337" t="str">
        <f t="shared" si="262"/>
        <v>腕膝得点表!3:4</v>
      </c>
      <c r="CR530" s="338" t="str">
        <f t="shared" si="263"/>
        <v>腕膝得点表!8:9</v>
      </c>
      <c r="CS530" s="337" t="str">
        <f t="shared" si="264"/>
        <v>20mシャトルラン得点表!3:13</v>
      </c>
      <c r="CT530" s="338" t="str">
        <f t="shared" si="265"/>
        <v>20mシャトルラン得点表!16:25</v>
      </c>
      <c r="CU530" s="402" t="b">
        <f t="shared" si="249"/>
        <v>0</v>
      </c>
    </row>
    <row r="531" spans="1:99">
      <c r="A531" s="352">
        <v>519</v>
      </c>
      <c r="B531" s="446"/>
      <c r="C531" s="353"/>
      <c r="D531" s="356"/>
      <c r="E531" s="355"/>
      <c r="F531" s="356"/>
      <c r="G531" s="435" t="str">
        <f>IF(E531="","",DATEDIF(E531,#REF!,"y"))</f>
        <v/>
      </c>
      <c r="H531" s="356"/>
      <c r="I531" s="356"/>
      <c r="J531" s="379"/>
      <c r="K531" s="436" t="str">
        <f t="shared" ca="1" si="238"/>
        <v/>
      </c>
      <c r="L531" s="316"/>
      <c r="M531" s="361"/>
      <c r="N531" s="361"/>
      <c r="O531" s="365"/>
      <c r="P531" s="363"/>
      <c r="Q531" s="432" t="str">
        <f t="shared" ca="1" si="239"/>
        <v/>
      </c>
      <c r="R531" s="360"/>
      <c r="S531" s="361"/>
      <c r="T531" s="361"/>
      <c r="U531" s="361"/>
      <c r="V531" s="365"/>
      <c r="W531" s="358"/>
      <c r="X531" s="379" t="str">
        <f t="shared" ca="1" si="240"/>
        <v/>
      </c>
      <c r="Y531" s="379"/>
      <c r="Z531" s="360"/>
      <c r="AA531" s="361"/>
      <c r="AB531" s="361"/>
      <c r="AC531" s="361"/>
      <c r="AD531" s="362"/>
      <c r="AE531" s="363"/>
      <c r="AF531" s="432" t="str">
        <f t="shared" ca="1" si="241"/>
        <v/>
      </c>
      <c r="AG531" s="363"/>
      <c r="AH531" s="432" t="str">
        <f t="shared" ca="1" si="242"/>
        <v/>
      </c>
      <c r="AI531" s="358"/>
      <c r="AJ531" s="379" t="str">
        <f t="shared" ca="1" si="243"/>
        <v/>
      </c>
      <c r="AK531" s="363"/>
      <c r="AL531" s="432" t="str">
        <f t="shared" ca="1" si="244"/>
        <v/>
      </c>
      <c r="AM531" s="363"/>
      <c r="AN531" s="432" t="str">
        <f t="shared" ca="1" si="245"/>
        <v/>
      </c>
      <c r="AO531" s="433" t="str">
        <f t="shared" si="246"/>
        <v/>
      </c>
      <c r="AP531" s="433" t="str">
        <f t="shared" si="247"/>
        <v/>
      </c>
      <c r="AQ531" s="433" t="str">
        <f>IF(AO531=7,VLOOKUP(AP531,設定!$A$2:$B$6,2,1),"---")</f>
        <v>---</v>
      </c>
      <c r="AR531" s="370"/>
      <c r="AS531" s="371"/>
      <c r="AT531" s="371"/>
      <c r="AU531" s="372" t="s">
        <v>105</v>
      </c>
      <c r="AV531" s="373"/>
      <c r="AW531" s="372"/>
      <c r="AX531" s="374"/>
      <c r="AY531" s="434" t="str">
        <f t="shared" si="237"/>
        <v/>
      </c>
      <c r="AZ531" s="372" t="s">
        <v>105</v>
      </c>
      <c r="BA531" s="372" t="s">
        <v>105</v>
      </c>
      <c r="BB531" s="372" t="s">
        <v>105</v>
      </c>
      <c r="BC531" s="372"/>
      <c r="BD531" s="372"/>
      <c r="BE531" s="372"/>
      <c r="BF531" s="372"/>
      <c r="BG531" s="376"/>
      <c r="BH531" s="377"/>
      <c r="BI531" s="372"/>
      <c r="BJ531" s="372"/>
      <c r="BK531" s="372"/>
      <c r="BL531" s="372"/>
      <c r="BM531" s="372"/>
      <c r="BN531" s="372"/>
      <c r="BO531" s="372"/>
      <c r="BP531" s="372"/>
      <c r="BQ531" s="372"/>
      <c r="BR531" s="372"/>
      <c r="BS531" s="372"/>
      <c r="BT531" s="372"/>
      <c r="BU531" s="372"/>
      <c r="BV531" s="372"/>
      <c r="BW531" s="372"/>
      <c r="BX531" s="372"/>
      <c r="BY531" s="372"/>
      <c r="BZ531" s="378"/>
      <c r="CA531" s="401"/>
      <c r="CB531" s="402"/>
      <c r="CC531" s="402">
        <v>519</v>
      </c>
      <c r="CD531" s="337" t="str">
        <f t="shared" si="248"/>
        <v/>
      </c>
      <c r="CE531" s="337" t="str">
        <f t="shared" si="250"/>
        <v>立得点表!3:12</v>
      </c>
      <c r="CF531" s="338" t="str">
        <f t="shared" si="251"/>
        <v>立得点表!16:25</v>
      </c>
      <c r="CG531" s="337" t="str">
        <f t="shared" si="252"/>
        <v>立3段得点表!3:13</v>
      </c>
      <c r="CH531" s="338" t="str">
        <f t="shared" si="253"/>
        <v>立3段得点表!16:25</v>
      </c>
      <c r="CI531" s="337" t="str">
        <f t="shared" si="254"/>
        <v>ボール得点表!3:13</v>
      </c>
      <c r="CJ531" s="338" t="str">
        <f t="shared" si="255"/>
        <v>ボール得点表!16:25</v>
      </c>
      <c r="CK531" s="337" t="str">
        <f t="shared" si="256"/>
        <v>50m得点表!3:13</v>
      </c>
      <c r="CL531" s="338" t="str">
        <f t="shared" si="257"/>
        <v>50m得点表!16:25</v>
      </c>
      <c r="CM531" s="337" t="str">
        <f t="shared" si="258"/>
        <v>往得点表!3:13</v>
      </c>
      <c r="CN531" s="338" t="str">
        <f t="shared" si="259"/>
        <v>往得点表!16:25</v>
      </c>
      <c r="CO531" s="337" t="str">
        <f t="shared" si="260"/>
        <v>腕得点表!3:13</v>
      </c>
      <c r="CP531" s="338" t="str">
        <f t="shared" si="261"/>
        <v>腕得点表!16:25</v>
      </c>
      <c r="CQ531" s="337" t="str">
        <f t="shared" si="262"/>
        <v>腕膝得点表!3:4</v>
      </c>
      <c r="CR531" s="338" t="str">
        <f t="shared" si="263"/>
        <v>腕膝得点表!8:9</v>
      </c>
      <c r="CS531" s="337" t="str">
        <f t="shared" si="264"/>
        <v>20mシャトルラン得点表!3:13</v>
      </c>
      <c r="CT531" s="338" t="str">
        <f t="shared" si="265"/>
        <v>20mシャトルラン得点表!16:25</v>
      </c>
      <c r="CU531" s="402" t="b">
        <f t="shared" si="249"/>
        <v>0</v>
      </c>
    </row>
    <row r="532" spans="1:99">
      <c r="A532" s="352">
        <v>520</v>
      </c>
      <c r="B532" s="446"/>
      <c r="C532" s="353"/>
      <c r="D532" s="356"/>
      <c r="E532" s="355"/>
      <c r="F532" s="356"/>
      <c r="G532" s="435" t="str">
        <f>IF(E532="","",DATEDIF(E532,#REF!,"y"))</f>
        <v/>
      </c>
      <c r="H532" s="356"/>
      <c r="I532" s="356"/>
      <c r="J532" s="379"/>
      <c r="K532" s="436" t="str">
        <f t="shared" ca="1" si="238"/>
        <v/>
      </c>
      <c r="L532" s="316"/>
      <c r="M532" s="361"/>
      <c r="N532" s="361"/>
      <c r="O532" s="365"/>
      <c r="P532" s="363"/>
      <c r="Q532" s="432" t="str">
        <f t="shared" ca="1" si="239"/>
        <v/>
      </c>
      <c r="R532" s="360"/>
      <c r="S532" s="361"/>
      <c r="T532" s="361"/>
      <c r="U532" s="361"/>
      <c r="V532" s="365"/>
      <c r="W532" s="358"/>
      <c r="X532" s="379" t="str">
        <f t="shared" ca="1" si="240"/>
        <v/>
      </c>
      <c r="Y532" s="379"/>
      <c r="Z532" s="360"/>
      <c r="AA532" s="361"/>
      <c r="AB532" s="361"/>
      <c r="AC532" s="361"/>
      <c r="AD532" s="362"/>
      <c r="AE532" s="363"/>
      <c r="AF532" s="432" t="str">
        <f t="shared" ca="1" si="241"/>
        <v/>
      </c>
      <c r="AG532" s="363"/>
      <c r="AH532" s="432" t="str">
        <f t="shared" ca="1" si="242"/>
        <v/>
      </c>
      <c r="AI532" s="358"/>
      <c r="AJ532" s="379" t="str">
        <f t="shared" ca="1" si="243"/>
        <v/>
      </c>
      <c r="AK532" s="363"/>
      <c r="AL532" s="432" t="str">
        <f t="shared" ca="1" si="244"/>
        <v/>
      </c>
      <c r="AM532" s="363"/>
      <c r="AN532" s="432" t="str">
        <f t="shared" ca="1" si="245"/>
        <v/>
      </c>
      <c r="AO532" s="433" t="str">
        <f t="shared" si="246"/>
        <v/>
      </c>
      <c r="AP532" s="433" t="str">
        <f t="shared" si="247"/>
        <v/>
      </c>
      <c r="AQ532" s="433" t="str">
        <f>IF(AO532=7,VLOOKUP(AP532,設定!$A$2:$B$6,2,1),"---")</f>
        <v>---</v>
      </c>
      <c r="AR532" s="370"/>
      <c r="AS532" s="371"/>
      <c r="AT532" s="371"/>
      <c r="AU532" s="372" t="s">
        <v>105</v>
      </c>
      <c r="AV532" s="373"/>
      <c r="AW532" s="372"/>
      <c r="AX532" s="374"/>
      <c r="AY532" s="434" t="str">
        <f t="shared" si="237"/>
        <v/>
      </c>
      <c r="AZ532" s="372" t="s">
        <v>105</v>
      </c>
      <c r="BA532" s="372" t="s">
        <v>105</v>
      </c>
      <c r="BB532" s="372" t="s">
        <v>105</v>
      </c>
      <c r="BC532" s="372"/>
      <c r="BD532" s="372"/>
      <c r="BE532" s="372"/>
      <c r="BF532" s="372"/>
      <c r="BG532" s="376"/>
      <c r="BH532" s="377"/>
      <c r="BI532" s="372"/>
      <c r="BJ532" s="372"/>
      <c r="BK532" s="372"/>
      <c r="BL532" s="372"/>
      <c r="BM532" s="372"/>
      <c r="BN532" s="372"/>
      <c r="BO532" s="372"/>
      <c r="BP532" s="372"/>
      <c r="BQ532" s="372"/>
      <c r="BR532" s="372"/>
      <c r="BS532" s="372"/>
      <c r="BT532" s="372"/>
      <c r="BU532" s="372"/>
      <c r="BV532" s="372"/>
      <c r="BW532" s="372"/>
      <c r="BX532" s="372"/>
      <c r="BY532" s="372"/>
      <c r="BZ532" s="378"/>
      <c r="CA532" s="401"/>
      <c r="CB532" s="402"/>
      <c r="CC532" s="402">
        <v>520</v>
      </c>
      <c r="CD532" s="337" t="str">
        <f t="shared" si="248"/>
        <v/>
      </c>
      <c r="CE532" s="337" t="str">
        <f t="shared" si="250"/>
        <v>立得点表!3:12</v>
      </c>
      <c r="CF532" s="338" t="str">
        <f t="shared" si="251"/>
        <v>立得点表!16:25</v>
      </c>
      <c r="CG532" s="337" t="str">
        <f t="shared" si="252"/>
        <v>立3段得点表!3:13</v>
      </c>
      <c r="CH532" s="338" t="str">
        <f t="shared" si="253"/>
        <v>立3段得点表!16:25</v>
      </c>
      <c r="CI532" s="337" t="str">
        <f t="shared" si="254"/>
        <v>ボール得点表!3:13</v>
      </c>
      <c r="CJ532" s="338" t="str">
        <f t="shared" si="255"/>
        <v>ボール得点表!16:25</v>
      </c>
      <c r="CK532" s="337" t="str">
        <f t="shared" si="256"/>
        <v>50m得点表!3:13</v>
      </c>
      <c r="CL532" s="338" t="str">
        <f t="shared" si="257"/>
        <v>50m得点表!16:25</v>
      </c>
      <c r="CM532" s="337" t="str">
        <f t="shared" si="258"/>
        <v>往得点表!3:13</v>
      </c>
      <c r="CN532" s="338" t="str">
        <f t="shared" si="259"/>
        <v>往得点表!16:25</v>
      </c>
      <c r="CO532" s="337" t="str">
        <f t="shared" si="260"/>
        <v>腕得点表!3:13</v>
      </c>
      <c r="CP532" s="338" t="str">
        <f t="shared" si="261"/>
        <v>腕得点表!16:25</v>
      </c>
      <c r="CQ532" s="337" t="str">
        <f t="shared" si="262"/>
        <v>腕膝得点表!3:4</v>
      </c>
      <c r="CR532" s="338" t="str">
        <f t="shared" si="263"/>
        <v>腕膝得点表!8:9</v>
      </c>
      <c r="CS532" s="337" t="str">
        <f t="shared" si="264"/>
        <v>20mシャトルラン得点表!3:13</v>
      </c>
      <c r="CT532" s="338" t="str">
        <f t="shared" si="265"/>
        <v>20mシャトルラン得点表!16:25</v>
      </c>
      <c r="CU532" s="402" t="b">
        <f t="shared" si="249"/>
        <v>0</v>
      </c>
    </row>
    <row r="533" spans="1:99">
      <c r="A533" s="352">
        <v>521</v>
      </c>
      <c r="B533" s="446"/>
      <c r="C533" s="353"/>
      <c r="D533" s="356"/>
      <c r="E533" s="355"/>
      <c r="F533" s="356"/>
      <c r="G533" s="435" t="str">
        <f>IF(E533="","",DATEDIF(E533,#REF!,"y"))</f>
        <v/>
      </c>
      <c r="H533" s="356"/>
      <c r="I533" s="356"/>
      <c r="J533" s="379"/>
      <c r="K533" s="436" t="str">
        <f t="shared" ca="1" si="238"/>
        <v/>
      </c>
      <c r="L533" s="316"/>
      <c r="M533" s="361"/>
      <c r="N533" s="361"/>
      <c r="O533" s="365"/>
      <c r="P533" s="363"/>
      <c r="Q533" s="432" t="str">
        <f t="shared" ca="1" si="239"/>
        <v/>
      </c>
      <c r="R533" s="360"/>
      <c r="S533" s="361"/>
      <c r="T533" s="361"/>
      <c r="U533" s="361"/>
      <c r="V533" s="365"/>
      <c r="W533" s="358"/>
      <c r="X533" s="379" t="str">
        <f t="shared" ca="1" si="240"/>
        <v/>
      </c>
      <c r="Y533" s="379"/>
      <c r="Z533" s="360"/>
      <c r="AA533" s="361"/>
      <c r="AB533" s="361"/>
      <c r="AC533" s="361"/>
      <c r="AD533" s="362"/>
      <c r="AE533" s="363"/>
      <c r="AF533" s="432" t="str">
        <f t="shared" ca="1" si="241"/>
        <v/>
      </c>
      <c r="AG533" s="363"/>
      <c r="AH533" s="432" t="str">
        <f t="shared" ca="1" si="242"/>
        <v/>
      </c>
      <c r="AI533" s="358"/>
      <c r="AJ533" s="379" t="str">
        <f t="shared" ca="1" si="243"/>
        <v/>
      </c>
      <c r="AK533" s="363"/>
      <c r="AL533" s="432" t="str">
        <f t="shared" ca="1" si="244"/>
        <v/>
      </c>
      <c r="AM533" s="363"/>
      <c r="AN533" s="432" t="str">
        <f t="shared" ca="1" si="245"/>
        <v/>
      </c>
      <c r="AO533" s="433" t="str">
        <f t="shared" si="246"/>
        <v/>
      </c>
      <c r="AP533" s="433" t="str">
        <f t="shared" si="247"/>
        <v/>
      </c>
      <c r="AQ533" s="433" t="str">
        <f>IF(AO533=7,VLOOKUP(AP533,設定!$A$2:$B$6,2,1),"---")</f>
        <v>---</v>
      </c>
      <c r="AR533" s="370"/>
      <c r="AS533" s="371"/>
      <c r="AT533" s="371"/>
      <c r="AU533" s="372" t="s">
        <v>105</v>
      </c>
      <c r="AV533" s="373"/>
      <c r="AW533" s="372"/>
      <c r="AX533" s="374"/>
      <c r="AY533" s="434" t="str">
        <f t="shared" si="237"/>
        <v/>
      </c>
      <c r="AZ533" s="372" t="s">
        <v>105</v>
      </c>
      <c r="BA533" s="372" t="s">
        <v>105</v>
      </c>
      <c r="BB533" s="372" t="s">
        <v>105</v>
      </c>
      <c r="BC533" s="372"/>
      <c r="BD533" s="372"/>
      <c r="BE533" s="372"/>
      <c r="BF533" s="372"/>
      <c r="BG533" s="376"/>
      <c r="BH533" s="377"/>
      <c r="BI533" s="372"/>
      <c r="BJ533" s="372"/>
      <c r="BK533" s="372"/>
      <c r="BL533" s="372"/>
      <c r="BM533" s="372"/>
      <c r="BN533" s="372"/>
      <c r="BO533" s="372"/>
      <c r="BP533" s="372"/>
      <c r="BQ533" s="372"/>
      <c r="BR533" s="372"/>
      <c r="BS533" s="372"/>
      <c r="BT533" s="372"/>
      <c r="BU533" s="372"/>
      <c r="BV533" s="372"/>
      <c r="BW533" s="372"/>
      <c r="BX533" s="372"/>
      <c r="BY533" s="372"/>
      <c r="BZ533" s="378"/>
      <c r="CA533" s="401"/>
      <c r="CB533" s="402"/>
      <c r="CC533" s="402">
        <v>521</v>
      </c>
      <c r="CD533" s="337" t="str">
        <f t="shared" si="248"/>
        <v/>
      </c>
      <c r="CE533" s="337" t="str">
        <f t="shared" si="250"/>
        <v>立得点表!3:12</v>
      </c>
      <c r="CF533" s="338" t="str">
        <f t="shared" si="251"/>
        <v>立得点表!16:25</v>
      </c>
      <c r="CG533" s="337" t="str">
        <f t="shared" si="252"/>
        <v>立3段得点表!3:13</v>
      </c>
      <c r="CH533" s="338" t="str">
        <f t="shared" si="253"/>
        <v>立3段得点表!16:25</v>
      </c>
      <c r="CI533" s="337" t="str">
        <f t="shared" si="254"/>
        <v>ボール得点表!3:13</v>
      </c>
      <c r="CJ533" s="338" t="str">
        <f t="shared" si="255"/>
        <v>ボール得点表!16:25</v>
      </c>
      <c r="CK533" s="337" t="str">
        <f t="shared" si="256"/>
        <v>50m得点表!3:13</v>
      </c>
      <c r="CL533" s="338" t="str">
        <f t="shared" si="257"/>
        <v>50m得点表!16:25</v>
      </c>
      <c r="CM533" s="337" t="str">
        <f t="shared" si="258"/>
        <v>往得点表!3:13</v>
      </c>
      <c r="CN533" s="338" t="str">
        <f t="shared" si="259"/>
        <v>往得点表!16:25</v>
      </c>
      <c r="CO533" s="337" t="str">
        <f t="shared" si="260"/>
        <v>腕得点表!3:13</v>
      </c>
      <c r="CP533" s="338" t="str">
        <f t="shared" si="261"/>
        <v>腕得点表!16:25</v>
      </c>
      <c r="CQ533" s="337" t="str">
        <f t="shared" si="262"/>
        <v>腕膝得点表!3:4</v>
      </c>
      <c r="CR533" s="338" t="str">
        <f t="shared" si="263"/>
        <v>腕膝得点表!8:9</v>
      </c>
      <c r="CS533" s="337" t="str">
        <f t="shared" si="264"/>
        <v>20mシャトルラン得点表!3:13</v>
      </c>
      <c r="CT533" s="338" t="str">
        <f t="shared" si="265"/>
        <v>20mシャトルラン得点表!16:25</v>
      </c>
      <c r="CU533" s="402" t="b">
        <f t="shared" si="249"/>
        <v>0</v>
      </c>
    </row>
    <row r="534" spans="1:99">
      <c r="A534" s="352">
        <v>522</v>
      </c>
      <c r="B534" s="446"/>
      <c r="C534" s="353"/>
      <c r="D534" s="356"/>
      <c r="E534" s="355"/>
      <c r="F534" s="356"/>
      <c r="G534" s="435" t="str">
        <f>IF(E534="","",DATEDIF(E534,#REF!,"y"))</f>
        <v/>
      </c>
      <c r="H534" s="356"/>
      <c r="I534" s="356"/>
      <c r="J534" s="379"/>
      <c r="K534" s="436" t="str">
        <f t="shared" ca="1" si="238"/>
        <v/>
      </c>
      <c r="L534" s="316"/>
      <c r="M534" s="361"/>
      <c r="N534" s="361"/>
      <c r="O534" s="365"/>
      <c r="P534" s="363"/>
      <c r="Q534" s="432" t="str">
        <f t="shared" ca="1" si="239"/>
        <v/>
      </c>
      <c r="R534" s="360"/>
      <c r="S534" s="361"/>
      <c r="T534" s="361"/>
      <c r="U534" s="361"/>
      <c r="V534" s="365"/>
      <c r="W534" s="358"/>
      <c r="X534" s="379" t="str">
        <f t="shared" ca="1" si="240"/>
        <v/>
      </c>
      <c r="Y534" s="379"/>
      <c r="Z534" s="360"/>
      <c r="AA534" s="361"/>
      <c r="AB534" s="361"/>
      <c r="AC534" s="361"/>
      <c r="AD534" s="362"/>
      <c r="AE534" s="363"/>
      <c r="AF534" s="432" t="str">
        <f t="shared" ca="1" si="241"/>
        <v/>
      </c>
      <c r="AG534" s="363"/>
      <c r="AH534" s="432" t="str">
        <f t="shared" ca="1" si="242"/>
        <v/>
      </c>
      <c r="AI534" s="358"/>
      <c r="AJ534" s="379" t="str">
        <f t="shared" ca="1" si="243"/>
        <v/>
      </c>
      <c r="AK534" s="363"/>
      <c r="AL534" s="432" t="str">
        <f t="shared" ca="1" si="244"/>
        <v/>
      </c>
      <c r="AM534" s="363"/>
      <c r="AN534" s="432" t="str">
        <f t="shared" ca="1" si="245"/>
        <v/>
      </c>
      <c r="AO534" s="433" t="str">
        <f t="shared" si="246"/>
        <v/>
      </c>
      <c r="AP534" s="433" t="str">
        <f t="shared" si="247"/>
        <v/>
      </c>
      <c r="AQ534" s="433" t="str">
        <f>IF(AO534=7,VLOOKUP(AP534,設定!$A$2:$B$6,2,1),"---")</f>
        <v>---</v>
      </c>
      <c r="AR534" s="370"/>
      <c r="AS534" s="371"/>
      <c r="AT534" s="371"/>
      <c r="AU534" s="372" t="s">
        <v>105</v>
      </c>
      <c r="AV534" s="373"/>
      <c r="AW534" s="372"/>
      <c r="AX534" s="374"/>
      <c r="AY534" s="434" t="str">
        <f t="shared" si="237"/>
        <v/>
      </c>
      <c r="AZ534" s="372" t="s">
        <v>105</v>
      </c>
      <c r="BA534" s="372" t="s">
        <v>105</v>
      </c>
      <c r="BB534" s="372" t="s">
        <v>105</v>
      </c>
      <c r="BC534" s="372"/>
      <c r="BD534" s="372"/>
      <c r="BE534" s="372"/>
      <c r="BF534" s="372"/>
      <c r="BG534" s="376"/>
      <c r="BH534" s="377"/>
      <c r="BI534" s="372"/>
      <c r="BJ534" s="372"/>
      <c r="BK534" s="372"/>
      <c r="BL534" s="372"/>
      <c r="BM534" s="372"/>
      <c r="BN534" s="372"/>
      <c r="BO534" s="372"/>
      <c r="BP534" s="372"/>
      <c r="BQ534" s="372"/>
      <c r="BR534" s="372"/>
      <c r="BS534" s="372"/>
      <c r="BT534" s="372"/>
      <c r="BU534" s="372"/>
      <c r="BV534" s="372"/>
      <c r="BW534" s="372"/>
      <c r="BX534" s="372"/>
      <c r="BY534" s="372"/>
      <c r="BZ534" s="378"/>
      <c r="CA534" s="401"/>
      <c r="CB534" s="402"/>
      <c r="CC534" s="402">
        <v>522</v>
      </c>
      <c r="CD534" s="337" t="str">
        <f t="shared" si="248"/>
        <v/>
      </c>
      <c r="CE534" s="337" t="str">
        <f t="shared" si="250"/>
        <v>立得点表!3:12</v>
      </c>
      <c r="CF534" s="338" t="str">
        <f t="shared" si="251"/>
        <v>立得点表!16:25</v>
      </c>
      <c r="CG534" s="337" t="str">
        <f t="shared" si="252"/>
        <v>立3段得点表!3:13</v>
      </c>
      <c r="CH534" s="338" t="str">
        <f t="shared" si="253"/>
        <v>立3段得点表!16:25</v>
      </c>
      <c r="CI534" s="337" t="str">
        <f t="shared" si="254"/>
        <v>ボール得点表!3:13</v>
      </c>
      <c r="CJ534" s="338" t="str">
        <f t="shared" si="255"/>
        <v>ボール得点表!16:25</v>
      </c>
      <c r="CK534" s="337" t="str">
        <f t="shared" si="256"/>
        <v>50m得点表!3:13</v>
      </c>
      <c r="CL534" s="338" t="str">
        <f t="shared" si="257"/>
        <v>50m得点表!16:25</v>
      </c>
      <c r="CM534" s="337" t="str">
        <f t="shared" si="258"/>
        <v>往得点表!3:13</v>
      </c>
      <c r="CN534" s="338" t="str">
        <f t="shared" si="259"/>
        <v>往得点表!16:25</v>
      </c>
      <c r="CO534" s="337" t="str">
        <f t="shared" si="260"/>
        <v>腕得点表!3:13</v>
      </c>
      <c r="CP534" s="338" t="str">
        <f t="shared" si="261"/>
        <v>腕得点表!16:25</v>
      </c>
      <c r="CQ534" s="337" t="str">
        <f t="shared" si="262"/>
        <v>腕膝得点表!3:4</v>
      </c>
      <c r="CR534" s="338" t="str">
        <f t="shared" si="263"/>
        <v>腕膝得点表!8:9</v>
      </c>
      <c r="CS534" s="337" t="str">
        <f t="shared" si="264"/>
        <v>20mシャトルラン得点表!3:13</v>
      </c>
      <c r="CT534" s="338" t="str">
        <f t="shared" si="265"/>
        <v>20mシャトルラン得点表!16:25</v>
      </c>
      <c r="CU534" s="402" t="b">
        <f t="shared" si="249"/>
        <v>0</v>
      </c>
    </row>
    <row r="535" spans="1:99">
      <c r="A535" s="352">
        <v>523</v>
      </c>
      <c r="B535" s="446"/>
      <c r="C535" s="353"/>
      <c r="D535" s="356"/>
      <c r="E535" s="355"/>
      <c r="F535" s="356"/>
      <c r="G535" s="435" t="str">
        <f>IF(E535="","",DATEDIF(E535,#REF!,"y"))</f>
        <v/>
      </c>
      <c r="H535" s="356"/>
      <c r="I535" s="356"/>
      <c r="J535" s="379"/>
      <c r="K535" s="436" t="str">
        <f t="shared" ca="1" si="238"/>
        <v/>
      </c>
      <c r="L535" s="316"/>
      <c r="M535" s="361"/>
      <c r="N535" s="361"/>
      <c r="O535" s="365"/>
      <c r="P535" s="363"/>
      <c r="Q535" s="432" t="str">
        <f t="shared" ca="1" si="239"/>
        <v/>
      </c>
      <c r="R535" s="360"/>
      <c r="S535" s="361"/>
      <c r="T535" s="361"/>
      <c r="U535" s="361"/>
      <c r="V535" s="365"/>
      <c r="W535" s="358"/>
      <c r="X535" s="379" t="str">
        <f t="shared" ca="1" si="240"/>
        <v/>
      </c>
      <c r="Y535" s="379"/>
      <c r="Z535" s="360"/>
      <c r="AA535" s="361"/>
      <c r="AB535" s="361"/>
      <c r="AC535" s="361"/>
      <c r="AD535" s="362"/>
      <c r="AE535" s="363"/>
      <c r="AF535" s="432" t="str">
        <f t="shared" ca="1" si="241"/>
        <v/>
      </c>
      <c r="AG535" s="363"/>
      <c r="AH535" s="432" t="str">
        <f t="shared" ca="1" si="242"/>
        <v/>
      </c>
      <c r="AI535" s="358"/>
      <c r="AJ535" s="379" t="str">
        <f t="shared" ca="1" si="243"/>
        <v/>
      </c>
      <c r="AK535" s="363"/>
      <c r="AL535" s="432" t="str">
        <f t="shared" ca="1" si="244"/>
        <v/>
      </c>
      <c r="AM535" s="363"/>
      <c r="AN535" s="432" t="str">
        <f t="shared" ca="1" si="245"/>
        <v/>
      </c>
      <c r="AO535" s="433" t="str">
        <f t="shared" si="246"/>
        <v/>
      </c>
      <c r="AP535" s="433" t="str">
        <f t="shared" si="247"/>
        <v/>
      </c>
      <c r="AQ535" s="433" t="str">
        <f>IF(AO535=7,VLOOKUP(AP535,設定!$A$2:$B$6,2,1),"---")</f>
        <v>---</v>
      </c>
      <c r="AR535" s="370"/>
      <c r="AS535" s="371"/>
      <c r="AT535" s="371"/>
      <c r="AU535" s="372" t="s">
        <v>105</v>
      </c>
      <c r="AV535" s="373"/>
      <c r="AW535" s="372"/>
      <c r="AX535" s="374"/>
      <c r="AY535" s="434" t="str">
        <f t="shared" si="237"/>
        <v/>
      </c>
      <c r="AZ535" s="372" t="s">
        <v>105</v>
      </c>
      <c r="BA535" s="372" t="s">
        <v>105</v>
      </c>
      <c r="BB535" s="372" t="s">
        <v>105</v>
      </c>
      <c r="BC535" s="372"/>
      <c r="BD535" s="372"/>
      <c r="BE535" s="372"/>
      <c r="BF535" s="372"/>
      <c r="BG535" s="376"/>
      <c r="BH535" s="377"/>
      <c r="BI535" s="372"/>
      <c r="BJ535" s="372"/>
      <c r="BK535" s="372"/>
      <c r="BL535" s="372"/>
      <c r="BM535" s="372"/>
      <c r="BN535" s="372"/>
      <c r="BO535" s="372"/>
      <c r="BP535" s="372"/>
      <c r="BQ535" s="372"/>
      <c r="BR535" s="372"/>
      <c r="BS535" s="372"/>
      <c r="BT535" s="372"/>
      <c r="BU535" s="372"/>
      <c r="BV535" s="372"/>
      <c r="BW535" s="372"/>
      <c r="BX535" s="372"/>
      <c r="BY535" s="372"/>
      <c r="BZ535" s="378"/>
      <c r="CA535" s="401"/>
      <c r="CB535" s="402"/>
      <c r="CC535" s="402">
        <v>523</v>
      </c>
      <c r="CD535" s="337" t="str">
        <f t="shared" si="248"/>
        <v/>
      </c>
      <c r="CE535" s="337" t="str">
        <f t="shared" si="250"/>
        <v>立得点表!3:12</v>
      </c>
      <c r="CF535" s="338" t="str">
        <f t="shared" si="251"/>
        <v>立得点表!16:25</v>
      </c>
      <c r="CG535" s="337" t="str">
        <f t="shared" si="252"/>
        <v>立3段得点表!3:13</v>
      </c>
      <c r="CH535" s="338" t="str">
        <f t="shared" si="253"/>
        <v>立3段得点表!16:25</v>
      </c>
      <c r="CI535" s="337" t="str">
        <f t="shared" si="254"/>
        <v>ボール得点表!3:13</v>
      </c>
      <c r="CJ535" s="338" t="str">
        <f t="shared" si="255"/>
        <v>ボール得点表!16:25</v>
      </c>
      <c r="CK535" s="337" t="str">
        <f t="shared" si="256"/>
        <v>50m得点表!3:13</v>
      </c>
      <c r="CL535" s="338" t="str">
        <f t="shared" si="257"/>
        <v>50m得点表!16:25</v>
      </c>
      <c r="CM535" s="337" t="str">
        <f t="shared" si="258"/>
        <v>往得点表!3:13</v>
      </c>
      <c r="CN535" s="338" t="str">
        <f t="shared" si="259"/>
        <v>往得点表!16:25</v>
      </c>
      <c r="CO535" s="337" t="str">
        <f t="shared" si="260"/>
        <v>腕得点表!3:13</v>
      </c>
      <c r="CP535" s="338" t="str">
        <f t="shared" si="261"/>
        <v>腕得点表!16:25</v>
      </c>
      <c r="CQ535" s="337" t="str">
        <f t="shared" si="262"/>
        <v>腕膝得点表!3:4</v>
      </c>
      <c r="CR535" s="338" t="str">
        <f t="shared" si="263"/>
        <v>腕膝得点表!8:9</v>
      </c>
      <c r="CS535" s="337" t="str">
        <f t="shared" si="264"/>
        <v>20mシャトルラン得点表!3:13</v>
      </c>
      <c r="CT535" s="338" t="str">
        <f t="shared" si="265"/>
        <v>20mシャトルラン得点表!16:25</v>
      </c>
      <c r="CU535" s="402" t="b">
        <f t="shared" si="249"/>
        <v>0</v>
      </c>
    </row>
    <row r="536" spans="1:99">
      <c r="A536" s="352">
        <v>524</v>
      </c>
      <c r="B536" s="446"/>
      <c r="C536" s="353"/>
      <c r="D536" s="356"/>
      <c r="E536" s="355"/>
      <c r="F536" s="356"/>
      <c r="G536" s="435" t="str">
        <f>IF(E536="","",DATEDIF(E536,#REF!,"y"))</f>
        <v/>
      </c>
      <c r="H536" s="356"/>
      <c r="I536" s="356"/>
      <c r="J536" s="379"/>
      <c r="K536" s="436" t="str">
        <f t="shared" ca="1" si="238"/>
        <v/>
      </c>
      <c r="L536" s="316"/>
      <c r="M536" s="361"/>
      <c r="N536" s="361"/>
      <c r="O536" s="365"/>
      <c r="P536" s="363"/>
      <c r="Q536" s="432" t="str">
        <f t="shared" ca="1" si="239"/>
        <v/>
      </c>
      <c r="R536" s="360"/>
      <c r="S536" s="361"/>
      <c r="T536" s="361"/>
      <c r="U536" s="361"/>
      <c r="V536" s="365"/>
      <c r="W536" s="358"/>
      <c r="X536" s="379" t="str">
        <f t="shared" ca="1" si="240"/>
        <v/>
      </c>
      <c r="Y536" s="379"/>
      <c r="Z536" s="360"/>
      <c r="AA536" s="361"/>
      <c r="AB536" s="361"/>
      <c r="AC536" s="361"/>
      <c r="AD536" s="362"/>
      <c r="AE536" s="363"/>
      <c r="AF536" s="432" t="str">
        <f t="shared" ca="1" si="241"/>
        <v/>
      </c>
      <c r="AG536" s="363"/>
      <c r="AH536" s="432" t="str">
        <f t="shared" ca="1" si="242"/>
        <v/>
      </c>
      <c r="AI536" s="358"/>
      <c r="AJ536" s="379" t="str">
        <f t="shared" ca="1" si="243"/>
        <v/>
      </c>
      <c r="AK536" s="363"/>
      <c r="AL536" s="432" t="str">
        <f t="shared" ca="1" si="244"/>
        <v/>
      </c>
      <c r="AM536" s="363"/>
      <c r="AN536" s="432" t="str">
        <f t="shared" ca="1" si="245"/>
        <v/>
      </c>
      <c r="AO536" s="433" t="str">
        <f t="shared" si="246"/>
        <v/>
      </c>
      <c r="AP536" s="433" t="str">
        <f t="shared" si="247"/>
        <v/>
      </c>
      <c r="AQ536" s="433" t="str">
        <f>IF(AO536=7,VLOOKUP(AP536,設定!$A$2:$B$6,2,1),"---")</f>
        <v>---</v>
      </c>
      <c r="AR536" s="370"/>
      <c r="AS536" s="371"/>
      <c r="AT536" s="371"/>
      <c r="AU536" s="372" t="s">
        <v>105</v>
      </c>
      <c r="AV536" s="373"/>
      <c r="AW536" s="372"/>
      <c r="AX536" s="374"/>
      <c r="AY536" s="434" t="str">
        <f t="shared" si="237"/>
        <v/>
      </c>
      <c r="AZ536" s="372" t="s">
        <v>105</v>
      </c>
      <c r="BA536" s="372" t="s">
        <v>105</v>
      </c>
      <c r="BB536" s="372" t="s">
        <v>105</v>
      </c>
      <c r="BC536" s="372"/>
      <c r="BD536" s="372"/>
      <c r="BE536" s="372"/>
      <c r="BF536" s="372"/>
      <c r="BG536" s="376"/>
      <c r="BH536" s="377"/>
      <c r="BI536" s="372"/>
      <c r="BJ536" s="372"/>
      <c r="BK536" s="372"/>
      <c r="BL536" s="372"/>
      <c r="BM536" s="372"/>
      <c r="BN536" s="372"/>
      <c r="BO536" s="372"/>
      <c r="BP536" s="372"/>
      <c r="BQ536" s="372"/>
      <c r="BR536" s="372"/>
      <c r="BS536" s="372"/>
      <c r="BT536" s="372"/>
      <c r="BU536" s="372"/>
      <c r="BV536" s="372"/>
      <c r="BW536" s="372"/>
      <c r="BX536" s="372"/>
      <c r="BY536" s="372"/>
      <c r="BZ536" s="378"/>
      <c r="CA536" s="401"/>
      <c r="CB536" s="402"/>
      <c r="CC536" s="402">
        <v>524</v>
      </c>
      <c r="CD536" s="337" t="str">
        <f t="shared" si="248"/>
        <v/>
      </c>
      <c r="CE536" s="337" t="str">
        <f t="shared" si="250"/>
        <v>立得点表!3:12</v>
      </c>
      <c r="CF536" s="338" t="str">
        <f t="shared" si="251"/>
        <v>立得点表!16:25</v>
      </c>
      <c r="CG536" s="337" t="str">
        <f t="shared" si="252"/>
        <v>立3段得点表!3:13</v>
      </c>
      <c r="CH536" s="338" t="str">
        <f t="shared" si="253"/>
        <v>立3段得点表!16:25</v>
      </c>
      <c r="CI536" s="337" t="str">
        <f t="shared" si="254"/>
        <v>ボール得点表!3:13</v>
      </c>
      <c r="CJ536" s="338" t="str">
        <f t="shared" si="255"/>
        <v>ボール得点表!16:25</v>
      </c>
      <c r="CK536" s="337" t="str">
        <f t="shared" si="256"/>
        <v>50m得点表!3:13</v>
      </c>
      <c r="CL536" s="338" t="str">
        <f t="shared" si="257"/>
        <v>50m得点表!16:25</v>
      </c>
      <c r="CM536" s="337" t="str">
        <f t="shared" si="258"/>
        <v>往得点表!3:13</v>
      </c>
      <c r="CN536" s="338" t="str">
        <f t="shared" si="259"/>
        <v>往得点表!16:25</v>
      </c>
      <c r="CO536" s="337" t="str">
        <f t="shared" si="260"/>
        <v>腕得点表!3:13</v>
      </c>
      <c r="CP536" s="338" t="str">
        <f t="shared" si="261"/>
        <v>腕得点表!16:25</v>
      </c>
      <c r="CQ536" s="337" t="str">
        <f t="shared" si="262"/>
        <v>腕膝得点表!3:4</v>
      </c>
      <c r="CR536" s="338" t="str">
        <f t="shared" si="263"/>
        <v>腕膝得点表!8:9</v>
      </c>
      <c r="CS536" s="337" t="str">
        <f t="shared" si="264"/>
        <v>20mシャトルラン得点表!3:13</v>
      </c>
      <c r="CT536" s="338" t="str">
        <f t="shared" si="265"/>
        <v>20mシャトルラン得点表!16:25</v>
      </c>
      <c r="CU536" s="402" t="b">
        <f t="shared" si="249"/>
        <v>0</v>
      </c>
    </row>
    <row r="537" spans="1:99">
      <c r="A537" s="352">
        <v>525</v>
      </c>
      <c r="B537" s="446"/>
      <c r="C537" s="353"/>
      <c r="D537" s="356"/>
      <c r="E537" s="355"/>
      <c r="F537" s="356"/>
      <c r="G537" s="435" t="str">
        <f>IF(E537="","",DATEDIF(E537,#REF!,"y"))</f>
        <v/>
      </c>
      <c r="H537" s="356"/>
      <c r="I537" s="356"/>
      <c r="J537" s="379"/>
      <c r="K537" s="436" t="str">
        <f t="shared" ca="1" si="238"/>
        <v/>
      </c>
      <c r="L537" s="316"/>
      <c r="M537" s="361"/>
      <c r="N537" s="361"/>
      <c r="O537" s="365"/>
      <c r="P537" s="363"/>
      <c r="Q537" s="432" t="str">
        <f t="shared" ca="1" si="239"/>
        <v/>
      </c>
      <c r="R537" s="360"/>
      <c r="S537" s="361"/>
      <c r="T537" s="361"/>
      <c r="U537" s="361"/>
      <c r="V537" s="365"/>
      <c r="W537" s="358"/>
      <c r="X537" s="379" t="str">
        <f t="shared" ca="1" si="240"/>
        <v/>
      </c>
      <c r="Y537" s="379"/>
      <c r="Z537" s="360"/>
      <c r="AA537" s="361"/>
      <c r="AB537" s="361"/>
      <c r="AC537" s="361"/>
      <c r="AD537" s="362"/>
      <c r="AE537" s="363"/>
      <c r="AF537" s="432" t="str">
        <f t="shared" ca="1" si="241"/>
        <v/>
      </c>
      <c r="AG537" s="363"/>
      <c r="AH537" s="432" t="str">
        <f t="shared" ca="1" si="242"/>
        <v/>
      </c>
      <c r="AI537" s="358"/>
      <c r="AJ537" s="379" t="str">
        <f t="shared" ca="1" si="243"/>
        <v/>
      </c>
      <c r="AK537" s="363"/>
      <c r="AL537" s="432" t="str">
        <f t="shared" ca="1" si="244"/>
        <v/>
      </c>
      <c r="AM537" s="363"/>
      <c r="AN537" s="432" t="str">
        <f t="shared" ca="1" si="245"/>
        <v/>
      </c>
      <c r="AO537" s="433" t="str">
        <f t="shared" si="246"/>
        <v/>
      </c>
      <c r="AP537" s="433" t="str">
        <f t="shared" si="247"/>
        <v/>
      </c>
      <c r="AQ537" s="433" t="str">
        <f>IF(AO537=7,VLOOKUP(AP537,設定!$A$2:$B$6,2,1),"---")</f>
        <v>---</v>
      </c>
      <c r="AR537" s="370"/>
      <c r="AS537" s="371"/>
      <c r="AT537" s="371"/>
      <c r="AU537" s="372" t="s">
        <v>105</v>
      </c>
      <c r="AV537" s="373"/>
      <c r="AW537" s="372"/>
      <c r="AX537" s="374"/>
      <c r="AY537" s="434" t="str">
        <f t="shared" si="237"/>
        <v/>
      </c>
      <c r="AZ537" s="372" t="s">
        <v>105</v>
      </c>
      <c r="BA537" s="372" t="s">
        <v>105</v>
      </c>
      <c r="BB537" s="372" t="s">
        <v>105</v>
      </c>
      <c r="BC537" s="372"/>
      <c r="BD537" s="372"/>
      <c r="BE537" s="372"/>
      <c r="BF537" s="372"/>
      <c r="BG537" s="376"/>
      <c r="BH537" s="377"/>
      <c r="BI537" s="372"/>
      <c r="BJ537" s="372"/>
      <c r="BK537" s="372"/>
      <c r="BL537" s="372"/>
      <c r="BM537" s="372"/>
      <c r="BN537" s="372"/>
      <c r="BO537" s="372"/>
      <c r="BP537" s="372"/>
      <c r="BQ537" s="372"/>
      <c r="BR537" s="372"/>
      <c r="BS537" s="372"/>
      <c r="BT537" s="372"/>
      <c r="BU537" s="372"/>
      <c r="BV537" s="372"/>
      <c r="BW537" s="372"/>
      <c r="BX537" s="372"/>
      <c r="BY537" s="372"/>
      <c r="BZ537" s="378"/>
      <c r="CA537" s="401"/>
      <c r="CB537" s="402"/>
      <c r="CC537" s="402">
        <v>525</v>
      </c>
      <c r="CD537" s="337" t="str">
        <f t="shared" si="248"/>
        <v/>
      </c>
      <c r="CE537" s="337" t="str">
        <f t="shared" si="250"/>
        <v>立得点表!3:12</v>
      </c>
      <c r="CF537" s="338" t="str">
        <f t="shared" si="251"/>
        <v>立得点表!16:25</v>
      </c>
      <c r="CG537" s="337" t="str">
        <f t="shared" si="252"/>
        <v>立3段得点表!3:13</v>
      </c>
      <c r="CH537" s="338" t="str">
        <f t="shared" si="253"/>
        <v>立3段得点表!16:25</v>
      </c>
      <c r="CI537" s="337" t="str">
        <f t="shared" si="254"/>
        <v>ボール得点表!3:13</v>
      </c>
      <c r="CJ537" s="338" t="str">
        <f t="shared" si="255"/>
        <v>ボール得点表!16:25</v>
      </c>
      <c r="CK537" s="337" t="str">
        <f t="shared" si="256"/>
        <v>50m得点表!3:13</v>
      </c>
      <c r="CL537" s="338" t="str">
        <f t="shared" si="257"/>
        <v>50m得点表!16:25</v>
      </c>
      <c r="CM537" s="337" t="str">
        <f t="shared" si="258"/>
        <v>往得点表!3:13</v>
      </c>
      <c r="CN537" s="338" t="str">
        <f t="shared" si="259"/>
        <v>往得点表!16:25</v>
      </c>
      <c r="CO537" s="337" t="str">
        <f t="shared" si="260"/>
        <v>腕得点表!3:13</v>
      </c>
      <c r="CP537" s="338" t="str">
        <f t="shared" si="261"/>
        <v>腕得点表!16:25</v>
      </c>
      <c r="CQ537" s="337" t="str">
        <f t="shared" si="262"/>
        <v>腕膝得点表!3:4</v>
      </c>
      <c r="CR537" s="338" t="str">
        <f t="shared" si="263"/>
        <v>腕膝得点表!8:9</v>
      </c>
      <c r="CS537" s="337" t="str">
        <f t="shared" si="264"/>
        <v>20mシャトルラン得点表!3:13</v>
      </c>
      <c r="CT537" s="338" t="str">
        <f t="shared" si="265"/>
        <v>20mシャトルラン得点表!16:25</v>
      </c>
      <c r="CU537" s="402" t="b">
        <f t="shared" si="249"/>
        <v>0</v>
      </c>
    </row>
    <row r="538" spans="1:99">
      <c r="A538" s="352">
        <v>526</v>
      </c>
      <c r="B538" s="446"/>
      <c r="C538" s="353"/>
      <c r="D538" s="356"/>
      <c r="E538" s="355"/>
      <c r="F538" s="356"/>
      <c r="G538" s="435" t="str">
        <f>IF(E538="","",DATEDIF(E538,#REF!,"y"))</f>
        <v/>
      </c>
      <c r="H538" s="356"/>
      <c r="I538" s="356"/>
      <c r="J538" s="379"/>
      <c r="K538" s="436" t="str">
        <f t="shared" ca="1" si="238"/>
        <v/>
      </c>
      <c r="L538" s="316"/>
      <c r="M538" s="361"/>
      <c r="N538" s="361"/>
      <c r="O538" s="365"/>
      <c r="P538" s="363"/>
      <c r="Q538" s="432" t="str">
        <f t="shared" ca="1" si="239"/>
        <v/>
      </c>
      <c r="R538" s="360"/>
      <c r="S538" s="361"/>
      <c r="T538" s="361"/>
      <c r="U538" s="361"/>
      <c r="V538" s="365"/>
      <c r="W538" s="358"/>
      <c r="X538" s="379" t="str">
        <f t="shared" ca="1" si="240"/>
        <v/>
      </c>
      <c r="Y538" s="379"/>
      <c r="Z538" s="360"/>
      <c r="AA538" s="361"/>
      <c r="AB538" s="361"/>
      <c r="AC538" s="361"/>
      <c r="AD538" s="362"/>
      <c r="AE538" s="363"/>
      <c r="AF538" s="432" t="str">
        <f t="shared" ca="1" si="241"/>
        <v/>
      </c>
      <c r="AG538" s="363"/>
      <c r="AH538" s="432" t="str">
        <f t="shared" ca="1" si="242"/>
        <v/>
      </c>
      <c r="AI538" s="358"/>
      <c r="AJ538" s="379" t="str">
        <f t="shared" ca="1" si="243"/>
        <v/>
      </c>
      <c r="AK538" s="363"/>
      <c r="AL538" s="432" t="str">
        <f t="shared" ca="1" si="244"/>
        <v/>
      </c>
      <c r="AM538" s="363"/>
      <c r="AN538" s="432" t="str">
        <f t="shared" ca="1" si="245"/>
        <v/>
      </c>
      <c r="AO538" s="433" t="str">
        <f t="shared" si="246"/>
        <v/>
      </c>
      <c r="AP538" s="433" t="str">
        <f t="shared" si="247"/>
        <v/>
      </c>
      <c r="AQ538" s="433" t="str">
        <f>IF(AO538=7,VLOOKUP(AP538,設定!$A$2:$B$6,2,1),"---")</f>
        <v>---</v>
      </c>
      <c r="AR538" s="370"/>
      <c r="AS538" s="371"/>
      <c r="AT538" s="371"/>
      <c r="AU538" s="372" t="s">
        <v>105</v>
      </c>
      <c r="AV538" s="373"/>
      <c r="AW538" s="372"/>
      <c r="AX538" s="374"/>
      <c r="AY538" s="434" t="str">
        <f t="shared" si="237"/>
        <v/>
      </c>
      <c r="AZ538" s="372" t="s">
        <v>105</v>
      </c>
      <c r="BA538" s="372" t="s">
        <v>105</v>
      </c>
      <c r="BB538" s="372" t="s">
        <v>105</v>
      </c>
      <c r="BC538" s="372"/>
      <c r="BD538" s="372"/>
      <c r="BE538" s="372"/>
      <c r="BF538" s="372"/>
      <c r="BG538" s="376"/>
      <c r="BH538" s="377"/>
      <c r="BI538" s="372"/>
      <c r="BJ538" s="372"/>
      <c r="BK538" s="372"/>
      <c r="BL538" s="372"/>
      <c r="BM538" s="372"/>
      <c r="BN538" s="372"/>
      <c r="BO538" s="372"/>
      <c r="BP538" s="372"/>
      <c r="BQ538" s="372"/>
      <c r="BR538" s="372"/>
      <c r="BS538" s="372"/>
      <c r="BT538" s="372"/>
      <c r="BU538" s="372"/>
      <c r="BV538" s="372"/>
      <c r="BW538" s="372"/>
      <c r="BX538" s="372"/>
      <c r="BY538" s="372"/>
      <c r="BZ538" s="378"/>
      <c r="CA538" s="401"/>
      <c r="CB538" s="402"/>
      <c r="CC538" s="402">
        <v>526</v>
      </c>
      <c r="CD538" s="337" t="str">
        <f t="shared" si="248"/>
        <v/>
      </c>
      <c r="CE538" s="337" t="str">
        <f t="shared" si="250"/>
        <v>立得点表!3:12</v>
      </c>
      <c r="CF538" s="338" t="str">
        <f t="shared" si="251"/>
        <v>立得点表!16:25</v>
      </c>
      <c r="CG538" s="337" t="str">
        <f t="shared" si="252"/>
        <v>立3段得点表!3:13</v>
      </c>
      <c r="CH538" s="338" t="str">
        <f t="shared" si="253"/>
        <v>立3段得点表!16:25</v>
      </c>
      <c r="CI538" s="337" t="str">
        <f t="shared" si="254"/>
        <v>ボール得点表!3:13</v>
      </c>
      <c r="CJ538" s="338" t="str">
        <f t="shared" si="255"/>
        <v>ボール得点表!16:25</v>
      </c>
      <c r="CK538" s="337" t="str">
        <f t="shared" si="256"/>
        <v>50m得点表!3:13</v>
      </c>
      <c r="CL538" s="338" t="str">
        <f t="shared" si="257"/>
        <v>50m得点表!16:25</v>
      </c>
      <c r="CM538" s="337" t="str">
        <f t="shared" si="258"/>
        <v>往得点表!3:13</v>
      </c>
      <c r="CN538" s="338" t="str">
        <f t="shared" si="259"/>
        <v>往得点表!16:25</v>
      </c>
      <c r="CO538" s="337" t="str">
        <f t="shared" si="260"/>
        <v>腕得点表!3:13</v>
      </c>
      <c r="CP538" s="338" t="str">
        <f t="shared" si="261"/>
        <v>腕得点表!16:25</v>
      </c>
      <c r="CQ538" s="337" t="str">
        <f t="shared" si="262"/>
        <v>腕膝得点表!3:4</v>
      </c>
      <c r="CR538" s="338" t="str">
        <f t="shared" si="263"/>
        <v>腕膝得点表!8:9</v>
      </c>
      <c r="CS538" s="337" t="str">
        <f t="shared" si="264"/>
        <v>20mシャトルラン得点表!3:13</v>
      </c>
      <c r="CT538" s="338" t="str">
        <f t="shared" si="265"/>
        <v>20mシャトルラン得点表!16:25</v>
      </c>
      <c r="CU538" s="402" t="b">
        <f t="shared" si="249"/>
        <v>0</v>
      </c>
    </row>
    <row r="539" spans="1:99">
      <c r="A539" s="352">
        <v>527</v>
      </c>
      <c r="B539" s="446"/>
      <c r="C539" s="353"/>
      <c r="D539" s="356"/>
      <c r="E539" s="355"/>
      <c r="F539" s="356"/>
      <c r="G539" s="435" t="str">
        <f>IF(E539="","",DATEDIF(E539,#REF!,"y"))</f>
        <v/>
      </c>
      <c r="H539" s="356"/>
      <c r="I539" s="356"/>
      <c r="J539" s="379"/>
      <c r="K539" s="436" t="str">
        <f t="shared" ca="1" si="238"/>
        <v/>
      </c>
      <c r="L539" s="316"/>
      <c r="M539" s="361"/>
      <c r="N539" s="361"/>
      <c r="O539" s="365"/>
      <c r="P539" s="363"/>
      <c r="Q539" s="432" t="str">
        <f t="shared" ca="1" si="239"/>
        <v/>
      </c>
      <c r="R539" s="360"/>
      <c r="S539" s="361"/>
      <c r="T539" s="361"/>
      <c r="U539" s="361"/>
      <c r="V539" s="365"/>
      <c r="W539" s="358"/>
      <c r="X539" s="379" t="str">
        <f t="shared" ca="1" si="240"/>
        <v/>
      </c>
      <c r="Y539" s="379"/>
      <c r="Z539" s="360"/>
      <c r="AA539" s="361"/>
      <c r="AB539" s="361"/>
      <c r="AC539" s="361"/>
      <c r="AD539" s="362"/>
      <c r="AE539" s="363"/>
      <c r="AF539" s="432" t="str">
        <f t="shared" ca="1" si="241"/>
        <v/>
      </c>
      <c r="AG539" s="363"/>
      <c r="AH539" s="432" t="str">
        <f t="shared" ca="1" si="242"/>
        <v/>
      </c>
      <c r="AI539" s="358"/>
      <c r="AJ539" s="379" t="str">
        <f t="shared" ca="1" si="243"/>
        <v/>
      </c>
      <c r="AK539" s="363"/>
      <c r="AL539" s="432" t="str">
        <f t="shared" ca="1" si="244"/>
        <v/>
      </c>
      <c r="AM539" s="363"/>
      <c r="AN539" s="432" t="str">
        <f t="shared" ca="1" si="245"/>
        <v/>
      </c>
      <c r="AO539" s="433" t="str">
        <f t="shared" si="246"/>
        <v/>
      </c>
      <c r="AP539" s="433" t="str">
        <f t="shared" si="247"/>
        <v/>
      </c>
      <c r="AQ539" s="433" t="str">
        <f>IF(AO539=7,VLOOKUP(AP539,設定!$A$2:$B$6,2,1),"---")</f>
        <v>---</v>
      </c>
      <c r="AR539" s="370"/>
      <c r="AS539" s="371"/>
      <c r="AT539" s="371"/>
      <c r="AU539" s="372" t="s">
        <v>105</v>
      </c>
      <c r="AV539" s="373"/>
      <c r="AW539" s="372"/>
      <c r="AX539" s="374"/>
      <c r="AY539" s="434" t="str">
        <f t="shared" si="237"/>
        <v/>
      </c>
      <c r="AZ539" s="372" t="s">
        <v>105</v>
      </c>
      <c r="BA539" s="372" t="s">
        <v>105</v>
      </c>
      <c r="BB539" s="372" t="s">
        <v>105</v>
      </c>
      <c r="BC539" s="372"/>
      <c r="BD539" s="372"/>
      <c r="BE539" s="372"/>
      <c r="BF539" s="372"/>
      <c r="BG539" s="376"/>
      <c r="BH539" s="377"/>
      <c r="BI539" s="372"/>
      <c r="BJ539" s="372"/>
      <c r="BK539" s="372"/>
      <c r="BL539" s="372"/>
      <c r="BM539" s="372"/>
      <c r="BN539" s="372"/>
      <c r="BO539" s="372"/>
      <c r="BP539" s="372"/>
      <c r="BQ539" s="372"/>
      <c r="BR539" s="372"/>
      <c r="BS539" s="372"/>
      <c r="BT539" s="372"/>
      <c r="BU539" s="372"/>
      <c r="BV539" s="372"/>
      <c r="BW539" s="372"/>
      <c r="BX539" s="372"/>
      <c r="BY539" s="372"/>
      <c r="BZ539" s="378"/>
      <c r="CA539" s="401"/>
      <c r="CB539" s="402"/>
      <c r="CC539" s="402">
        <v>527</v>
      </c>
      <c r="CD539" s="337" t="str">
        <f t="shared" si="248"/>
        <v/>
      </c>
      <c r="CE539" s="337" t="str">
        <f t="shared" si="250"/>
        <v>立得点表!3:12</v>
      </c>
      <c r="CF539" s="338" t="str">
        <f t="shared" si="251"/>
        <v>立得点表!16:25</v>
      </c>
      <c r="CG539" s="337" t="str">
        <f t="shared" si="252"/>
        <v>立3段得点表!3:13</v>
      </c>
      <c r="CH539" s="338" t="str">
        <f t="shared" si="253"/>
        <v>立3段得点表!16:25</v>
      </c>
      <c r="CI539" s="337" t="str">
        <f t="shared" si="254"/>
        <v>ボール得点表!3:13</v>
      </c>
      <c r="CJ539" s="338" t="str">
        <f t="shared" si="255"/>
        <v>ボール得点表!16:25</v>
      </c>
      <c r="CK539" s="337" t="str">
        <f t="shared" si="256"/>
        <v>50m得点表!3:13</v>
      </c>
      <c r="CL539" s="338" t="str">
        <f t="shared" si="257"/>
        <v>50m得点表!16:25</v>
      </c>
      <c r="CM539" s="337" t="str">
        <f t="shared" si="258"/>
        <v>往得点表!3:13</v>
      </c>
      <c r="CN539" s="338" t="str">
        <f t="shared" si="259"/>
        <v>往得点表!16:25</v>
      </c>
      <c r="CO539" s="337" t="str">
        <f t="shared" si="260"/>
        <v>腕得点表!3:13</v>
      </c>
      <c r="CP539" s="338" t="str">
        <f t="shared" si="261"/>
        <v>腕得点表!16:25</v>
      </c>
      <c r="CQ539" s="337" t="str">
        <f t="shared" si="262"/>
        <v>腕膝得点表!3:4</v>
      </c>
      <c r="CR539" s="338" t="str">
        <f t="shared" si="263"/>
        <v>腕膝得点表!8:9</v>
      </c>
      <c r="CS539" s="337" t="str">
        <f t="shared" si="264"/>
        <v>20mシャトルラン得点表!3:13</v>
      </c>
      <c r="CT539" s="338" t="str">
        <f t="shared" si="265"/>
        <v>20mシャトルラン得点表!16:25</v>
      </c>
      <c r="CU539" s="402" t="b">
        <f t="shared" si="249"/>
        <v>0</v>
      </c>
    </row>
    <row r="540" spans="1:99">
      <c r="A540" s="352">
        <v>528</v>
      </c>
      <c r="B540" s="446"/>
      <c r="C540" s="353"/>
      <c r="D540" s="356"/>
      <c r="E540" s="355"/>
      <c r="F540" s="356"/>
      <c r="G540" s="435" t="str">
        <f>IF(E540="","",DATEDIF(E540,#REF!,"y"))</f>
        <v/>
      </c>
      <c r="H540" s="356"/>
      <c r="I540" s="356"/>
      <c r="J540" s="379"/>
      <c r="K540" s="436" t="str">
        <f t="shared" ca="1" si="238"/>
        <v/>
      </c>
      <c r="L540" s="316"/>
      <c r="M540" s="361"/>
      <c r="N540" s="361"/>
      <c r="O540" s="365"/>
      <c r="P540" s="363"/>
      <c r="Q540" s="432" t="str">
        <f t="shared" ca="1" si="239"/>
        <v/>
      </c>
      <c r="R540" s="360"/>
      <c r="S540" s="361"/>
      <c r="T540" s="361"/>
      <c r="U540" s="361"/>
      <c r="V540" s="365"/>
      <c r="W540" s="358"/>
      <c r="X540" s="379" t="str">
        <f t="shared" ca="1" si="240"/>
        <v/>
      </c>
      <c r="Y540" s="379"/>
      <c r="Z540" s="360"/>
      <c r="AA540" s="361"/>
      <c r="AB540" s="361"/>
      <c r="AC540" s="361"/>
      <c r="AD540" s="362"/>
      <c r="AE540" s="363"/>
      <c r="AF540" s="432" t="str">
        <f t="shared" ca="1" si="241"/>
        <v/>
      </c>
      <c r="AG540" s="363"/>
      <c r="AH540" s="432" t="str">
        <f t="shared" ca="1" si="242"/>
        <v/>
      </c>
      <c r="AI540" s="358"/>
      <c r="AJ540" s="379" t="str">
        <f t="shared" ca="1" si="243"/>
        <v/>
      </c>
      <c r="AK540" s="363"/>
      <c r="AL540" s="432" t="str">
        <f t="shared" ca="1" si="244"/>
        <v/>
      </c>
      <c r="AM540" s="363"/>
      <c r="AN540" s="432" t="str">
        <f t="shared" ca="1" si="245"/>
        <v/>
      </c>
      <c r="AO540" s="433" t="str">
        <f t="shared" si="246"/>
        <v/>
      </c>
      <c r="AP540" s="433" t="str">
        <f t="shared" si="247"/>
        <v/>
      </c>
      <c r="AQ540" s="433" t="str">
        <f>IF(AO540=7,VLOOKUP(AP540,設定!$A$2:$B$6,2,1),"---")</f>
        <v>---</v>
      </c>
      <c r="AR540" s="370"/>
      <c r="AS540" s="371"/>
      <c r="AT540" s="371"/>
      <c r="AU540" s="372" t="s">
        <v>105</v>
      </c>
      <c r="AV540" s="373"/>
      <c r="AW540" s="372"/>
      <c r="AX540" s="374"/>
      <c r="AY540" s="434" t="str">
        <f t="shared" si="237"/>
        <v/>
      </c>
      <c r="AZ540" s="372" t="s">
        <v>105</v>
      </c>
      <c r="BA540" s="372" t="s">
        <v>105</v>
      </c>
      <c r="BB540" s="372" t="s">
        <v>105</v>
      </c>
      <c r="BC540" s="372"/>
      <c r="BD540" s="372"/>
      <c r="BE540" s="372"/>
      <c r="BF540" s="372"/>
      <c r="BG540" s="376"/>
      <c r="BH540" s="377"/>
      <c r="BI540" s="372"/>
      <c r="BJ540" s="372"/>
      <c r="BK540" s="372"/>
      <c r="BL540" s="372"/>
      <c r="BM540" s="372"/>
      <c r="BN540" s="372"/>
      <c r="BO540" s="372"/>
      <c r="BP540" s="372"/>
      <c r="BQ540" s="372"/>
      <c r="BR540" s="372"/>
      <c r="BS540" s="372"/>
      <c r="BT540" s="372"/>
      <c r="BU540" s="372"/>
      <c r="BV540" s="372"/>
      <c r="BW540" s="372"/>
      <c r="BX540" s="372"/>
      <c r="BY540" s="372"/>
      <c r="BZ540" s="378"/>
      <c r="CA540" s="401"/>
      <c r="CB540" s="402"/>
      <c r="CC540" s="402">
        <v>528</v>
      </c>
      <c r="CD540" s="337" t="str">
        <f t="shared" si="248"/>
        <v/>
      </c>
      <c r="CE540" s="337" t="str">
        <f t="shared" si="250"/>
        <v>立得点表!3:12</v>
      </c>
      <c r="CF540" s="338" t="str">
        <f t="shared" si="251"/>
        <v>立得点表!16:25</v>
      </c>
      <c r="CG540" s="337" t="str">
        <f t="shared" si="252"/>
        <v>立3段得点表!3:13</v>
      </c>
      <c r="CH540" s="338" t="str">
        <f t="shared" si="253"/>
        <v>立3段得点表!16:25</v>
      </c>
      <c r="CI540" s="337" t="str">
        <f t="shared" si="254"/>
        <v>ボール得点表!3:13</v>
      </c>
      <c r="CJ540" s="338" t="str">
        <f t="shared" si="255"/>
        <v>ボール得点表!16:25</v>
      </c>
      <c r="CK540" s="337" t="str">
        <f t="shared" si="256"/>
        <v>50m得点表!3:13</v>
      </c>
      <c r="CL540" s="338" t="str">
        <f t="shared" si="257"/>
        <v>50m得点表!16:25</v>
      </c>
      <c r="CM540" s="337" t="str">
        <f t="shared" si="258"/>
        <v>往得点表!3:13</v>
      </c>
      <c r="CN540" s="338" t="str">
        <f t="shared" si="259"/>
        <v>往得点表!16:25</v>
      </c>
      <c r="CO540" s="337" t="str">
        <f t="shared" si="260"/>
        <v>腕得点表!3:13</v>
      </c>
      <c r="CP540" s="338" t="str">
        <f t="shared" si="261"/>
        <v>腕得点表!16:25</v>
      </c>
      <c r="CQ540" s="337" t="str">
        <f t="shared" si="262"/>
        <v>腕膝得点表!3:4</v>
      </c>
      <c r="CR540" s="338" t="str">
        <f t="shared" si="263"/>
        <v>腕膝得点表!8:9</v>
      </c>
      <c r="CS540" s="337" t="str">
        <f t="shared" si="264"/>
        <v>20mシャトルラン得点表!3:13</v>
      </c>
      <c r="CT540" s="338" t="str">
        <f t="shared" si="265"/>
        <v>20mシャトルラン得点表!16:25</v>
      </c>
      <c r="CU540" s="402" t="b">
        <f t="shared" si="249"/>
        <v>0</v>
      </c>
    </row>
    <row r="541" spans="1:99">
      <c r="A541" s="352">
        <v>529</v>
      </c>
      <c r="B541" s="446"/>
      <c r="C541" s="353"/>
      <c r="D541" s="356"/>
      <c r="E541" s="355"/>
      <c r="F541" s="356"/>
      <c r="G541" s="435" t="str">
        <f>IF(E541="","",DATEDIF(E541,#REF!,"y"))</f>
        <v/>
      </c>
      <c r="H541" s="356"/>
      <c r="I541" s="356"/>
      <c r="J541" s="379"/>
      <c r="K541" s="436" t="str">
        <f t="shared" ca="1" si="238"/>
        <v/>
      </c>
      <c r="L541" s="316"/>
      <c r="M541" s="361"/>
      <c r="N541" s="361"/>
      <c r="O541" s="365"/>
      <c r="P541" s="363"/>
      <c r="Q541" s="432" t="str">
        <f t="shared" ca="1" si="239"/>
        <v/>
      </c>
      <c r="R541" s="360"/>
      <c r="S541" s="361"/>
      <c r="T541" s="361"/>
      <c r="U541" s="361"/>
      <c r="V541" s="365"/>
      <c r="W541" s="358"/>
      <c r="X541" s="379" t="str">
        <f t="shared" ca="1" si="240"/>
        <v/>
      </c>
      <c r="Y541" s="379"/>
      <c r="Z541" s="360"/>
      <c r="AA541" s="361"/>
      <c r="AB541" s="361"/>
      <c r="AC541" s="361"/>
      <c r="AD541" s="362"/>
      <c r="AE541" s="363"/>
      <c r="AF541" s="432" t="str">
        <f t="shared" ca="1" si="241"/>
        <v/>
      </c>
      <c r="AG541" s="363"/>
      <c r="AH541" s="432" t="str">
        <f t="shared" ca="1" si="242"/>
        <v/>
      </c>
      <c r="AI541" s="358"/>
      <c r="AJ541" s="379" t="str">
        <f t="shared" ca="1" si="243"/>
        <v/>
      </c>
      <c r="AK541" s="363"/>
      <c r="AL541" s="432" t="str">
        <f t="shared" ca="1" si="244"/>
        <v/>
      </c>
      <c r="AM541" s="363"/>
      <c r="AN541" s="432" t="str">
        <f t="shared" ca="1" si="245"/>
        <v/>
      </c>
      <c r="AO541" s="433" t="str">
        <f t="shared" si="246"/>
        <v/>
      </c>
      <c r="AP541" s="433" t="str">
        <f t="shared" si="247"/>
        <v/>
      </c>
      <c r="AQ541" s="433" t="str">
        <f>IF(AO541=7,VLOOKUP(AP541,設定!$A$2:$B$6,2,1),"---")</f>
        <v>---</v>
      </c>
      <c r="AR541" s="370"/>
      <c r="AS541" s="371"/>
      <c r="AT541" s="371"/>
      <c r="AU541" s="372" t="s">
        <v>105</v>
      </c>
      <c r="AV541" s="373"/>
      <c r="AW541" s="372"/>
      <c r="AX541" s="374"/>
      <c r="AY541" s="434" t="str">
        <f t="shared" si="237"/>
        <v/>
      </c>
      <c r="AZ541" s="372" t="s">
        <v>105</v>
      </c>
      <c r="BA541" s="372" t="s">
        <v>105</v>
      </c>
      <c r="BB541" s="372" t="s">
        <v>105</v>
      </c>
      <c r="BC541" s="372"/>
      <c r="BD541" s="372"/>
      <c r="BE541" s="372"/>
      <c r="BF541" s="372"/>
      <c r="BG541" s="376"/>
      <c r="BH541" s="377"/>
      <c r="BI541" s="372"/>
      <c r="BJ541" s="372"/>
      <c r="BK541" s="372"/>
      <c r="BL541" s="372"/>
      <c r="BM541" s="372"/>
      <c r="BN541" s="372"/>
      <c r="BO541" s="372"/>
      <c r="BP541" s="372"/>
      <c r="BQ541" s="372"/>
      <c r="BR541" s="372"/>
      <c r="BS541" s="372"/>
      <c r="BT541" s="372"/>
      <c r="BU541" s="372"/>
      <c r="BV541" s="372"/>
      <c r="BW541" s="372"/>
      <c r="BX541" s="372"/>
      <c r="BY541" s="372"/>
      <c r="BZ541" s="378"/>
      <c r="CA541" s="401"/>
      <c r="CB541" s="402"/>
      <c r="CC541" s="402">
        <v>529</v>
      </c>
      <c r="CD541" s="337" t="str">
        <f t="shared" si="248"/>
        <v/>
      </c>
      <c r="CE541" s="337" t="str">
        <f t="shared" si="250"/>
        <v>立得点表!3:12</v>
      </c>
      <c r="CF541" s="338" t="str">
        <f t="shared" si="251"/>
        <v>立得点表!16:25</v>
      </c>
      <c r="CG541" s="337" t="str">
        <f t="shared" si="252"/>
        <v>立3段得点表!3:13</v>
      </c>
      <c r="CH541" s="338" t="str">
        <f t="shared" si="253"/>
        <v>立3段得点表!16:25</v>
      </c>
      <c r="CI541" s="337" t="str">
        <f t="shared" si="254"/>
        <v>ボール得点表!3:13</v>
      </c>
      <c r="CJ541" s="338" t="str">
        <f t="shared" si="255"/>
        <v>ボール得点表!16:25</v>
      </c>
      <c r="CK541" s="337" t="str">
        <f t="shared" si="256"/>
        <v>50m得点表!3:13</v>
      </c>
      <c r="CL541" s="338" t="str">
        <f t="shared" si="257"/>
        <v>50m得点表!16:25</v>
      </c>
      <c r="CM541" s="337" t="str">
        <f t="shared" si="258"/>
        <v>往得点表!3:13</v>
      </c>
      <c r="CN541" s="338" t="str">
        <f t="shared" si="259"/>
        <v>往得点表!16:25</v>
      </c>
      <c r="CO541" s="337" t="str">
        <f t="shared" si="260"/>
        <v>腕得点表!3:13</v>
      </c>
      <c r="CP541" s="338" t="str">
        <f t="shared" si="261"/>
        <v>腕得点表!16:25</v>
      </c>
      <c r="CQ541" s="337" t="str">
        <f t="shared" si="262"/>
        <v>腕膝得点表!3:4</v>
      </c>
      <c r="CR541" s="338" t="str">
        <f t="shared" si="263"/>
        <v>腕膝得点表!8:9</v>
      </c>
      <c r="CS541" s="337" t="str">
        <f t="shared" si="264"/>
        <v>20mシャトルラン得点表!3:13</v>
      </c>
      <c r="CT541" s="338" t="str">
        <f t="shared" si="265"/>
        <v>20mシャトルラン得点表!16:25</v>
      </c>
      <c r="CU541" s="402" t="b">
        <f t="shared" si="249"/>
        <v>0</v>
      </c>
    </row>
    <row r="542" spans="1:99">
      <c r="A542" s="352">
        <v>530</v>
      </c>
      <c r="B542" s="446"/>
      <c r="C542" s="353"/>
      <c r="D542" s="356"/>
      <c r="E542" s="355"/>
      <c r="F542" s="356"/>
      <c r="G542" s="435" t="str">
        <f>IF(E542="","",DATEDIF(E542,#REF!,"y"))</f>
        <v/>
      </c>
      <c r="H542" s="356"/>
      <c r="I542" s="356"/>
      <c r="J542" s="379"/>
      <c r="K542" s="436" t="str">
        <f t="shared" ca="1" si="238"/>
        <v/>
      </c>
      <c r="L542" s="316"/>
      <c r="M542" s="361"/>
      <c r="N542" s="361"/>
      <c r="O542" s="365"/>
      <c r="P542" s="363"/>
      <c r="Q542" s="432" t="str">
        <f t="shared" ca="1" si="239"/>
        <v/>
      </c>
      <c r="R542" s="360"/>
      <c r="S542" s="361"/>
      <c r="T542" s="361"/>
      <c r="U542" s="361"/>
      <c r="V542" s="365"/>
      <c r="W542" s="358"/>
      <c r="X542" s="379" t="str">
        <f t="shared" ca="1" si="240"/>
        <v/>
      </c>
      <c r="Y542" s="379"/>
      <c r="Z542" s="360"/>
      <c r="AA542" s="361"/>
      <c r="AB542" s="361"/>
      <c r="AC542" s="361"/>
      <c r="AD542" s="362"/>
      <c r="AE542" s="363"/>
      <c r="AF542" s="432" t="str">
        <f t="shared" ca="1" si="241"/>
        <v/>
      </c>
      <c r="AG542" s="363"/>
      <c r="AH542" s="432" t="str">
        <f t="shared" ca="1" si="242"/>
        <v/>
      </c>
      <c r="AI542" s="358"/>
      <c r="AJ542" s="379" t="str">
        <f t="shared" ca="1" si="243"/>
        <v/>
      </c>
      <c r="AK542" s="363"/>
      <c r="AL542" s="432" t="str">
        <f t="shared" ca="1" si="244"/>
        <v/>
      </c>
      <c r="AM542" s="363"/>
      <c r="AN542" s="432" t="str">
        <f t="shared" ca="1" si="245"/>
        <v/>
      </c>
      <c r="AO542" s="433" t="str">
        <f t="shared" si="246"/>
        <v/>
      </c>
      <c r="AP542" s="433" t="str">
        <f t="shared" si="247"/>
        <v/>
      </c>
      <c r="AQ542" s="433" t="str">
        <f>IF(AO542=7,VLOOKUP(AP542,設定!$A$2:$B$6,2,1),"---")</f>
        <v>---</v>
      </c>
      <c r="AR542" s="370"/>
      <c r="AS542" s="371"/>
      <c r="AT542" s="371"/>
      <c r="AU542" s="372" t="s">
        <v>105</v>
      </c>
      <c r="AV542" s="373"/>
      <c r="AW542" s="372"/>
      <c r="AX542" s="374"/>
      <c r="AY542" s="434" t="str">
        <f t="shared" si="237"/>
        <v/>
      </c>
      <c r="AZ542" s="372" t="s">
        <v>105</v>
      </c>
      <c r="BA542" s="372" t="s">
        <v>105</v>
      </c>
      <c r="BB542" s="372" t="s">
        <v>105</v>
      </c>
      <c r="BC542" s="372"/>
      <c r="BD542" s="372"/>
      <c r="BE542" s="372"/>
      <c r="BF542" s="372"/>
      <c r="BG542" s="376"/>
      <c r="BH542" s="377"/>
      <c r="BI542" s="372"/>
      <c r="BJ542" s="372"/>
      <c r="BK542" s="372"/>
      <c r="BL542" s="372"/>
      <c r="BM542" s="372"/>
      <c r="BN542" s="372"/>
      <c r="BO542" s="372"/>
      <c r="BP542" s="372"/>
      <c r="BQ542" s="372"/>
      <c r="BR542" s="372"/>
      <c r="BS542" s="372"/>
      <c r="BT542" s="372"/>
      <c r="BU542" s="372"/>
      <c r="BV542" s="372"/>
      <c r="BW542" s="372"/>
      <c r="BX542" s="372"/>
      <c r="BY542" s="372"/>
      <c r="BZ542" s="378"/>
      <c r="CA542" s="401"/>
      <c r="CB542" s="402"/>
      <c r="CC542" s="402">
        <v>530</v>
      </c>
      <c r="CD542" s="337" t="str">
        <f t="shared" si="248"/>
        <v/>
      </c>
      <c r="CE542" s="337" t="str">
        <f t="shared" si="250"/>
        <v>立得点表!3:12</v>
      </c>
      <c r="CF542" s="338" t="str">
        <f t="shared" si="251"/>
        <v>立得点表!16:25</v>
      </c>
      <c r="CG542" s="337" t="str">
        <f t="shared" si="252"/>
        <v>立3段得点表!3:13</v>
      </c>
      <c r="CH542" s="338" t="str">
        <f t="shared" si="253"/>
        <v>立3段得点表!16:25</v>
      </c>
      <c r="CI542" s="337" t="str">
        <f t="shared" si="254"/>
        <v>ボール得点表!3:13</v>
      </c>
      <c r="CJ542" s="338" t="str">
        <f t="shared" si="255"/>
        <v>ボール得点表!16:25</v>
      </c>
      <c r="CK542" s="337" t="str">
        <f t="shared" si="256"/>
        <v>50m得点表!3:13</v>
      </c>
      <c r="CL542" s="338" t="str">
        <f t="shared" si="257"/>
        <v>50m得点表!16:25</v>
      </c>
      <c r="CM542" s="337" t="str">
        <f t="shared" si="258"/>
        <v>往得点表!3:13</v>
      </c>
      <c r="CN542" s="338" t="str">
        <f t="shared" si="259"/>
        <v>往得点表!16:25</v>
      </c>
      <c r="CO542" s="337" t="str">
        <f t="shared" si="260"/>
        <v>腕得点表!3:13</v>
      </c>
      <c r="CP542" s="338" t="str">
        <f t="shared" si="261"/>
        <v>腕得点表!16:25</v>
      </c>
      <c r="CQ542" s="337" t="str">
        <f t="shared" si="262"/>
        <v>腕膝得点表!3:4</v>
      </c>
      <c r="CR542" s="338" t="str">
        <f t="shared" si="263"/>
        <v>腕膝得点表!8:9</v>
      </c>
      <c r="CS542" s="337" t="str">
        <f t="shared" si="264"/>
        <v>20mシャトルラン得点表!3:13</v>
      </c>
      <c r="CT542" s="338" t="str">
        <f t="shared" si="265"/>
        <v>20mシャトルラン得点表!16:25</v>
      </c>
      <c r="CU542" s="402" t="b">
        <f t="shared" si="249"/>
        <v>0</v>
      </c>
    </row>
    <row r="543" spans="1:99">
      <c r="A543" s="352">
        <v>531</v>
      </c>
      <c r="B543" s="446"/>
      <c r="C543" s="353"/>
      <c r="D543" s="356"/>
      <c r="E543" s="355"/>
      <c r="F543" s="356"/>
      <c r="G543" s="435" t="str">
        <f>IF(E543="","",DATEDIF(E543,#REF!,"y"))</f>
        <v/>
      </c>
      <c r="H543" s="356"/>
      <c r="I543" s="356"/>
      <c r="J543" s="379"/>
      <c r="K543" s="436" t="str">
        <f t="shared" ca="1" si="238"/>
        <v/>
      </c>
      <c r="L543" s="316"/>
      <c r="M543" s="361"/>
      <c r="N543" s="361"/>
      <c r="O543" s="365"/>
      <c r="P543" s="363"/>
      <c r="Q543" s="432" t="str">
        <f t="shared" ca="1" si="239"/>
        <v/>
      </c>
      <c r="R543" s="360"/>
      <c r="S543" s="361"/>
      <c r="T543" s="361"/>
      <c r="U543" s="361"/>
      <c r="V543" s="365"/>
      <c r="W543" s="358"/>
      <c r="X543" s="379" t="str">
        <f t="shared" ca="1" si="240"/>
        <v/>
      </c>
      <c r="Y543" s="379"/>
      <c r="Z543" s="360"/>
      <c r="AA543" s="361"/>
      <c r="AB543" s="361"/>
      <c r="AC543" s="361"/>
      <c r="AD543" s="362"/>
      <c r="AE543" s="363"/>
      <c r="AF543" s="432" t="str">
        <f t="shared" ca="1" si="241"/>
        <v/>
      </c>
      <c r="AG543" s="363"/>
      <c r="AH543" s="432" t="str">
        <f t="shared" ca="1" si="242"/>
        <v/>
      </c>
      <c r="AI543" s="358"/>
      <c r="AJ543" s="379" t="str">
        <f t="shared" ca="1" si="243"/>
        <v/>
      </c>
      <c r="AK543" s="363"/>
      <c r="AL543" s="432" t="str">
        <f t="shared" ca="1" si="244"/>
        <v/>
      </c>
      <c r="AM543" s="363"/>
      <c r="AN543" s="432" t="str">
        <f t="shared" ca="1" si="245"/>
        <v/>
      </c>
      <c r="AO543" s="433" t="str">
        <f t="shared" si="246"/>
        <v/>
      </c>
      <c r="AP543" s="433" t="str">
        <f t="shared" si="247"/>
        <v/>
      </c>
      <c r="AQ543" s="433" t="str">
        <f>IF(AO543=7,VLOOKUP(AP543,設定!$A$2:$B$6,2,1),"---")</f>
        <v>---</v>
      </c>
      <c r="AR543" s="370"/>
      <c r="AS543" s="371"/>
      <c r="AT543" s="371"/>
      <c r="AU543" s="372" t="s">
        <v>105</v>
      </c>
      <c r="AV543" s="373"/>
      <c r="AW543" s="372"/>
      <c r="AX543" s="374"/>
      <c r="AY543" s="434" t="str">
        <f t="shared" si="237"/>
        <v/>
      </c>
      <c r="AZ543" s="372" t="s">
        <v>105</v>
      </c>
      <c r="BA543" s="372" t="s">
        <v>105</v>
      </c>
      <c r="BB543" s="372" t="s">
        <v>105</v>
      </c>
      <c r="BC543" s="372"/>
      <c r="BD543" s="372"/>
      <c r="BE543" s="372"/>
      <c r="BF543" s="372"/>
      <c r="BG543" s="376"/>
      <c r="BH543" s="377"/>
      <c r="BI543" s="372"/>
      <c r="BJ543" s="372"/>
      <c r="BK543" s="372"/>
      <c r="BL543" s="372"/>
      <c r="BM543" s="372"/>
      <c r="BN543" s="372"/>
      <c r="BO543" s="372"/>
      <c r="BP543" s="372"/>
      <c r="BQ543" s="372"/>
      <c r="BR543" s="372"/>
      <c r="BS543" s="372"/>
      <c r="BT543" s="372"/>
      <c r="BU543" s="372"/>
      <c r="BV543" s="372"/>
      <c r="BW543" s="372"/>
      <c r="BX543" s="372"/>
      <c r="BY543" s="372"/>
      <c r="BZ543" s="378"/>
      <c r="CA543" s="401"/>
      <c r="CB543" s="402"/>
      <c r="CC543" s="402">
        <v>531</v>
      </c>
      <c r="CD543" s="337" t="str">
        <f t="shared" si="248"/>
        <v/>
      </c>
      <c r="CE543" s="337" t="str">
        <f t="shared" si="250"/>
        <v>立得点表!3:12</v>
      </c>
      <c r="CF543" s="338" t="str">
        <f t="shared" si="251"/>
        <v>立得点表!16:25</v>
      </c>
      <c r="CG543" s="337" t="str">
        <f t="shared" si="252"/>
        <v>立3段得点表!3:13</v>
      </c>
      <c r="CH543" s="338" t="str">
        <f t="shared" si="253"/>
        <v>立3段得点表!16:25</v>
      </c>
      <c r="CI543" s="337" t="str">
        <f t="shared" si="254"/>
        <v>ボール得点表!3:13</v>
      </c>
      <c r="CJ543" s="338" t="str">
        <f t="shared" si="255"/>
        <v>ボール得点表!16:25</v>
      </c>
      <c r="CK543" s="337" t="str">
        <f t="shared" si="256"/>
        <v>50m得点表!3:13</v>
      </c>
      <c r="CL543" s="338" t="str">
        <f t="shared" si="257"/>
        <v>50m得点表!16:25</v>
      </c>
      <c r="CM543" s="337" t="str">
        <f t="shared" si="258"/>
        <v>往得点表!3:13</v>
      </c>
      <c r="CN543" s="338" t="str">
        <f t="shared" si="259"/>
        <v>往得点表!16:25</v>
      </c>
      <c r="CO543" s="337" t="str">
        <f t="shared" si="260"/>
        <v>腕得点表!3:13</v>
      </c>
      <c r="CP543" s="338" t="str">
        <f t="shared" si="261"/>
        <v>腕得点表!16:25</v>
      </c>
      <c r="CQ543" s="337" t="str">
        <f t="shared" si="262"/>
        <v>腕膝得点表!3:4</v>
      </c>
      <c r="CR543" s="338" t="str">
        <f t="shared" si="263"/>
        <v>腕膝得点表!8:9</v>
      </c>
      <c r="CS543" s="337" t="str">
        <f t="shared" si="264"/>
        <v>20mシャトルラン得点表!3:13</v>
      </c>
      <c r="CT543" s="338" t="str">
        <f t="shared" si="265"/>
        <v>20mシャトルラン得点表!16:25</v>
      </c>
      <c r="CU543" s="402" t="b">
        <f t="shared" si="249"/>
        <v>0</v>
      </c>
    </row>
    <row r="544" spans="1:99">
      <c r="A544" s="352">
        <v>532</v>
      </c>
      <c r="B544" s="446"/>
      <c r="C544" s="353"/>
      <c r="D544" s="356"/>
      <c r="E544" s="355"/>
      <c r="F544" s="356"/>
      <c r="G544" s="435" t="str">
        <f>IF(E544="","",DATEDIF(E544,#REF!,"y"))</f>
        <v/>
      </c>
      <c r="H544" s="356"/>
      <c r="I544" s="356"/>
      <c r="J544" s="379"/>
      <c r="K544" s="436" t="str">
        <f t="shared" ca="1" si="238"/>
        <v/>
      </c>
      <c r="L544" s="316"/>
      <c r="M544" s="361"/>
      <c r="N544" s="361"/>
      <c r="O544" s="365"/>
      <c r="P544" s="363"/>
      <c r="Q544" s="432" t="str">
        <f t="shared" ca="1" si="239"/>
        <v/>
      </c>
      <c r="R544" s="360"/>
      <c r="S544" s="361"/>
      <c r="T544" s="361"/>
      <c r="U544" s="361"/>
      <c r="V544" s="365"/>
      <c r="W544" s="358"/>
      <c r="X544" s="379" t="str">
        <f t="shared" ca="1" si="240"/>
        <v/>
      </c>
      <c r="Y544" s="379"/>
      <c r="Z544" s="360"/>
      <c r="AA544" s="361"/>
      <c r="AB544" s="361"/>
      <c r="AC544" s="361"/>
      <c r="AD544" s="362"/>
      <c r="AE544" s="363"/>
      <c r="AF544" s="432" t="str">
        <f t="shared" ca="1" si="241"/>
        <v/>
      </c>
      <c r="AG544" s="363"/>
      <c r="AH544" s="432" t="str">
        <f t="shared" ca="1" si="242"/>
        <v/>
      </c>
      <c r="AI544" s="358"/>
      <c r="AJ544" s="379" t="str">
        <f t="shared" ca="1" si="243"/>
        <v/>
      </c>
      <c r="AK544" s="363"/>
      <c r="AL544" s="432" t="str">
        <f t="shared" ca="1" si="244"/>
        <v/>
      </c>
      <c r="AM544" s="363"/>
      <c r="AN544" s="432" t="str">
        <f t="shared" ca="1" si="245"/>
        <v/>
      </c>
      <c r="AO544" s="433" t="str">
        <f t="shared" si="246"/>
        <v/>
      </c>
      <c r="AP544" s="433" t="str">
        <f t="shared" si="247"/>
        <v/>
      </c>
      <c r="AQ544" s="433" t="str">
        <f>IF(AO544=7,VLOOKUP(AP544,設定!$A$2:$B$6,2,1),"---")</f>
        <v>---</v>
      </c>
      <c r="AR544" s="370"/>
      <c r="AS544" s="371"/>
      <c r="AT544" s="371"/>
      <c r="AU544" s="372" t="s">
        <v>105</v>
      </c>
      <c r="AV544" s="373"/>
      <c r="AW544" s="372"/>
      <c r="AX544" s="374"/>
      <c r="AY544" s="434" t="str">
        <f t="shared" si="237"/>
        <v/>
      </c>
      <c r="AZ544" s="372" t="s">
        <v>105</v>
      </c>
      <c r="BA544" s="372" t="s">
        <v>105</v>
      </c>
      <c r="BB544" s="372" t="s">
        <v>105</v>
      </c>
      <c r="BC544" s="372"/>
      <c r="BD544" s="372"/>
      <c r="BE544" s="372"/>
      <c r="BF544" s="372"/>
      <c r="BG544" s="376"/>
      <c r="BH544" s="377"/>
      <c r="BI544" s="372"/>
      <c r="BJ544" s="372"/>
      <c r="BK544" s="372"/>
      <c r="BL544" s="372"/>
      <c r="BM544" s="372"/>
      <c r="BN544" s="372"/>
      <c r="BO544" s="372"/>
      <c r="BP544" s="372"/>
      <c r="BQ544" s="372"/>
      <c r="BR544" s="372"/>
      <c r="BS544" s="372"/>
      <c r="BT544" s="372"/>
      <c r="BU544" s="372"/>
      <c r="BV544" s="372"/>
      <c r="BW544" s="372"/>
      <c r="BX544" s="372"/>
      <c r="BY544" s="372"/>
      <c r="BZ544" s="378"/>
      <c r="CA544" s="401"/>
      <c r="CB544" s="402"/>
      <c r="CC544" s="402">
        <v>532</v>
      </c>
      <c r="CD544" s="337" t="str">
        <f t="shared" si="248"/>
        <v/>
      </c>
      <c r="CE544" s="337" t="str">
        <f t="shared" si="250"/>
        <v>立得点表!3:12</v>
      </c>
      <c r="CF544" s="338" t="str">
        <f t="shared" si="251"/>
        <v>立得点表!16:25</v>
      </c>
      <c r="CG544" s="337" t="str">
        <f t="shared" si="252"/>
        <v>立3段得点表!3:13</v>
      </c>
      <c r="CH544" s="338" t="str">
        <f t="shared" si="253"/>
        <v>立3段得点表!16:25</v>
      </c>
      <c r="CI544" s="337" t="str">
        <f t="shared" si="254"/>
        <v>ボール得点表!3:13</v>
      </c>
      <c r="CJ544" s="338" t="str">
        <f t="shared" si="255"/>
        <v>ボール得点表!16:25</v>
      </c>
      <c r="CK544" s="337" t="str">
        <f t="shared" si="256"/>
        <v>50m得点表!3:13</v>
      </c>
      <c r="CL544" s="338" t="str">
        <f t="shared" si="257"/>
        <v>50m得点表!16:25</v>
      </c>
      <c r="CM544" s="337" t="str">
        <f t="shared" si="258"/>
        <v>往得点表!3:13</v>
      </c>
      <c r="CN544" s="338" t="str">
        <f t="shared" si="259"/>
        <v>往得点表!16:25</v>
      </c>
      <c r="CO544" s="337" t="str">
        <f t="shared" si="260"/>
        <v>腕得点表!3:13</v>
      </c>
      <c r="CP544" s="338" t="str">
        <f t="shared" si="261"/>
        <v>腕得点表!16:25</v>
      </c>
      <c r="CQ544" s="337" t="str">
        <f t="shared" si="262"/>
        <v>腕膝得点表!3:4</v>
      </c>
      <c r="CR544" s="338" t="str">
        <f t="shared" si="263"/>
        <v>腕膝得点表!8:9</v>
      </c>
      <c r="CS544" s="337" t="str">
        <f t="shared" si="264"/>
        <v>20mシャトルラン得点表!3:13</v>
      </c>
      <c r="CT544" s="338" t="str">
        <f t="shared" si="265"/>
        <v>20mシャトルラン得点表!16:25</v>
      </c>
      <c r="CU544" s="402" t="b">
        <f t="shared" si="249"/>
        <v>0</v>
      </c>
    </row>
    <row r="545" spans="1:99">
      <c r="A545" s="352">
        <v>533</v>
      </c>
      <c r="B545" s="446"/>
      <c r="C545" s="353"/>
      <c r="D545" s="356"/>
      <c r="E545" s="355"/>
      <c r="F545" s="356"/>
      <c r="G545" s="435" t="str">
        <f>IF(E545="","",DATEDIF(E545,#REF!,"y"))</f>
        <v/>
      </c>
      <c r="H545" s="356"/>
      <c r="I545" s="356"/>
      <c r="J545" s="379"/>
      <c r="K545" s="436" t="str">
        <f t="shared" ca="1" si="238"/>
        <v/>
      </c>
      <c r="L545" s="316"/>
      <c r="M545" s="361"/>
      <c r="N545" s="361"/>
      <c r="O545" s="365"/>
      <c r="P545" s="363"/>
      <c r="Q545" s="432" t="str">
        <f t="shared" ca="1" si="239"/>
        <v/>
      </c>
      <c r="R545" s="360"/>
      <c r="S545" s="361"/>
      <c r="T545" s="361"/>
      <c r="U545" s="361"/>
      <c r="V545" s="365"/>
      <c r="W545" s="358"/>
      <c r="X545" s="379" t="str">
        <f t="shared" ca="1" si="240"/>
        <v/>
      </c>
      <c r="Y545" s="379"/>
      <c r="Z545" s="360"/>
      <c r="AA545" s="361"/>
      <c r="AB545" s="361"/>
      <c r="AC545" s="361"/>
      <c r="AD545" s="362"/>
      <c r="AE545" s="363"/>
      <c r="AF545" s="432" t="str">
        <f t="shared" ca="1" si="241"/>
        <v/>
      </c>
      <c r="AG545" s="363"/>
      <c r="AH545" s="432" t="str">
        <f t="shared" ca="1" si="242"/>
        <v/>
      </c>
      <c r="AI545" s="358"/>
      <c r="AJ545" s="379" t="str">
        <f t="shared" ca="1" si="243"/>
        <v/>
      </c>
      <c r="AK545" s="363"/>
      <c r="AL545" s="432" t="str">
        <f t="shared" ca="1" si="244"/>
        <v/>
      </c>
      <c r="AM545" s="363"/>
      <c r="AN545" s="432" t="str">
        <f t="shared" ca="1" si="245"/>
        <v/>
      </c>
      <c r="AO545" s="433" t="str">
        <f t="shared" si="246"/>
        <v/>
      </c>
      <c r="AP545" s="433" t="str">
        <f t="shared" si="247"/>
        <v/>
      </c>
      <c r="AQ545" s="433" t="str">
        <f>IF(AO545=7,VLOOKUP(AP545,設定!$A$2:$B$6,2,1),"---")</f>
        <v>---</v>
      </c>
      <c r="AR545" s="370"/>
      <c r="AS545" s="371"/>
      <c r="AT545" s="371"/>
      <c r="AU545" s="372" t="s">
        <v>105</v>
      </c>
      <c r="AV545" s="373"/>
      <c r="AW545" s="372"/>
      <c r="AX545" s="374"/>
      <c r="AY545" s="434" t="str">
        <f t="shared" si="237"/>
        <v/>
      </c>
      <c r="AZ545" s="372" t="s">
        <v>105</v>
      </c>
      <c r="BA545" s="372" t="s">
        <v>105</v>
      </c>
      <c r="BB545" s="372" t="s">
        <v>105</v>
      </c>
      <c r="BC545" s="372"/>
      <c r="BD545" s="372"/>
      <c r="BE545" s="372"/>
      <c r="BF545" s="372"/>
      <c r="BG545" s="376"/>
      <c r="BH545" s="377"/>
      <c r="BI545" s="372"/>
      <c r="BJ545" s="372"/>
      <c r="BK545" s="372"/>
      <c r="BL545" s="372"/>
      <c r="BM545" s="372"/>
      <c r="BN545" s="372"/>
      <c r="BO545" s="372"/>
      <c r="BP545" s="372"/>
      <c r="BQ545" s="372"/>
      <c r="BR545" s="372"/>
      <c r="BS545" s="372"/>
      <c r="BT545" s="372"/>
      <c r="BU545" s="372"/>
      <c r="BV545" s="372"/>
      <c r="BW545" s="372"/>
      <c r="BX545" s="372"/>
      <c r="BY545" s="372"/>
      <c r="BZ545" s="378"/>
      <c r="CA545" s="401"/>
      <c r="CB545" s="402"/>
      <c r="CC545" s="402">
        <v>533</v>
      </c>
      <c r="CD545" s="337" t="str">
        <f t="shared" si="248"/>
        <v/>
      </c>
      <c r="CE545" s="337" t="str">
        <f t="shared" si="250"/>
        <v>立得点表!3:12</v>
      </c>
      <c r="CF545" s="338" t="str">
        <f t="shared" si="251"/>
        <v>立得点表!16:25</v>
      </c>
      <c r="CG545" s="337" t="str">
        <f t="shared" si="252"/>
        <v>立3段得点表!3:13</v>
      </c>
      <c r="CH545" s="338" t="str">
        <f t="shared" si="253"/>
        <v>立3段得点表!16:25</v>
      </c>
      <c r="CI545" s="337" t="str">
        <f t="shared" si="254"/>
        <v>ボール得点表!3:13</v>
      </c>
      <c r="CJ545" s="338" t="str">
        <f t="shared" si="255"/>
        <v>ボール得点表!16:25</v>
      </c>
      <c r="CK545" s="337" t="str">
        <f t="shared" si="256"/>
        <v>50m得点表!3:13</v>
      </c>
      <c r="CL545" s="338" t="str">
        <f t="shared" si="257"/>
        <v>50m得点表!16:25</v>
      </c>
      <c r="CM545" s="337" t="str">
        <f t="shared" si="258"/>
        <v>往得点表!3:13</v>
      </c>
      <c r="CN545" s="338" t="str">
        <f t="shared" si="259"/>
        <v>往得点表!16:25</v>
      </c>
      <c r="CO545" s="337" t="str">
        <f t="shared" si="260"/>
        <v>腕得点表!3:13</v>
      </c>
      <c r="CP545" s="338" t="str">
        <f t="shared" si="261"/>
        <v>腕得点表!16:25</v>
      </c>
      <c r="CQ545" s="337" t="str">
        <f t="shared" si="262"/>
        <v>腕膝得点表!3:4</v>
      </c>
      <c r="CR545" s="338" t="str">
        <f t="shared" si="263"/>
        <v>腕膝得点表!8:9</v>
      </c>
      <c r="CS545" s="337" t="str">
        <f t="shared" si="264"/>
        <v>20mシャトルラン得点表!3:13</v>
      </c>
      <c r="CT545" s="338" t="str">
        <f t="shared" si="265"/>
        <v>20mシャトルラン得点表!16:25</v>
      </c>
      <c r="CU545" s="402" t="b">
        <f t="shared" si="249"/>
        <v>0</v>
      </c>
    </row>
    <row r="546" spans="1:99">
      <c r="A546" s="352">
        <v>534</v>
      </c>
      <c r="B546" s="446"/>
      <c r="C546" s="353"/>
      <c r="D546" s="356"/>
      <c r="E546" s="355"/>
      <c r="F546" s="356"/>
      <c r="G546" s="435" t="str">
        <f>IF(E546="","",DATEDIF(E546,#REF!,"y"))</f>
        <v/>
      </c>
      <c r="H546" s="356"/>
      <c r="I546" s="356"/>
      <c r="J546" s="379"/>
      <c r="K546" s="436" t="str">
        <f t="shared" ca="1" si="238"/>
        <v/>
      </c>
      <c r="L546" s="316"/>
      <c r="M546" s="361"/>
      <c r="N546" s="361"/>
      <c r="O546" s="365"/>
      <c r="P546" s="363"/>
      <c r="Q546" s="432" t="str">
        <f t="shared" ca="1" si="239"/>
        <v/>
      </c>
      <c r="R546" s="360"/>
      <c r="S546" s="361"/>
      <c r="T546" s="361"/>
      <c r="U546" s="361"/>
      <c r="V546" s="365"/>
      <c r="W546" s="358"/>
      <c r="X546" s="379" t="str">
        <f t="shared" ca="1" si="240"/>
        <v/>
      </c>
      <c r="Y546" s="379"/>
      <c r="Z546" s="360"/>
      <c r="AA546" s="361"/>
      <c r="AB546" s="361"/>
      <c r="AC546" s="361"/>
      <c r="AD546" s="362"/>
      <c r="AE546" s="363"/>
      <c r="AF546" s="432" t="str">
        <f t="shared" ca="1" si="241"/>
        <v/>
      </c>
      <c r="AG546" s="363"/>
      <c r="AH546" s="432" t="str">
        <f t="shared" ca="1" si="242"/>
        <v/>
      </c>
      <c r="AI546" s="358"/>
      <c r="AJ546" s="379" t="str">
        <f t="shared" ca="1" si="243"/>
        <v/>
      </c>
      <c r="AK546" s="363"/>
      <c r="AL546" s="432" t="str">
        <f t="shared" ca="1" si="244"/>
        <v/>
      </c>
      <c r="AM546" s="363"/>
      <c r="AN546" s="432" t="str">
        <f t="shared" ca="1" si="245"/>
        <v/>
      </c>
      <c r="AO546" s="433" t="str">
        <f t="shared" si="246"/>
        <v/>
      </c>
      <c r="AP546" s="433" t="str">
        <f t="shared" si="247"/>
        <v/>
      </c>
      <c r="AQ546" s="433" t="str">
        <f>IF(AO546=7,VLOOKUP(AP546,設定!$A$2:$B$6,2,1),"---")</f>
        <v>---</v>
      </c>
      <c r="AR546" s="370"/>
      <c r="AS546" s="371"/>
      <c r="AT546" s="371"/>
      <c r="AU546" s="372" t="s">
        <v>105</v>
      </c>
      <c r="AV546" s="373"/>
      <c r="AW546" s="372"/>
      <c r="AX546" s="374"/>
      <c r="AY546" s="434" t="str">
        <f t="shared" si="237"/>
        <v/>
      </c>
      <c r="AZ546" s="372" t="s">
        <v>105</v>
      </c>
      <c r="BA546" s="372" t="s">
        <v>105</v>
      </c>
      <c r="BB546" s="372" t="s">
        <v>105</v>
      </c>
      <c r="BC546" s="372"/>
      <c r="BD546" s="372"/>
      <c r="BE546" s="372"/>
      <c r="BF546" s="372"/>
      <c r="BG546" s="376"/>
      <c r="BH546" s="377"/>
      <c r="BI546" s="372"/>
      <c r="BJ546" s="372"/>
      <c r="BK546" s="372"/>
      <c r="BL546" s="372"/>
      <c r="BM546" s="372"/>
      <c r="BN546" s="372"/>
      <c r="BO546" s="372"/>
      <c r="BP546" s="372"/>
      <c r="BQ546" s="372"/>
      <c r="BR546" s="372"/>
      <c r="BS546" s="372"/>
      <c r="BT546" s="372"/>
      <c r="BU546" s="372"/>
      <c r="BV546" s="372"/>
      <c r="BW546" s="372"/>
      <c r="BX546" s="372"/>
      <c r="BY546" s="372"/>
      <c r="BZ546" s="378"/>
      <c r="CA546" s="401"/>
      <c r="CB546" s="402"/>
      <c r="CC546" s="402">
        <v>534</v>
      </c>
      <c r="CD546" s="337" t="str">
        <f t="shared" si="248"/>
        <v/>
      </c>
      <c r="CE546" s="337" t="str">
        <f t="shared" si="250"/>
        <v>立得点表!3:12</v>
      </c>
      <c r="CF546" s="338" t="str">
        <f t="shared" si="251"/>
        <v>立得点表!16:25</v>
      </c>
      <c r="CG546" s="337" t="str">
        <f t="shared" si="252"/>
        <v>立3段得点表!3:13</v>
      </c>
      <c r="CH546" s="338" t="str">
        <f t="shared" si="253"/>
        <v>立3段得点表!16:25</v>
      </c>
      <c r="CI546" s="337" t="str">
        <f t="shared" si="254"/>
        <v>ボール得点表!3:13</v>
      </c>
      <c r="CJ546" s="338" t="str">
        <f t="shared" si="255"/>
        <v>ボール得点表!16:25</v>
      </c>
      <c r="CK546" s="337" t="str">
        <f t="shared" si="256"/>
        <v>50m得点表!3:13</v>
      </c>
      <c r="CL546" s="338" t="str">
        <f t="shared" si="257"/>
        <v>50m得点表!16:25</v>
      </c>
      <c r="CM546" s="337" t="str">
        <f t="shared" si="258"/>
        <v>往得点表!3:13</v>
      </c>
      <c r="CN546" s="338" t="str">
        <f t="shared" si="259"/>
        <v>往得点表!16:25</v>
      </c>
      <c r="CO546" s="337" t="str">
        <f t="shared" si="260"/>
        <v>腕得点表!3:13</v>
      </c>
      <c r="CP546" s="338" t="str">
        <f t="shared" si="261"/>
        <v>腕得点表!16:25</v>
      </c>
      <c r="CQ546" s="337" t="str">
        <f t="shared" si="262"/>
        <v>腕膝得点表!3:4</v>
      </c>
      <c r="CR546" s="338" t="str">
        <f t="shared" si="263"/>
        <v>腕膝得点表!8:9</v>
      </c>
      <c r="CS546" s="337" t="str">
        <f t="shared" si="264"/>
        <v>20mシャトルラン得点表!3:13</v>
      </c>
      <c r="CT546" s="338" t="str">
        <f t="shared" si="265"/>
        <v>20mシャトルラン得点表!16:25</v>
      </c>
      <c r="CU546" s="402" t="b">
        <f t="shared" si="249"/>
        <v>0</v>
      </c>
    </row>
    <row r="547" spans="1:99">
      <c r="A547" s="352">
        <v>535</v>
      </c>
      <c r="B547" s="446"/>
      <c r="C547" s="353"/>
      <c r="D547" s="356"/>
      <c r="E547" s="355"/>
      <c r="F547" s="356"/>
      <c r="G547" s="435" t="str">
        <f>IF(E547="","",DATEDIF(E547,#REF!,"y"))</f>
        <v/>
      </c>
      <c r="H547" s="356"/>
      <c r="I547" s="356"/>
      <c r="J547" s="379"/>
      <c r="K547" s="436" t="str">
        <f t="shared" ca="1" si="238"/>
        <v/>
      </c>
      <c r="L547" s="316"/>
      <c r="M547" s="361"/>
      <c r="N547" s="361"/>
      <c r="O547" s="365"/>
      <c r="P547" s="363"/>
      <c r="Q547" s="432" t="str">
        <f t="shared" ca="1" si="239"/>
        <v/>
      </c>
      <c r="R547" s="360"/>
      <c r="S547" s="361"/>
      <c r="T547" s="361"/>
      <c r="U547" s="361"/>
      <c r="V547" s="365"/>
      <c r="W547" s="358"/>
      <c r="X547" s="379" t="str">
        <f t="shared" ca="1" si="240"/>
        <v/>
      </c>
      <c r="Y547" s="379"/>
      <c r="Z547" s="360"/>
      <c r="AA547" s="361"/>
      <c r="AB547" s="361"/>
      <c r="AC547" s="361"/>
      <c r="AD547" s="362"/>
      <c r="AE547" s="363"/>
      <c r="AF547" s="432" t="str">
        <f t="shared" ca="1" si="241"/>
        <v/>
      </c>
      <c r="AG547" s="363"/>
      <c r="AH547" s="432" t="str">
        <f t="shared" ca="1" si="242"/>
        <v/>
      </c>
      <c r="AI547" s="358"/>
      <c r="AJ547" s="379" t="str">
        <f t="shared" ca="1" si="243"/>
        <v/>
      </c>
      <c r="AK547" s="363"/>
      <c r="AL547" s="432" t="str">
        <f t="shared" ca="1" si="244"/>
        <v/>
      </c>
      <c r="AM547" s="363"/>
      <c r="AN547" s="432" t="str">
        <f t="shared" ca="1" si="245"/>
        <v/>
      </c>
      <c r="AO547" s="433" t="str">
        <f t="shared" si="246"/>
        <v/>
      </c>
      <c r="AP547" s="433" t="str">
        <f t="shared" si="247"/>
        <v/>
      </c>
      <c r="AQ547" s="433" t="str">
        <f>IF(AO547=7,VLOOKUP(AP547,設定!$A$2:$B$6,2,1),"---")</f>
        <v>---</v>
      </c>
      <c r="AR547" s="370"/>
      <c r="AS547" s="371"/>
      <c r="AT547" s="371"/>
      <c r="AU547" s="372" t="s">
        <v>105</v>
      </c>
      <c r="AV547" s="373"/>
      <c r="AW547" s="372"/>
      <c r="AX547" s="374"/>
      <c r="AY547" s="434" t="str">
        <f t="shared" si="237"/>
        <v/>
      </c>
      <c r="AZ547" s="372" t="s">
        <v>105</v>
      </c>
      <c r="BA547" s="372" t="s">
        <v>105</v>
      </c>
      <c r="BB547" s="372" t="s">
        <v>105</v>
      </c>
      <c r="BC547" s="372"/>
      <c r="BD547" s="372"/>
      <c r="BE547" s="372"/>
      <c r="BF547" s="372"/>
      <c r="BG547" s="376"/>
      <c r="BH547" s="377"/>
      <c r="BI547" s="372"/>
      <c r="BJ547" s="372"/>
      <c r="BK547" s="372"/>
      <c r="BL547" s="372"/>
      <c r="BM547" s="372"/>
      <c r="BN547" s="372"/>
      <c r="BO547" s="372"/>
      <c r="BP547" s="372"/>
      <c r="BQ547" s="372"/>
      <c r="BR547" s="372"/>
      <c r="BS547" s="372"/>
      <c r="BT547" s="372"/>
      <c r="BU547" s="372"/>
      <c r="BV547" s="372"/>
      <c r="BW547" s="372"/>
      <c r="BX547" s="372"/>
      <c r="BY547" s="372"/>
      <c r="BZ547" s="378"/>
      <c r="CA547" s="401"/>
      <c r="CB547" s="402"/>
      <c r="CC547" s="402">
        <v>535</v>
      </c>
      <c r="CD547" s="337" t="str">
        <f t="shared" si="248"/>
        <v/>
      </c>
      <c r="CE547" s="337" t="str">
        <f t="shared" si="250"/>
        <v>立得点表!3:12</v>
      </c>
      <c r="CF547" s="338" t="str">
        <f t="shared" si="251"/>
        <v>立得点表!16:25</v>
      </c>
      <c r="CG547" s="337" t="str">
        <f t="shared" si="252"/>
        <v>立3段得点表!3:13</v>
      </c>
      <c r="CH547" s="338" t="str">
        <f t="shared" si="253"/>
        <v>立3段得点表!16:25</v>
      </c>
      <c r="CI547" s="337" t="str">
        <f t="shared" si="254"/>
        <v>ボール得点表!3:13</v>
      </c>
      <c r="CJ547" s="338" t="str">
        <f t="shared" si="255"/>
        <v>ボール得点表!16:25</v>
      </c>
      <c r="CK547" s="337" t="str">
        <f t="shared" si="256"/>
        <v>50m得点表!3:13</v>
      </c>
      <c r="CL547" s="338" t="str">
        <f t="shared" si="257"/>
        <v>50m得点表!16:25</v>
      </c>
      <c r="CM547" s="337" t="str">
        <f t="shared" si="258"/>
        <v>往得点表!3:13</v>
      </c>
      <c r="CN547" s="338" t="str">
        <f t="shared" si="259"/>
        <v>往得点表!16:25</v>
      </c>
      <c r="CO547" s="337" t="str">
        <f t="shared" si="260"/>
        <v>腕得点表!3:13</v>
      </c>
      <c r="CP547" s="338" t="str">
        <f t="shared" si="261"/>
        <v>腕得点表!16:25</v>
      </c>
      <c r="CQ547" s="337" t="str">
        <f t="shared" si="262"/>
        <v>腕膝得点表!3:4</v>
      </c>
      <c r="CR547" s="338" t="str">
        <f t="shared" si="263"/>
        <v>腕膝得点表!8:9</v>
      </c>
      <c r="CS547" s="337" t="str">
        <f t="shared" si="264"/>
        <v>20mシャトルラン得点表!3:13</v>
      </c>
      <c r="CT547" s="338" t="str">
        <f t="shared" si="265"/>
        <v>20mシャトルラン得点表!16:25</v>
      </c>
      <c r="CU547" s="402" t="b">
        <f t="shared" si="249"/>
        <v>0</v>
      </c>
    </row>
    <row r="548" spans="1:99">
      <c r="A548" s="352">
        <v>536</v>
      </c>
      <c r="B548" s="446"/>
      <c r="C548" s="353"/>
      <c r="D548" s="356"/>
      <c r="E548" s="355"/>
      <c r="F548" s="356"/>
      <c r="G548" s="435" t="str">
        <f>IF(E548="","",DATEDIF(E548,#REF!,"y"))</f>
        <v/>
      </c>
      <c r="H548" s="356"/>
      <c r="I548" s="356"/>
      <c r="J548" s="379"/>
      <c r="K548" s="436" t="str">
        <f t="shared" ca="1" si="238"/>
        <v/>
      </c>
      <c r="L548" s="316"/>
      <c r="M548" s="361"/>
      <c r="N548" s="361"/>
      <c r="O548" s="365"/>
      <c r="P548" s="363"/>
      <c r="Q548" s="432" t="str">
        <f t="shared" ca="1" si="239"/>
        <v/>
      </c>
      <c r="R548" s="360"/>
      <c r="S548" s="361"/>
      <c r="T548" s="361"/>
      <c r="U548" s="361"/>
      <c r="V548" s="365"/>
      <c r="W548" s="358"/>
      <c r="X548" s="379" t="str">
        <f t="shared" ca="1" si="240"/>
        <v/>
      </c>
      <c r="Y548" s="379"/>
      <c r="Z548" s="360"/>
      <c r="AA548" s="361"/>
      <c r="AB548" s="361"/>
      <c r="AC548" s="361"/>
      <c r="AD548" s="362"/>
      <c r="AE548" s="363"/>
      <c r="AF548" s="432" t="str">
        <f t="shared" ca="1" si="241"/>
        <v/>
      </c>
      <c r="AG548" s="363"/>
      <c r="AH548" s="432" t="str">
        <f t="shared" ca="1" si="242"/>
        <v/>
      </c>
      <c r="AI548" s="358"/>
      <c r="AJ548" s="379" t="str">
        <f t="shared" ca="1" si="243"/>
        <v/>
      </c>
      <c r="AK548" s="363"/>
      <c r="AL548" s="432" t="str">
        <f t="shared" ca="1" si="244"/>
        <v/>
      </c>
      <c r="AM548" s="363"/>
      <c r="AN548" s="432" t="str">
        <f t="shared" ca="1" si="245"/>
        <v/>
      </c>
      <c r="AO548" s="433" t="str">
        <f t="shared" si="246"/>
        <v/>
      </c>
      <c r="AP548" s="433" t="str">
        <f t="shared" si="247"/>
        <v/>
      </c>
      <c r="AQ548" s="433" t="str">
        <f>IF(AO548=7,VLOOKUP(AP548,設定!$A$2:$B$6,2,1),"---")</f>
        <v>---</v>
      </c>
      <c r="AR548" s="370"/>
      <c r="AS548" s="371"/>
      <c r="AT548" s="371"/>
      <c r="AU548" s="372" t="s">
        <v>105</v>
      </c>
      <c r="AV548" s="373"/>
      <c r="AW548" s="372"/>
      <c r="AX548" s="374"/>
      <c r="AY548" s="434" t="str">
        <f t="shared" si="237"/>
        <v/>
      </c>
      <c r="AZ548" s="372" t="s">
        <v>105</v>
      </c>
      <c r="BA548" s="372" t="s">
        <v>105</v>
      </c>
      <c r="BB548" s="372" t="s">
        <v>105</v>
      </c>
      <c r="BC548" s="372"/>
      <c r="BD548" s="372"/>
      <c r="BE548" s="372"/>
      <c r="BF548" s="372"/>
      <c r="BG548" s="376"/>
      <c r="BH548" s="377"/>
      <c r="BI548" s="372"/>
      <c r="BJ548" s="372"/>
      <c r="BK548" s="372"/>
      <c r="BL548" s="372"/>
      <c r="BM548" s="372"/>
      <c r="BN548" s="372"/>
      <c r="BO548" s="372"/>
      <c r="BP548" s="372"/>
      <c r="BQ548" s="372"/>
      <c r="BR548" s="372"/>
      <c r="BS548" s="372"/>
      <c r="BT548" s="372"/>
      <c r="BU548" s="372"/>
      <c r="BV548" s="372"/>
      <c r="BW548" s="372"/>
      <c r="BX548" s="372"/>
      <c r="BY548" s="372"/>
      <c r="BZ548" s="378"/>
      <c r="CA548" s="401"/>
      <c r="CB548" s="402"/>
      <c r="CC548" s="402">
        <v>536</v>
      </c>
      <c r="CD548" s="337" t="str">
        <f t="shared" si="248"/>
        <v/>
      </c>
      <c r="CE548" s="337" t="str">
        <f t="shared" si="250"/>
        <v>立得点表!3:12</v>
      </c>
      <c r="CF548" s="338" t="str">
        <f t="shared" si="251"/>
        <v>立得点表!16:25</v>
      </c>
      <c r="CG548" s="337" t="str">
        <f t="shared" si="252"/>
        <v>立3段得点表!3:13</v>
      </c>
      <c r="CH548" s="338" t="str">
        <f t="shared" si="253"/>
        <v>立3段得点表!16:25</v>
      </c>
      <c r="CI548" s="337" t="str">
        <f t="shared" si="254"/>
        <v>ボール得点表!3:13</v>
      </c>
      <c r="CJ548" s="338" t="str">
        <f t="shared" si="255"/>
        <v>ボール得点表!16:25</v>
      </c>
      <c r="CK548" s="337" t="str">
        <f t="shared" si="256"/>
        <v>50m得点表!3:13</v>
      </c>
      <c r="CL548" s="338" t="str">
        <f t="shared" si="257"/>
        <v>50m得点表!16:25</v>
      </c>
      <c r="CM548" s="337" t="str">
        <f t="shared" si="258"/>
        <v>往得点表!3:13</v>
      </c>
      <c r="CN548" s="338" t="str">
        <f t="shared" si="259"/>
        <v>往得点表!16:25</v>
      </c>
      <c r="CO548" s="337" t="str">
        <f t="shared" si="260"/>
        <v>腕得点表!3:13</v>
      </c>
      <c r="CP548" s="338" t="str">
        <f t="shared" si="261"/>
        <v>腕得点表!16:25</v>
      </c>
      <c r="CQ548" s="337" t="str">
        <f t="shared" si="262"/>
        <v>腕膝得点表!3:4</v>
      </c>
      <c r="CR548" s="338" t="str">
        <f t="shared" si="263"/>
        <v>腕膝得点表!8:9</v>
      </c>
      <c r="CS548" s="337" t="str">
        <f t="shared" si="264"/>
        <v>20mシャトルラン得点表!3:13</v>
      </c>
      <c r="CT548" s="338" t="str">
        <f t="shared" si="265"/>
        <v>20mシャトルラン得点表!16:25</v>
      </c>
      <c r="CU548" s="402" t="b">
        <f t="shared" si="249"/>
        <v>0</v>
      </c>
    </row>
    <row r="549" spans="1:99">
      <c r="A549" s="352">
        <v>537</v>
      </c>
      <c r="B549" s="446"/>
      <c r="C549" s="353"/>
      <c r="D549" s="356"/>
      <c r="E549" s="355"/>
      <c r="F549" s="356"/>
      <c r="G549" s="435" t="str">
        <f>IF(E549="","",DATEDIF(E549,#REF!,"y"))</f>
        <v/>
      </c>
      <c r="H549" s="356"/>
      <c r="I549" s="356"/>
      <c r="J549" s="379"/>
      <c r="K549" s="436" t="str">
        <f t="shared" ca="1" si="238"/>
        <v/>
      </c>
      <c r="L549" s="316"/>
      <c r="M549" s="361"/>
      <c r="N549" s="361"/>
      <c r="O549" s="365"/>
      <c r="P549" s="363"/>
      <c r="Q549" s="432" t="str">
        <f t="shared" ca="1" si="239"/>
        <v/>
      </c>
      <c r="R549" s="360"/>
      <c r="S549" s="361"/>
      <c r="T549" s="361"/>
      <c r="U549" s="361"/>
      <c r="V549" s="365"/>
      <c r="W549" s="358"/>
      <c r="X549" s="379" t="str">
        <f t="shared" ca="1" si="240"/>
        <v/>
      </c>
      <c r="Y549" s="379"/>
      <c r="Z549" s="360"/>
      <c r="AA549" s="361"/>
      <c r="AB549" s="361"/>
      <c r="AC549" s="361"/>
      <c r="AD549" s="362"/>
      <c r="AE549" s="363"/>
      <c r="AF549" s="432" t="str">
        <f t="shared" ca="1" si="241"/>
        <v/>
      </c>
      <c r="AG549" s="363"/>
      <c r="AH549" s="432" t="str">
        <f t="shared" ca="1" si="242"/>
        <v/>
      </c>
      <c r="AI549" s="358"/>
      <c r="AJ549" s="379" t="str">
        <f t="shared" ca="1" si="243"/>
        <v/>
      </c>
      <c r="AK549" s="363"/>
      <c r="AL549" s="432" t="str">
        <f t="shared" ca="1" si="244"/>
        <v/>
      </c>
      <c r="AM549" s="363"/>
      <c r="AN549" s="432" t="str">
        <f t="shared" ca="1" si="245"/>
        <v/>
      </c>
      <c r="AO549" s="433" t="str">
        <f t="shared" si="246"/>
        <v/>
      </c>
      <c r="AP549" s="433" t="str">
        <f t="shared" si="247"/>
        <v/>
      </c>
      <c r="AQ549" s="433" t="str">
        <f>IF(AO549=7,VLOOKUP(AP549,設定!$A$2:$B$6,2,1),"---")</f>
        <v>---</v>
      </c>
      <c r="AR549" s="370"/>
      <c r="AS549" s="371"/>
      <c r="AT549" s="371"/>
      <c r="AU549" s="372" t="s">
        <v>105</v>
      </c>
      <c r="AV549" s="373"/>
      <c r="AW549" s="372"/>
      <c r="AX549" s="374"/>
      <c r="AY549" s="434" t="str">
        <f t="shared" si="237"/>
        <v/>
      </c>
      <c r="AZ549" s="372" t="s">
        <v>105</v>
      </c>
      <c r="BA549" s="372" t="s">
        <v>105</v>
      </c>
      <c r="BB549" s="372" t="s">
        <v>105</v>
      </c>
      <c r="BC549" s="372"/>
      <c r="BD549" s="372"/>
      <c r="BE549" s="372"/>
      <c r="BF549" s="372"/>
      <c r="BG549" s="376"/>
      <c r="BH549" s="377"/>
      <c r="BI549" s="372"/>
      <c r="BJ549" s="372"/>
      <c r="BK549" s="372"/>
      <c r="BL549" s="372"/>
      <c r="BM549" s="372"/>
      <c r="BN549" s="372"/>
      <c r="BO549" s="372"/>
      <c r="BP549" s="372"/>
      <c r="BQ549" s="372"/>
      <c r="BR549" s="372"/>
      <c r="BS549" s="372"/>
      <c r="BT549" s="372"/>
      <c r="BU549" s="372"/>
      <c r="BV549" s="372"/>
      <c r="BW549" s="372"/>
      <c r="BX549" s="372"/>
      <c r="BY549" s="372"/>
      <c r="BZ549" s="378"/>
      <c r="CA549" s="401"/>
      <c r="CB549" s="402"/>
      <c r="CC549" s="402">
        <v>537</v>
      </c>
      <c r="CD549" s="337" t="str">
        <f t="shared" si="248"/>
        <v/>
      </c>
      <c r="CE549" s="337" t="str">
        <f t="shared" si="250"/>
        <v>立得点表!3:12</v>
      </c>
      <c r="CF549" s="338" t="str">
        <f t="shared" si="251"/>
        <v>立得点表!16:25</v>
      </c>
      <c r="CG549" s="337" t="str">
        <f t="shared" si="252"/>
        <v>立3段得点表!3:13</v>
      </c>
      <c r="CH549" s="338" t="str">
        <f t="shared" si="253"/>
        <v>立3段得点表!16:25</v>
      </c>
      <c r="CI549" s="337" t="str">
        <f t="shared" si="254"/>
        <v>ボール得点表!3:13</v>
      </c>
      <c r="CJ549" s="338" t="str">
        <f t="shared" si="255"/>
        <v>ボール得点表!16:25</v>
      </c>
      <c r="CK549" s="337" t="str">
        <f t="shared" si="256"/>
        <v>50m得点表!3:13</v>
      </c>
      <c r="CL549" s="338" t="str">
        <f t="shared" si="257"/>
        <v>50m得点表!16:25</v>
      </c>
      <c r="CM549" s="337" t="str">
        <f t="shared" si="258"/>
        <v>往得点表!3:13</v>
      </c>
      <c r="CN549" s="338" t="str">
        <f t="shared" si="259"/>
        <v>往得点表!16:25</v>
      </c>
      <c r="CO549" s="337" t="str">
        <f t="shared" si="260"/>
        <v>腕得点表!3:13</v>
      </c>
      <c r="CP549" s="338" t="str">
        <f t="shared" si="261"/>
        <v>腕得点表!16:25</v>
      </c>
      <c r="CQ549" s="337" t="str">
        <f t="shared" si="262"/>
        <v>腕膝得点表!3:4</v>
      </c>
      <c r="CR549" s="338" t="str">
        <f t="shared" si="263"/>
        <v>腕膝得点表!8:9</v>
      </c>
      <c r="CS549" s="337" t="str">
        <f t="shared" si="264"/>
        <v>20mシャトルラン得点表!3:13</v>
      </c>
      <c r="CT549" s="338" t="str">
        <f t="shared" si="265"/>
        <v>20mシャトルラン得点表!16:25</v>
      </c>
      <c r="CU549" s="402" t="b">
        <f t="shared" si="249"/>
        <v>0</v>
      </c>
    </row>
    <row r="550" spans="1:99">
      <c r="A550" s="352">
        <v>538</v>
      </c>
      <c r="B550" s="446"/>
      <c r="C550" s="353"/>
      <c r="D550" s="356"/>
      <c r="E550" s="355"/>
      <c r="F550" s="356"/>
      <c r="G550" s="435" t="str">
        <f>IF(E550="","",DATEDIF(E550,#REF!,"y"))</f>
        <v/>
      </c>
      <c r="H550" s="356"/>
      <c r="I550" s="356"/>
      <c r="J550" s="379"/>
      <c r="K550" s="436" t="str">
        <f t="shared" ca="1" si="238"/>
        <v/>
      </c>
      <c r="L550" s="316"/>
      <c r="M550" s="361"/>
      <c r="N550" s="361"/>
      <c r="O550" s="365"/>
      <c r="P550" s="363"/>
      <c r="Q550" s="432" t="str">
        <f t="shared" ca="1" si="239"/>
        <v/>
      </c>
      <c r="R550" s="360"/>
      <c r="S550" s="361"/>
      <c r="T550" s="361"/>
      <c r="U550" s="361"/>
      <c r="V550" s="365"/>
      <c r="W550" s="358"/>
      <c r="X550" s="379" t="str">
        <f t="shared" ca="1" si="240"/>
        <v/>
      </c>
      <c r="Y550" s="379"/>
      <c r="Z550" s="360"/>
      <c r="AA550" s="361"/>
      <c r="AB550" s="361"/>
      <c r="AC550" s="361"/>
      <c r="AD550" s="362"/>
      <c r="AE550" s="363"/>
      <c r="AF550" s="432" t="str">
        <f t="shared" ca="1" si="241"/>
        <v/>
      </c>
      <c r="AG550" s="363"/>
      <c r="AH550" s="432" t="str">
        <f t="shared" ca="1" si="242"/>
        <v/>
      </c>
      <c r="AI550" s="358"/>
      <c r="AJ550" s="379" t="str">
        <f t="shared" ca="1" si="243"/>
        <v/>
      </c>
      <c r="AK550" s="363"/>
      <c r="AL550" s="432" t="str">
        <f t="shared" ca="1" si="244"/>
        <v/>
      </c>
      <c r="AM550" s="363"/>
      <c r="AN550" s="432" t="str">
        <f t="shared" ca="1" si="245"/>
        <v/>
      </c>
      <c r="AO550" s="433" t="str">
        <f t="shared" si="246"/>
        <v/>
      </c>
      <c r="AP550" s="433" t="str">
        <f t="shared" si="247"/>
        <v/>
      </c>
      <c r="AQ550" s="433" t="str">
        <f>IF(AO550=7,VLOOKUP(AP550,設定!$A$2:$B$6,2,1),"---")</f>
        <v>---</v>
      </c>
      <c r="AR550" s="370"/>
      <c r="AS550" s="371"/>
      <c r="AT550" s="371"/>
      <c r="AU550" s="372" t="s">
        <v>105</v>
      </c>
      <c r="AV550" s="373"/>
      <c r="AW550" s="372"/>
      <c r="AX550" s="374"/>
      <c r="AY550" s="434" t="str">
        <f t="shared" si="237"/>
        <v/>
      </c>
      <c r="AZ550" s="372" t="s">
        <v>105</v>
      </c>
      <c r="BA550" s="372" t="s">
        <v>105</v>
      </c>
      <c r="BB550" s="372" t="s">
        <v>105</v>
      </c>
      <c r="BC550" s="372"/>
      <c r="BD550" s="372"/>
      <c r="BE550" s="372"/>
      <c r="BF550" s="372"/>
      <c r="BG550" s="376"/>
      <c r="BH550" s="377"/>
      <c r="BI550" s="372"/>
      <c r="BJ550" s="372"/>
      <c r="BK550" s="372"/>
      <c r="BL550" s="372"/>
      <c r="BM550" s="372"/>
      <c r="BN550" s="372"/>
      <c r="BO550" s="372"/>
      <c r="BP550" s="372"/>
      <c r="BQ550" s="372"/>
      <c r="BR550" s="372"/>
      <c r="BS550" s="372"/>
      <c r="BT550" s="372"/>
      <c r="BU550" s="372"/>
      <c r="BV550" s="372"/>
      <c r="BW550" s="372"/>
      <c r="BX550" s="372"/>
      <c r="BY550" s="372"/>
      <c r="BZ550" s="378"/>
      <c r="CA550" s="401"/>
      <c r="CB550" s="402"/>
      <c r="CC550" s="402">
        <v>538</v>
      </c>
      <c r="CD550" s="337" t="str">
        <f t="shared" si="248"/>
        <v/>
      </c>
      <c r="CE550" s="337" t="str">
        <f t="shared" si="250"/>
        <v>立得点表!3:12</v>
      </c>
      <c r="CF550" s="338" t="str">
        <f t="shared" si="251"/>
        <v>立得点表!16:25</v>
      </c>
      <c r="CG550" s="337" t="str">
        <f t="shared" si="252"/>
        <v>立3段得点表!3:13</v>
      </c>
      <c r="CH550" s="338" t="str">
        <f t="shared" si="253"/>
        <v>立3段得点表!16:25</v>
      </c>
      <c r="CI550" s="337" t="str">
        <f t="shared" si="254"/>
        <v>ボール得点表!3:13</v>
      </c>
      <c r="CJ550" s="338" t="str">
        <f t="shared" si="255"/>
        <v>ボール得点表!16:25</v>
      </c>
      <c r="CK550" s="337" t="str">
        <f t="shared" si="256"/>
        <v>50m得点表!3:13</v>
      </c>
      <c r="CL550" s="338" t="str">
        <f t="shared" si="257"/>
        <v>50m得点表!16:25</v>
      </c>
      <c r="CM550" s="337" t="str">
        <f t="shared" si="258"/>
        <v>往得点表!3:13</v>
      </c>
      <c r="CN550" s="338" t="str">
        <f t="shared" si="259"/>
        <v>往得点表!16:25</v>
      </c>
      <c r="CO550" s="337" t="str">
        <f t="shared" si="260"/>
        <v>腕得点表!3:13</v>
      </c>
      <c r="CP550" s="338" t="str">
        <f t="shared" si="261"/>
        <v>腕得点表!16:25</v>
      </c>
      <c r="CQ550" s="337" t="str">
        <f t="shared" si="262"/>
        <v>腕膝得点表!3:4</v>
      </c>
      <c r="CR550" s="338" t="str">
        <f t="shared" si="263"/>
        <v>腕膝得点表!8:9</v>
      </c>
      <c r="CS550" s="337" t="str">
        <f t="shared" si="264"/>
        <v>20mシャトルラン得点表!3:13</v>
      </c>
      <c r="CT550" s="338" t="str">
        <f t="shared" si="265"/>
        <v>20mシャトルラン得点表!16:25</v>
      </c>
      <c r="CU550" s="402" t="b">
        <f t="shared" si="249"/>
        <v>0</v>
      </c>
    </row>
    <row r="551" spans="1:99">
      <c r="A551" s="352">
        <v>539</v>
      </c>
      <c r="B551" s="446"/>
      <c r="C551" s="353"/>
      <c r="D551" s="356"/>
      <c r="E551" s="355"/>
      <c r="F551" s="356"/>
      <c r="G551" s="435" t="str">
        <f>IF(E551="","",DATEDIF(E551,#REF!,"y"))</f>
        <v/>
      </c>
      <c r="H551" s="356"/>
      <c r="I551" s="356"/>
      <c r="J551" s="379"/>
      <c r="K551" s="436" t="str">
        <f t="shared" ca="1" si="238"/>
        <v/>
      </c>
      <c r="L551" s="316"/>
      <c r="M551" s="361"/>
      <c r="N551" s="361"/>
      <c r="O551" s="365"/>
      <c r="P551" s="363"/>
      <c r="Q551" s="432" t="str">
        <f t="shared" ca="1" si="239"/>
        <v/>
      </c>
      <c r="R551" s="360"/>
      <c r="S551" s="361"/>
      <c r="T551" s="361"/>
      <c r="U551" s="361"/>
      <c r="V551" s="365"/>
      <c r="W551" s="358"/>
      <c r="X551" s="379" t="str">
        <f t="shared" ca="1" si="240"/>
        <v/>
      </c>
      <c r="Y551" s="379"/>
      <c r="Z551" s="360"/>
      <c r="AA551" s="361"/>
      <c r="AB551" s="361"/>
      <c r="AC551" s="361"/>
      <c r="AD551" s="362"/>
      <c r="AE551" s="363"/>
      <c r="AF551" s="432" t="str">
        <f t="shared" ca="1" si="241"/>
        <v/>
      </c>
      <c r="AG551" s="363"/>
      <c r="AH551" s="432" t="str">
        <f t="shared" ca="1" si="242"/>
        <v/>
      </c>
      <c r="AI551" s="358"/>
      <c r="AJ551" s="379" t="str">
        <f t="shared" ca="1" si="243"/>
        <v/>
      </c>
      <c r="AK551" s="363"/>
      <c r="AL551" s="432" t="str">
        <f t="shared" ca="1" si="244"/>
        <v/>
      </c>
      <c r="AM551" s="363"/>
      <c r="AN551" s="432" t="str">
        <f t="shared" ca="1" si="245"/>
        <v/>
      </c>
      <c r="AO551" s="433" t="str">
        <f t="shared" si="246"/>
        <v/>
      </c>
      <c r="AP551" s="433" t="str">
        <f t="shared" si="247"/>
        <v/>
      </c>
      <c r="AQ551" s="433" t="str">
        <f>IF(AO551=7,VLOOKUP(AP551,設定!$A$2:$B$6,2,1),"---")</f>
        <v>---</v>
      </c>
      <c r="AR551" s="370"/>
      <c r="AS551" s="371"/>
      <c r="AT551" s="371"/>
      <c r="AU551" s="372" t="s">
        <v>105</v>
      </c>
      <c r="AV551" s="373"/>
      <c r="AW551" s="372"/>
      <c r="AX551" s="374"/>
      <c r="AY551" s="434" t="str">
        <f t="shared" si="237"/>
        <v/>
      </c>
      <c r="AZ551" s="372" t="s">
        <v>105</v>
      </c>
      <c r="BA551" s="372" t="s">
        <v>105</v>
      </c>
      <c r="BB551" s="372" t="s">
        <v>105</v>
      </c>
      <c r="BC551" s="372"/>
      <c r="BD551" s="372"/>
      <c r="BE551" s="372"/>
      <c r="BF551" s="372"/>
      <c r="BG551" s="376"/>
      <c r="BH551" s="377"/>
      <c r="BI551" s="372"/>
      <c r="BJ551" s="372"/>
      <c r="BK551" s="372"/>
      <c r="BL551" s="372"/>
      <c r="BM551" s="372"/>
      <c r="BN551" s="372"/>
      <c r="BO551" s="372"/>
      <c r="BP551" s="372"/>
      <c r="BQ551" s="372"/>
      <c r="BR551" s="372"/>
      <c r="BS551" s="372"/>
      <c r="BT551" s="372"/>
      <c r="BU551" s="372"/>
      <c r="BV551" s="372"/>
      <c r="BW551" s="372"/>
      <c r="BX551" s="372"/>
      <c r="BY551" s="372"/>
      <c r="BZ551" s="378"/>
      <c r="CA551" s="401"/>
      <c r="CB551" s="402"/>
      <c r="CC551" s="402">
        <v>539</v>
      </c>
      <c r="CD551" s="337" t="str">
        <f t="shared" si="248"/>
        <v/>
      </c>
      <c r="CE551" s="337" t="str">
        <f t="shared" si="250"/>
        <v>立得点表!3:12</v>
      </c>
      <c r="CF551" s="338" t="str">
        <f t="shared" si="251"/>
        <v>立得点表!16:25</v>
      </c>
      <c r="CG551" s="337" t="str">
        <f t="shared" si="252"/>
        <v>立3段得点表!3:13</v>
      </c>
      <c r="CH551" s="338" t="str">
        <f t="shared" si="253"/>
        <v>立3段得点表!16:25</v>
      </c>
      <c r="CI551" s="337" t="str">
        <f t="shared" si="254"/>
        <v>ボール得点表!3:13</v>
      </c>
      <c r="CJ551" s="338" t="str">
        <f t="shared" si="255"/>
        <v>ボール得点表!16:25</v>
      </c>
      <c r="CK551" s="337" t="str">
        <f t="shared" si="256"/>
        <v>50m得点表!3:13</v>
      </c>
      <c r="CL551" s="338" t="str">
        <f t="shared" si="257"/>
        <v>50m得点表!16:25</v>
      </c>
      <c r="CM551" s="337" t="str">
        <f t="shared" si="258"/>
        <v>往得点表!3:13</v>
      </c>
      <c r="CN551" s="338" t="str">
        <f t="shared" si="259"/>
        <v>往得点表!16:25</v>
      </c>
      <c r="CO551" s="337" t="str">
        <f t="shared" si="260"/>
        <v>腕得点表!3:13</v>
      </c>
      <c r="CP551" s="338" t="str">
        <f t="shared" si="261"/>
        <v>腕得点表!16:25</v>
      </c>
      <c r="CQ551" s="337" t="str">
        <f t="shared" si="262"/>
        <v>腕膝得点表!3:4</v>
      </c>
      <c r="CR551" s="338" t="str">
        <f t="shared" si="263"/>
        <v>腕膝得点表!8:9</v>
      </c>
      <c r="CS551" s="337" t="str">
        <f t="shared" si="264"/>
        <v>20mシャトルラン得点表!3:13</v>
      </c>
      <c r="CT551" s="338" t="str">
        <f t="shared" si="265"/>
        <v>20mシャトルラン得点表!16:25</v>
      </c>
      <c r="CU551" s="402" t="b">
        <f t="shared" si="249"/>
        <v>0</v>
      </c>
    </row>
    <row r="552" spans="1:99">
      <c r="A552" s="352">
        <v>540</v>
      </c>
      <c r="B552" s="446"/>
      <c r="C552" s="353"/>
      <c r="D552" s="356"/>
      <c r="E552" s="355"/>
      <c r="F552" s="356"/>
      <c r="G552" s="435" t="str">
        <f>IF(E552="","",DATEDIF(E552,#REF!,"y"))</f>
        <v/>
      </c>
      <c r="H552" s="356"/>
      <c r="I552" s="356"/>
      <c r="J552" s="379"/>
      <c r="K552" s="436" t="str">
        <f t="shared" ca="1" si="238"/>
        <v/>
      </c>
      <c r="L552" s="316"/>
      <c r="M552" s="361"/>
      <c r="N552" s="361"/>
      <c r="O552" s="365"/>
      <c r="P552" s="363"/>
      <c r="Q552" s="432" t="str">
        <f t="shared" ca="1" si="239"/>
        <v/>
      </c>
      <c r="R552" s="360"/>
      <c r="S552" s="361"/>
      <c r="T552" s="361"/>
      <c r="U552" s="361"/>
      <c r="V552" s="365"/>
      <c r="W552" s="358"/>
      <c r="X552" s="379" t="str">
        <f t="shared" ca="1" si="240"/>
        <v/>
      </c>
      <c r="Y552" s="379"/>
      <c r="Z552" s="360"/>
      <c r="AA552" s="361"/>
      <c r="AB552" s="361"/>
      <c r="AC552" s="361"/>
      <c r="AD552" s="362"/>
      <c r="AE552" s="363"/>
      <c r="AF552" s="432" t="str">
        <f t="shared" ca="1" si="241"/>
        <v/>
      </c>
      <c r="AG552" s="363"/>
      <c r="AH552" s="432" t="str">
        <f t="shared" ca="1" si="242"/>
        <v/>
      </c>
      <c r="AI552" s="358"/>
      <c r="AJ552" s="379" t="str">
        <f t="shared" ca="1" si="243"/>
        <v/>
      </c>
      <c r="AK552" s="363"/>
      <c r="AL552" s="432" t="str">
        <f t="shared" ca="1" si="244"/>
        <v/>
      </c>
      <c r="AM552" s="363"/>
      <c r="AN552" s="432" t="str">
        <f t="shared" ca="1" si="245"/>
        <v/>
      </c>
      <c r="AO552" s="433" t="str">
        <f t="shared" si="246"/>
        <v/>
      </c>
      <c r="AP552" s="433" t="str">
        <f t="shared" si="247"/>
        <v/>
      </c>
      <c r="AQ552" s="433" t="str">
        <f>IF(AO552=7,VLOOKUP(AP552,設定!$A$2:$B$6,2,1),"---")</f>
        <v>---</v>
      </c>
      <c r="AR552" s="370"/>
      <c r="AS552" s="371"/>
      <c r="AT552" s="371"/>
      <c r="AU552" s="372" t="s">
        <v>105</v>
      </c>
      <c r="AV552" s="373"/>
      <c r="AW552" s="372"/>
      <c r="AX552" s="374"/>
      <c r="AY552" s="434" t="str">
        <f t="shared" si="237"/>
        <v/>
      </c>
      <c r="AZ552" s="372" t="s">
        <v>105</v>
      </c>
      <c r="BA552" s="372" t="s">
        <v>105</v>
      </c>
      <c r="BB552" s="372" t="s">
        <v>105</v>
      </c>
      <c r="BC552" s="372"/>
      <c r="BD552" s="372"/>
      <c r="BE552" s="372"/>
      <c r="BF552" s="372"/>
      <c r="BG552" s="376"/>
      <c r="BH552" s="377"/>
      <c r="BI552" s="372"/>
      <c r="BJ552" s="372"/>
      <c r="BK552" s="372"/>
      <c r="BL552" s="372"/>
      <c r="BM552" s="372"/>
      <c r="BN552" s="372"/>
      <c r="BO552" s="372"/>
      <c r="BP552" s="372"/>
      <c r="BQ552" s="372"/>
      <c r="BR552" s="372"/>
      <c r="BS552" s="372"/>
      <c r="BT552" s="372"/>
      <c r="BU552" s="372"/>
      <c r="BV552" s="372"/>
      <c r="BW552" s="372"/>
      <c r="BX552" s="372"/>
      <c r="BY552" s="372"/>
      <c r="BZ552" s="378"/>
      <c r="CA552" s="401"/>
      <c r="CB552" s="402"/>
      <c r="CC552" s="402">
        <v>540</v>
      </c>
      <c r="CD552" s="337" t="str">
        <f t="shared" si="248"/>
        <v/>
      </c>
      <c r="CE552" s="337" t="str">
        <f t="shared" si="250"/>
        <v>立得点表!3:12</v>
      </c>
      <c r="CF552" s="338" t="str">
        <f t="shared" si="251"/>
        <v>立得点表!16:25</v>
      </c>
      <c r="CG552" s="337" t="str">
        <f t="shared" si="252"/>
        <v>立3段得点表!3:13</v>
      </c>
      <c r="CH552" s="338" t="str">
        <f t="shared" si="253"/>
        <v>立3段得点表!16:25</v>
      </c>
      <c r="CI552" s="337" t="str">
        <f t="shared" si="254"/>
        <v>ボール得点表!3:13</v>
      </c>
      <c r="CJ552" s="338" t="str">
        <f t="shared" si="255"/>
        <v>ボール得点表!16:25</v>
      </c>
      <c r="CK552" s="337" t="str">
        <f t="shared" si="256"/>
        <v>50m得点表!3:13</v>
      </c>
      <c r="CL552" s="338" t="str">
        <f t="shared" si="257"/>
        <v>50m得点表!16:25</v>
      </c>
      <c r="CM552" s="337" t="str">
        <f t="shared" si="258"/>
        <v>往得点表!3:13</v>
      </c>
      <c r="CN552" s="338" t="str">
        <f t="shared" si="259"/>
        <v>往得点表!16:25</v>
      </c>
      <c r="CO552" s="337" t="str">
        <f t="shared" si="260"/>
        <v>腕得点表!3:13</v>
      </c>
      <c r="CP552" s="338" t="str">
        <f t="shared" si="261"/>
        <v>腕得点表!16:25</v>
      </c>
      <c r="CQ552" s="337" t="str">
        <f t="shared" si="262"/>
        <v>腕膝得点表!3:4</v>
      </c>
      <c r="CR552" s="338" t="str">
        <f t="shared" si="263"/>
        <v>腕膝得点表!8:9</v>
      </c>
      <c r="CS552" s="337" t="str">
        <f t="shared" si="264"/>
        <v>20mシャトルラン得点表!3:13</v>
      </c>
      <c r="CT552" s="338" t="str">
        <f t="shared" si="265"/>
        <v>20mシャトルラン得点表!16:25</v>
      </c>
      <c r="CU552" s="402" t="b">
        <f t="shared" si="249"/>
        <v>0</v>
      </c>
    </row>
    <row r="553" spans="1:99">
      <c r="A553" s="352">
        <v>541</v>
      </c>
      <c r="B553" s="446"/>
      <c r="C553" s="353"/>
      <c r="D553" s="356"/>
      <c r="E553" s="355"/>
      <c r="F553" s="356"/>
      <c r="G553" s="435" t="str">
        <f>IF(E553="","",DATEDIF(E553,#REF!,"y"))</f>
        <v/>
      </c>
      <c r="H553" s="356"/>
      <c r="I553" s="356"/>
      <c r="J553" s="379"/>
      <c r="K553" s="436" t="str">
        <f t="shared" ca="1" si="238"/>
        <v/>
      </c>
      <c r="L553" s="316"/>
      <c r="M553" s="361"/>
      <c r="N553" s="361"/>
      <c r="O553" s="365"/>
      <c r="P553" s="363"/>
      <c r="Q553" s="432" t="str">
        <f t="shared" ca="1" si="239"/>
        <v/>
      </c>
      <c r="R553" s="360"/>
      <c r="S553" s="361"/>
      <c r="T553" s="361"/>
      <c r="U553" s="361"/>
      <c r="V553" s="365"/>
      <c r="W553" s="358"/>
      <c r="X553" s="379" t="str">
        <f t="shared" ca="1" si="240"/>
        <v/>
      </c>
      <c r="Y553" s="379"/>
      <c r="Z553" s="360"/>
      <c r="AA553" s="361"/>
      <c r="AB553" s="361"/>
      <c r="AC553" s="361"/>
      <c r="AD553" s="362"/>
      <c r="AE553" s="363"/>
      <c r="AF553" s="432" t="str">
        <f t="shared" ca="1" si="241"/>
        <v/>
      </c>
      <c r="AG553" s="363"/>
      <c r="AH553" s="432" t="str">
        <f t="shared" ca="1" si="242"/>
        <v/>
      </c>
      <c r="AI553" s="358"/>
      <c r="AJ553" s="379" t="str">
        <f t="shared" ca="1" si="243"/>
        <v/>
      </c>
      <c r="AK553" s="363"/>
      <c r="AL553" s="432" t="str">
        <f t="shared" ca="1" si="244"/>
        <v/>
      </c>
      <c r="AM553" s="363"/>
      <c r="AN553" s="432" t="str">
        <f t="shared" ca="1" si="245"/>
        <v/>
      </c>
      <c r="AO553" s="433" t="str">
        <f t="shared" si="246"/>
        <v/>
      </c>
      <c r="AP553" s="433" t="str">
        <f t="shared" si="247"/>
        <v/>
      </c>
      <c r="AQ553" s="433" t="str">
        <f>IF(AO553=7,VLOOKUP(AP553,設定!$A$2:$B$6,2,1),"---")</f>
        <v>---</v>
      </c>
      <c r="AR553" s="370"/>
      <c r="AS553" s="371"/>
      <c r="AT553" s="371"/>
      <c r="AU553" s="372" t="s">
        <v>105</v>
      </c>
      <c r="AV553" s="373"/>
      <c r="AW553" s="372"/>
      <c r="AX553" s="374"/>
      <c r="AY553" s="434" t="str">
        <f t="shared" si="237"/>
        <v/>
      </c>
      <c r="AZ553" s="372" t="s">
        <v>105</v>
      </c>
      <c r="BA553" s="372" t="s">
        <v>105</v>
      </c>
      <c r="BB553" s="372" t="s">
        <v>105</v>
      </c>
      <c r="BC553" s="372"/>
      <c r="BD553" s="372"/>
      <c r="BE553" s="372"/>
      <c r="BF553" s="372"/>
      <c r="BG553" s="376"/>
      <c r="BH553" s="377"/>
      <c r="BI553" s="372"/>
      <c r="BJ553" s="372"/>
      <c r="BK553" s="372"/>
      <c r="BL553" s="372"/>
      <c r="BM553" s="372"/>
      <c r="BN553" s="372"/>
      <c r="BO553" s="372"/>
      <c r="BP553" s="372"/>
      <c r="BQ553" s="372"/>
      <c r="BR553" s="372"/>
      <c r="BS553" s="372"/>
      <c r="BT553" s="372"/>
      <c r="BU553" s="372"/>
      <c r="BV553" s="372"/>
      <c r="BW553" s="372"/>
      <c r="BX553" s="372"/>
      <c r="BY553" s="372"/>
      <c r="BZ553" s="378"/>
      <c r="CA553" s="401"/>
      <c r="CB553" s="402"/>
      <c r="CC553" s="402">
        <v>541</v>
      </c>
      <c r="CD553" s="337" t="str">
        <f t="shared" si="248"/>
        <v/>
      </c>
      <c r="CE553" s="337" t="str">
        <f t="shared" si="250"/>
        <v>立得点表!3:12</v>
      </c>
      <c r="CF553" s="338" t="str">
        <f t="shared" si="251"/>
        <v>立得点表!16:25</v>
      </c>
      <c r="CG553" s="337" t="str">
        <f t="shared" si="252"/>
        <v>立3段得点表!3:13</v>
      </c>
      <c r="CH553" s="338" t="str">
        <f t="shared" si="253"/>
        <v>立3段得点表!16:25</v>
      </c>
      <c r="CI553" s="337" t="str">
        <f t="shared" si="254"/>
        <v>ボール得点表!3:13</v>
      </c>
      <c r="CJ553" s="338" t="str">
        <f t="shared" si="255"/>
        <v>ボール得点表!16:25</v>
      </c>
      <c r="CK553" s="337" t="str">
        <f t="shared" si="256"/>
        <v>50m得点表!3:13</v>
      </c>
      <c r="CL553" s="338" t="str">
        <f t="shared" si="257"/>
        <v>50m得点表!16:25</v>
      </c>
      <c r="CM553" s="337" t="str">
        <f t="shared" si="258"/>
        <v>往得点表!3:13</v>
      </c>
      <c r="CN553" s="338" t="str">
        <f t="shared" si="259"/>
        <v>往得点表!16:25</v>
      </c>
      <c r="CO553" s="337" t="str">
        <f t="shared" si="260"/>
        <v>腕得点表!3:13</v>
      </c>
      <c r="CP553" s="338" t="str">
        <f t="shared" si="261"/>
        <v>腕得点表!16:25</v>
      </c>
      <c r="CQ553" s="337" t="str">
        <f t="shared" si="262"/>
        <v>腕膝得点表!3:4</v>
      </c>
      <c r="CR553" s="338" t="str">
        <f t="shared" si="263"/>
        <v>腕膝得点表!8:9</v>
      </c>
      <c r="CS553" s="337" t="str">
        <f t="shared" si="264"/>
        <v>20mシャトルラン得点表!3:13</v>
      </c>
      <c r="CT553" s="338" t="str">
        <f t="shared" si="265"/>
        <v>20mシャトルラン得点表!16:25</v>
      </c>
      <c r="CU553" s="402" t="b">
        <f t="shared" si="249"/>
        <v>0</v>
      </c>
    </row>
    <row r="554" spans="1:99">
      <c r="A554" s="352">
        <v>542</v>
      </c>
      <c r="B554" s="446"/>
      <c r="C554" s="353"/>
      <c r="D554" s="356"/>
      <c r="E554" s="355"/>
      <c r="F554" s="356"/>
      <c r="G554" s="435" t="str">
        <f>IF(E554="","",DATEDIF(E554,#REF!,"y"))</f>
        <v/>
      </c>
      <c r="H554" s="356"/>
      <c r="I554" s="356"/>
      <c r="J554" s="379"/>
      <c r="K554" s="436" t="str">
        <f t="shared" ca="1" si="238"/>
        <v/>
      </c>
      <c r="L554" s="316"/>
      <c r="M554" s="361"/>
      <c r="N554" s="361"/>
      <c r="O554" s="365"/>
      <c r="P554" s="363"/>
      <c r="Q554" s="432" t="str">
        <f t="shared" ca="1" si="239"/>
        <v/>
      </c>
      <c r="R554" s="360"/>
      <c r="S554" s="361"/>
      <c r="T554" s="361"/>
      <c r="U554" s="361"/>
      <c r="V554" s="365"/>
      <c r="W554" s="358"/>
      <c r="X554" s="379" t="str">
        <f t="shared" ca="1" si="240"/>
        <v/>
      </c>
      <c r="Y554" s="379"/>
      <c r="Z554" s="360"/>
      <c r="AA554" s="361"/>
      <c r="AB554" s="361"/>
      <c r="AC554" s="361"/>
      <c r="AD554" s="362"/>
      <c r="AE554" s="363"/>
      <c r="AF554" s="432" t="str">
        <f t="shared" ca="1" si="241"/>
        <v/>
      </c>
      <c r="AG554" s="363"/>
      <c r="AH554" s="432" t="str">
        <f t="shared" ca="1" si="242"/>
        <v/>
      </c>
      <c r="AI554" s="358"/>
      <c r="AJ554" s="379" t="str">
        <f t="shared" ca="1" si="243"/>
        <v/>
      </c>
      <c r="AK554" s="363"/>
      <c r="AL554" s="432" t="str">
        <f t="shared" ca="1" si="244"/>
        <v/>
      </c>
      <c r="AM554" s="363"/>
      <c r="AN554" s="432" t="str">
        <f t="shared" ca="1" si="245"/>
        <v/>
      </c>
      <c r="AO554" s="433" t="str">
        <f t="shared" si="246"/>
        <v/>
      </c>
      <c r="AP554" s="433" t="str">
        <f t="shared" si="247"/>
        <v/>
      </c>
      <c r="AQ554" s="433" t="str">
        <f>IF(AO554=7,VLOOKUP(AP554,設定!$A$2:$B$6,2,1),"---")</f>
        <v>---</v>
      </c>
      <c r="AR554" s="370"/>
      <c r="AS554" s="371"/>
      <c r="AT554" s="371"/>
      <c r="AU554" s="372" t="s">
        <v>105</v>
      </c>
      <c r="AV554" s="373"/>
      <c r="AW554" s="372"/>
      <c r="AX554" s="374"/>
      <c r="AY554" s="434" t="str">
        <f t="shared" si="237"/>
        <v/>
      </c>
      <c r="AZ554" s="372" t="s">
        <v>105</v>
      </c>
      <c r="BA554" s="372" t="s">
        <v>105</v>
      </c>
      <c r="BB554" s="372" t="s">
        <v>105</v>
      </c>
      <c r="BC554" s="372"/>
      <c r="BD554" s="372"/>
      <c r="BE554" s="372"/>
      <c r="BF554" s="372"/>
      <c r="BG554" s="376"/>
      <c r="BH554" s="377"/>
      <c r="BI554" s="372"/>
      <c r="BJ554" s="372"/>
      <c r="BK554" s="372"/>
      <c r="BL554" s="372"/>
      <c r="BM554" s="372"/>
      <c r="BN554" s="372"/>
      <c r="BO554" s="372"/>
      <c r="BP554" s="372"/>
      <c r="BQ554" s="372"/>
      <c r="BR554" s="372"/>
      <c r="BS554" s="372"/>
      <c r="BT554" s="372"/>
      <c r="BU554" s="372"/>
      <c r="BV554" s="372"/>
      <c r="BW554" s="372"/>
      <c r="BX554" s="372"/>
      <c r="BY554" s="372"/>
      <c r="BZ554" s="378"/>
      <c r="CA554" s="401"/>
      <c r="CB554" s="402"/>
      <c r="CC554" s="402">
        <v>542</v>
      </c>
      <c r="CD554" s="337" t="str">
        <f t="shared" si="248"/>
        <v/>
      </c>
      <c r="CE554" s="337" t="str">
        <f t="shared" si="250"/>
        <v>立得点表!3:12</v>
      </c>
      <c r="CF554" s="338" t="str">
        <f t="shared" si="251"/>
        <v>立得点表!16:25</v>
      </c>
      <c r="CG554" s="337" t="str">
        <f t="shared" si="252"/>
        <v>立3段得点表!3:13</v>
      </c>
      <c r="CH554" s="338" t="str">
        <f t="shared" si="253"/>
        <v>立3段得点表!16:25</v>
      </c>
      <c r="CI554" s="337" t="str">
        <f t="shared" si="254"/>
        <v>ボール得点表!3:13</v>
      </c>
      <c r="CJ554" s="338" t="str">
        <f t="shared" si="255"/>
        <v>ボール得点表!16:25</v>
      </c>
      <c r="CK554" s="337" t="str">
        <f t="shared" si="256"/>
        <v>50m得点表!3:13</v>
      </c>
      <c r="CL554" s="338" t="str">
        <f t="shared" si="257"/>
        <v>50m得点表!16:25</v>
      </c>
      <c r="CM554" s="337" t="str">
        <f t="shared" si="258"/>
        <v>往得点表!3:13</v>
      </c>
      <c r="CN554" s="338" t="str">
        <f t="shared" si="259"/>
        <v>往得点表!16:25</v>
      </c>
      <c r="CO554" s="337" t="str">
        <f t="shared" si="260"/>
        <v>腕得点表!3:13</v>
      </c>
      <c r="CP554" s="338" t="str">
        <f t="shared" si="261"/>
        <v>腕得点表!16:25</v>
      </c>
      <c r="CQ554" s="337" t="str">
        <f t="shared" si="262"/>
        <v>腕膝得点表!3:4</v>
      </c>
      <c r="CR554" s="338" t="str">
        <f t="shared" si="263"/>
        <v>腕膝得点表!8:9</v>
      </c>
      <c r="CS554" s="337" t="str">
        <f t="shared" si="264"/>
        <v>20mシャトルラン得点表!3:13</v>
      </c>
      <c r="CT554" s="338" t="str">
        <f t="shared" si="265"/>
        <v>20mシャトルラン得点表!16:25</v>
      </c>
      <c r="CU554" s="402" t="b">
        <f t="shared" si="249"/>
        <v>0</v>
      </c>
    </row>
    <row r="555" spans="1:99">
      <c r="A555" s="352">
        <v>543</v>
      </c>
      <c r="B555" s="446"/>
      <c r="C555" s="353"/>
      <c r="D555" s="356"/>
      <c r="E555" s="355"/>
      <c r="F555" s="356"/>
      <c r="G555" s="435" t="str">
        <f>IF(E555="","",DATEDIF(E555,#REF!,"y"))</f>
        <v/>
      </c>
      <c r="H555" s="356"/>
      <c r="I555" s="356"/>
      <c r="J555" s="379"/>
      <c r="K555" s="436" t="str">
        <f t="shared" ca="1" si="238"/>
        <v/>
      </c>
      <c r="L555" s="316"/>
      <c r="M555" s="361"/>
      <c r="N555" s="361"/>
      <c r="O555" s="365"/>
      <c r="P555" s="363"/>
      <c r="Q555" s="432" t="str">
        <f t="shared" ca="1" si="239"/>
        <v/>
      </c>
      <c r="R555" s="360"/>
      <c r="S555" s="361"/>
      <c r="T555" s="361"/>
      <c r="U555" s="361"/>
      <c r="V555" s="365"/>
      <c r="W555" s="358"/>
      <c r="X555" s="379" t="str">
        <f t="shared" ca="1" si="240"/>
        <v/>
      </c>
      <c r="Y555" s="379"/>
      <c r="Z555" s="360"/>
      <c r="AA555" s="361"/>
      <c r="AB555" s="361"/>
      <c r="AC555" s="361"/>
      <c r="AD555" s="362"/>
      <c r="AE555" s="363"/>
      <c r="AF555" s="432" t="str">
        <f t="shared" ca="1" si="241"/>
        <v/>
      </c>
      <c r="AG555" s="363"/>
      <c r="AH555" s="432" t="str">
        <f t="shared" ca="1" si="242"/>
        <v/>
      </c>
      <c r="AI555" s="358"/>
      <c r="AJ555" s="379" t="str">
        <f t="shared" ca="1" si="243"/>
        <v/>
      </c>
      <c r="AK555" s="363"/>
      <c r="AL555" s="432" t="str">
        <f t="shared" ca="1" si="244"/>
        <v/>
      </c>
      <c r="AM555" s="363"/>
      <c r="AN555" s="432" t="str">
        <f t="shared" ca="1" si="245"/>
        <v/>
      </c>
      <c r="AO555" s="433" t="str">
        <f t="shared" si="246"/>
        <v/>
      </c>
      <c r="AP555" s="433" t="str">
        <f t="shared" si="247"/>
        <v/>
      </c>
      <c r="AQ555" s="433" t="str">
        <f>IF(AO555=7,VLOOKUP(AP555,設定!$A$2:$B$6,2,1),"---")</f>
        <v>---</v>
      </c>
      <c r="AR555" s="370"/>
      <c r="AS555" s="371"/>
      <c r="AT555" s="371"/>
      <c r="AU555" s="372" t="s">
        <v>105</v>
      </c>
      <c r="AV555" s="373"/>
      <c r="AW555" s="372"/>
      <c r="AX555" s="374"/>
      <c r="AY555" s="434" t="str">
        <f t="shared" si="237"/>
        <v/>
      </c>
      <c r="AZ555" s="372" t="s">
        <v>105</v>
      </c>
      <c r="BA555" s="372" t="s">
        <v>105</v>
      </c>
      <c r="BB555" s="372" t="s">
        <v>105</v>
      </c>
      <c r="BC555" s="372"/>
      <c r="BD555" s="372"/>
      <c r="BE555" s="372"/>
      <c r="BF555" s="372"/>
      <c r="BG555" s="376"/>
      <c r="BH555" s="377"/>
      <c r="BI555" s="372"/>
      <c r="BJ555" s="372"/>
      <c r="BK555" s="372"/>
      <c r="BL555" s="372"/>
      <c r="BM555" s="372"/>
      <c r="BN555" s="372"/>
      <c r="BO555" s="372"/>
      <c r="BP555" s="372"/>
      <c r="BQ555" s="372"/>
      <c r="BR555" s="372"/>
      <c r="BS555" s="372"/>
      <c r="BT555" s="372"/>
      <c r="BU555" s="372"/>
      <c r="BV555" s="372"/>
      <c r="BW555" s="372"/>
      <c r="BX555" s="372"/>
      <c r="BY555" s="372"/>
      <c r="BZ555" s="378"/>
      <c r="CA555" s="401"/>
      <c r="CB555" s="402"/>
      <c r="CC555" s="402">
        <v>543</v>
      </c>
      <c r="CD555" s="337" t="str">
        <f t="shared" si="248"/>
        <v/>
      </c>
      <c r="CE555" s="337" t="str">
        <f t="shared" si="250"/>
        <v>立得点表!3:12</v>
      </c>
      <c r="CF555" s="338" t="str">
        <f t="shared" si="251"/>
        <v>立得点表!16:25</v>
      </c>
      <c r="CG555" s="337" t="str">
        <f t="shared" si="252"/>
        <v>立3段得点表!3:13</v>
      </c>
      <c r="CH555" s="338" t="str">
        <f t="shared" si="253"/>
        <v>立3段得点表!16:25</v>
      </c>
      <c r="CI555" s="337" t="str">
        <f t="shared" si="254"/>
        <v>ボール得点表!3:13</v>
      </c>
      <c r="CJ555" s="338" t="str">
        <f t="shared" si="255"/>
        <v>ボール得点表!16:25</v>
      </c>
      <c r="CK555" s="337" t="str">
        <f t="shared" si="256"/>
        <v>50m得点表!3:13</v>
      </c>
      <c r="CL555" s="338" t="str">
        <f t="shared" si="257"/>
        <v>50m得点表!16:25</v>
      </c>
      <c r="CM555" s="337" t="str">
        <f t="shared" si="258"/>
        <v>往得点表!3:13</v>
      </c>
      <c r="CN555" s="338" t="str">
        <f t="shared" si="259"/>
        <v>往得点表!16:25</v>
      </c>
      <c r="CO555" s="337" t="str">
        <f t="shared" si="260"/>
        <v>腕得点表!3:13</v>
      </c>
      <c r="CP555" s="338" t="str">
        <f t="shared" si="261"/>
        <v>腕得点表!16:25</v>
      </c>
      <c r="CQ555" s="337" t="str">
        <f t="shared" si="262"/>
        <v>腕膝得点表!3:4</v>
      </c>
      <c r="CR555" s="338" t="str">
        <f t="shared" si="263"/>
        <v>腕膝得点表!8:9</v>
      </c>
      <c r="CS555" s="337" t="str">
        <f t="shared" si="264"/>
        <v>20mシャトルラン得点表!3:13</v>
      </c>
      <c r="CT555" s="338" t="str">
        <f t="shared" si="265"/>
        <v>20mシャトルラン得点表!16:25</v>
      </c>
      <c r="CU555" s="402" t="b">
        <f t="shared" si="249"/>
        <v>0</v>
      </c>
    </row>
    <row r="556" spans="1:99">
      <c r="A556" s="352">
        <v>544</v>
      </c>
      <c r="B556" s="446"/>
      <c r="C556" s="353"/>
      <c r="D556" s="356"/>
      <c r="E556" s="355"/>
      <c r="F556" s="356"/>
      <c r="G556" s="435" t="str">
        <f>IF(E556="","",DATEDIF(E556,#REF!,"y"))</f>
        <v/>
      </c>
      <c r="H556" s="356"/>
      <c r="I556" s="356"/>
      <c r="J556" s="379"/>
      <c r="K556" s="436" t="str">
        <f t="shared" ca="1" si="238"/>
        <v/>
      </c>
      <c r="L556" s="316"/>
      <c r="M556" s="361"/>
      <c r="N556" s="361"/>
      <c r="O556" s="365"/>
      <c r="P556" s="363"/>
      <c r="Q556" s="432" t="str">
        <f t="shared" ca="1" si="239"/>
        <v/>
      </c>
      <c r="R556" s="360"/>
      <c r="S556" s="361"/>
      <c r="T556" s="361"/>
      <c r="U556" s="361"/>
      <c r="V556" s="365"/>
      <c r="W556" s="358"/>
      <c r="X556" s="379" t="str">
        <f t="shared" ca="1" si="240"/>
        <v/>
      </c>
      <c r="Y556" s="379"/>
      <c r="Z556" s="360"/>
      <c r="AA556" s="361"/>
      <c r="AB556" s="361"/>
      <c r="AC556" s="361"/>
      <c r="AD556" s="362"/>
      <c r="AE556" s="363"/>
      <c r="AF556" s="432" t="str">
        <f t="shared" ca="1" si="241"/>
        <v/>
      </c>
      <c r="AG556" s="363"/>
      <c r="AH556" s="432" t="str">
        <f t="shared" ca="1" si="242"/>
        <v/>
      </c>
      <c r="AI556" s="358"/>
      <c r="AJ556" s="379" t="str">
        <f t="shared" ca="1" si="243"/>
        <v/>
      </c>
      <c r="AK556" s="363"/>
      <c r="AL556" s="432" t="str">
        <f t="shared" ca="1" si="244"/>
        <v/>
      </c>
      <c r="AM556" s="363"/>
      <c r="AN556" s="432" t="str">
        <f t="shared" ca="1" si="245"/>
        <v/>
      </c>
      <c r="AO556" s="433" t="str">
        <f t="shared" si="246"/>
        <v/>
      </c>
      <c r="AP556" s="433" t="str">
        <f t="shared" si="247"/>
        <v/>
      </c>
      <c r="AQ556" s="433" t="str">
        <f>IF(AO556=7,VLOOKUP(AP556,設定!$A$2:$B$6,2,1),"---")</f>
        <v>---</v>
      </c>
      <c r="AR556" s="370"/>
      <c r="AS556" s="371"/>
      <c r="AT556" s="371"/>
      <c r="AU556" s="372" t="s">
        <v>105</v>
      </c>
      <c r="AV556" s="373"/>
      <c r="AW556" s="372"/>
      <c r="AX556" s="374"/>
      <c r="AY556" s="434" t="str">
        <f t="shared" si="237"/>
        <v/>
      </c>
      <c r="AZ556" s="372" t="s">
        <v>105</v>
      </c>
      <c r="BA556" s="372" t="s">
        <v>105</v>
      </c>
      <c r="BB556" s="372" t="s">
        <v>105</v>
      </c>
      <c r="BC556" s="372"/>
      <c r="BD556" s="372"/>
      <c r="BE556" s="372"/>
      <c r="BF556" s="372"/>
      <c r="BG556" s="376"/>
      <c r="BH556" s="377"/>
      <c r="BI556" s="372"/>
      <c r="BJ556" s="372"/>
      <c r="BK556" s="372"/>
      <c r="BL556" s="372"/>
      <c r="BM556" s="372"/>
      <c r="BN556" s="372"/>
      <c r="BO556" s="372"/>
      <c r="BP556" s="372"/>
      <c r="BQ556" s="372"/>
      <c r="BR556" s="372"/>
      <c r="BS556" s="372"/>
      <c r="BT556" s="372"/>
      <c r="BU556" s="372"/>
      <c r="BV556" s="372"/>
      <c r="BW556" s="372"/>
      <c r="BX556" s="372"/>
      <c r="BY556" s="372"/>
      <c r="BZ556" s="378"/>
      <c r="CA556" s="401"/>
      <c r="CB556" s="402"/>
      <c r="CC556" s="402">
        <v>544</v>
      </c>
      <c r="CD556" s="337" t="str">
        <f t="shared" si="248"/>
        <v/>
      </c>
      <c r="CE556" s="337" t="str">
        <f t="shared" si="250"/>
        <v>立得点表!3:12</v>
      </c>
      <c r="CF556" s="338" t="str">
        <f t="shared" si="251"/>
        <v>立得点表!16:25</v>
      </c>
      <c r="CG556" s="337" t="str">
        <f t="shared" si="252"/>
        <v>立3段得点表!3:13</v>
      </c>
      <c r="CH556" s="338" t="str">
        <f t="shared" si="253"/>
        <v>立3段得点表!16:25</v>
      </c>
      <c r="CI556" s="337" t="str">
        <f t="shared" si="254"/>
        <v>ボール得点表!3:13</v>
      </c>
      <c r="CJ556" s="338" t="str">
        <f t="shared" si="255"/>
        <v>ボール得点表!16:25</v>
      </c>
      <c r="CK556" s="337" t="str">
        <f t="shared" si="256"/>
        <v>50m得点表!3:13</v>
      </c>
      <c r="CL556" s="338" t="str">
        <f t="shared" si="257"/>
        <v>50m得点表!16:25</v>
      </c>
      <c r="CM556" s="337" t="str">
        <f t="shared" si="258"/>
        <v>往得点表!3:13</v>
      </c>
      <c r="CN556" s="338" t="str">
        <f t="shared" si="259"/>
        <v>往得点表!16:25</v>
      </c>
      <c r="CO556" s="337" t="str">
        <f t="shared" si="260"/>
        <v>腕得点表!3:13</v>
      </c>
      <c r="CP556" s="338" t="str">
        <f t="shared" si="261"/>
        <v>腕得点表!16:25</v>
      </c>
      <c r="CQ556" s="337" t="str">
        <f t="shared" si="262"/>
        <v>腕膝得点表!3:4</v>
      </c>
      <c r="CR556" s="338" t="str">
        <f t="shared" si="263"/>
        <v>腕膝得点表!8:9</v>
      </c>
      <c r="CS556" s="337" t="str">
        <f t="shared" si="264"/>
        <v>20mシャトルラン得点表!3:13</v>
      </c>
      <c r="CT556" s="338" t="str">
        <f t="shared" si="265"/>
        <v>20mシャトルラン得点表!16:25</v>
      </c>
      <c r="CU556" s="402" t="b">
        <f t="shared" si="249"/>
        <v>0</v>
      </c>
    </row>
    <row r="557" spans="1:99">
      <c r="A557" s="352">
        <v>545</v>
      </c>
      <c r="B557" s="446"/>
      <c r="C557" s="353"/>
      <c r="D557" s="356"/>
      <c r="E557" s="355"/>
      <c r="F557" s="356"/>
      <c r="G557" s="435" t="str">
        <f>IF(E557="","",DATEDIF(E557,#REF!,"y"))</f>
        <v/>
      </c>
      <c r="H557" s="356"/>
      <c r="I557" s="356"/>
      <c r="J557" s="379"/>
      <c r="K557" s="436" t="str">
        <f t="shared" ca="1" si="238"/>
        <v/>
      </c>
      <c r="L557" s="316"/>
      <c r="M557" s="361"/>
      <c r="N557" s="361"/>
      <c r="O557" s="365"/>
      <c r="P557" s="363"/>
      <c r="Q557" s="432" t="str">
        <f t="shared" ca="1" si="239"/>
        <v/>
      </c>
      <c r="R557" s="360"/>
      <c r="S557" s="361"/>
      <c r="T557" s="361"/>
      <c r="U557" s="361"/>
      <c r="V557" s="365"/>
      <c r="W557" s="358"/>
      <c r="X557" s="379" t="str">
        <f t="shared" ca="1" si="240"/>
        <v/>
      </c>
      <c r="Y557" s="379"/>
      <c r="Z557" s="360"/>
      <c r="AA557" s="361"/>
      <c r="AB557" s="361"/>
      <c r="AC557" s="361"/>
      <c r="AD557" s="362"/>
      <c r="AE557" s="363"/>
      <c r="AF557" s="432" t="str">
        <f t="shared" ca="1" si="241"/>
        <v/>
      </c>
      <c r="AG557" s="363"/>
      <c r="AH557" s="432" t="str">
        <f t="shared" ca="1" si="242"/>
        <v/>
      </c>
      <c r="AI557" s="358"/>
      <c r="AJ557" s="379" t="str">
        <f t="shared" ca="1" si="243"/>
        <v/>
      </c>
      <c r="AK557" s="363"/>
      <c r="AL557" s="432" t="str">
        <f t="shared" ca="1" si="244"/>
        <v/>
      </c>
      <c r="AM557" s="363"/>
      <c r="AN557" s="432" t="str">
        <f t="shared" ca="1" si="245"/>
        <v/>
      </c>
      <c r="AO557" s="433" t="str">
        <f t="shared" si="246"/>
        <v/>
      </c>
      <c r="AP557" s="433" t="str">
        <f t="shared" si="247"/>
        <v/>
      </c>
      <c r="AQ557" s="433" t="str">
        <f>IF(AO557=7,VLOOKUP(AP557,設定!$A$2:$B$6,2,1),"---")</f>
        <v>---</v>
      </c>
      <c r="AR557" s="370"/>
      <c r="AS557" s="371"/>
      <c r="AT557" s="371"/>
      <c r="AU557" s="372" t="s">
        <v>105</v>
      </c>
      <c r="AV557" s="373"/>
      <c r="AW557" s="372"/>
      <c r="AX557" s="374"/>
      <c r="AY557" s="434" t="str">
        <f t="shared" si="237"/>
        <v/>
      </c>
      <c r="AZ557" s="372" t="s">
        <v>105</v>
      </c>
      <c r="BA557" s="372" t="s">
        <v>105</v>
      </c>
      <c r="BB557" s="372" t="s">
        <v>105</v>
      </c>
      <c r="BC557" s="372"/>
      <c r="BD557" s="372"/>
      <c r="BE557" s="372"/>
      <c r="BF557" s="372"/>
      <c r="BG557" s="376"/>
      <c r="BH557" s="377"/>
      <c r="BI557" s="372"/>
      <c r="BJ557" s="372"/>
      <c r="BK557" s="372"/>
      <c r="BL557" s="372"/>
      <c r="BM557" s="372"/>
      <c r="BN557" s="372"/>
      <c r="BO557" s="372"/>
      <c r="BP557" s="372"/>
      <c r="BQ557" s="372"/>
      <c r="BR557" s="372"/>
      <c r="BS557" s="372"/>
      <c r="BT557" s="372"/>
      <c r="BU557" s="372"/>
      <c r="BV557" s="372"/>
      <c r="BW557" s="372"/>
      <c r="BX557" s="372"/>
      <c r="BY557" s="372"/>
      <c r="BZ557" s="378"/>
      <c r="CA557" s="401"/>
      <c r="CB557" s="402"/>
      <c r="CC557" s="402">
        <v>545</v>
      </c>
      <c r="CD557" s="337" t="str">
        <f t="shared" si="248"/>
        <v/>
      </c>
      <c r="CE557" s="337" t="str">
        <f t="shared" si="250"/>
        <v>立得点表!3:12</v>
      </c>
      <c r="CF557" s="338" t="str">
        <f t="shared" si="251"/>
        <v>立得点表!16:25</v>
      </c>
      <c r="CG557" s="337" t="str">
        <f t="shared" si="252"/>
        <v>立3段得点表!3:13</v>
      </c>
      <c r="CH557" s="338" t="str">
        <f t="shared" si="253"/>
        <v>立3段得点表!16:25</v>
      </c>
      <c r="CI557" s="337" t="str">
        <f t="shared" si="254"/>
        <v>ボール得点表!3:13</v>
      </c>
      <c r="CJ557" s="338" t="str">
        <f t="shared" si="255"/>
        <v>ボール得点表!16:25</v>
      </c>
      <c r="CK557" s="337" t="str">
        <f t="shared" si="256"/>
        <v>50m得点表!3:13</v>
      </c>
      <c r="CL557" s="338" t="str">
        <f t="shared" si="257"/>
        <v>50m得点表!16:25</v>
      </c>
      <c r="CM557" s="337" t="str">
        <f t="shared" si="258"/>
        <v>往得点表!3:13</v>
      </c>
      <c r="CN557" s="338" t="str">
        <f t="shared" si="259"/>
        <v>往得点表!16:25</v>
      </c>
      <c r="CO557" s="337" t="str">
        <f t="shared" si="260"/>
        <v>腕得点表!3:13</v>
      </c>
      <c r="CP557" s="338" t="str">
        <f t="shared" si="261"/>
        <v>腕得点表!16:25</v>
      </c>
      <c r="CQ557" s="337" t="str">
        <f t="shared" si="262"/>
        <v>腕膝得点表!3:4</v>
      </c>
      <c r="CR557" s="338" t="str">
        <f t="shared" si="263"/>
        <v>腕膝得点表!8:9</v>
      </c>
      <c r="CS557" s="337" t="str">
        <f t="shared" si="264"/>
        <v>20mシャトルラン得点表!3:13</v>
      </c>
      <c r="CT557" s="338" t="str">
        <f t="shared" si="265"/>
        <v>20mシャトルラン得点表!16:25</v>
      </c>
      <c r="CU557" s="402" t="b">
        <f t="shared" si="249"/>
        <v>0</v>
      </c>
    </row>
    <row r="558" spans="1:99">
      <c r="A558" s="352">
        <v>546</v>
      </c>
      <c r="B558" s="446"/>
      <c r="C558" s="353"/>
      <c r="D558" s="356"/>
      <c r="E558" s="355"/>
      <c r="F558" s="356"/>
      <c r="G558" s="435" t="str">
        <f>IF(E558="","",DATEDIF(E558,#REF!,"y"))</f>
        <v/>
      </c>
      <c r="H558" s="356"/>
      <c r="I558" s="356"/>
      <c r="J558" s="379"/>
      <c r="K558" s="436" t="str">
        <f t="shared" ca="1" si="238"/>
        <v/>
      </c>
      <c r="L558" s="316"/>
      <c r="M558" s="361"/>
      <c r="N558" s="361"/>
      <c r="O558" s="365"/>
      <c r="P558" s="363"/>
      <c r="Q558" s="432" t="str">
        <f t="shared" ca="1" si="239"/>
        <v/>
      </c>
      <c r="R558" s="360"/>
      <c r="S558" s="361"/>
      <c r="T558" s="361"/>
      <c r="U558" s="361"/>
      <c r="V558" s="365"/>
      <c r="W558" s="358"/>
      <c r="X558" s="379" t="str">
        <f t="shared" ca="1" si="240"/>
        <v/>
      </c>
      <c r="Y558" s="379"/>
      <c r="Z558" s="360"/>
      <c r="AA558" s="361"/>
      <c r="AB558" s="361"/>
      <c r="AC558" s="361"/>
      <c r="AD558" s="362"/>
      <c r="AE558" s="363"/>
      <c r="AF558" s="432" t="str">
        <f t="shared" ca="1" si="241"/>
        <v/>
      </c>
      <c r="AG558" s="363"/>
      <c r="AH558" s="432" t="str">
        <f t="shared" ca="1" si="242"/>
        <v/>
      </c>
      <c r="AI558" s="358"/>
      <c r="AJ558" s="379" t="str">
        <f t="shared" ca="1" si="243"/>
        <v/>
      </c>
      <c r="AK558" s="363"/>
      <c r="AL558" s="432" t="str">
        <f t="shared" ca="1" si="244"/>
        <v/>
      </c>
      <c r="AM558" s="363"/>
      <c r="AN558" s="432" t="str">
        <f t="shared" ca="1" si="245"/>
        <v/>
      </c>
      <c r="AO558" s="433" t="str">
        <f t="shared" si="246"/>
        <v/>
      </c>
      <c r="AP558" s="433" t="str">
        <f t="shared" si="247"/>
        <v/>
      </c>
      <c r="AQ558" s="433" t="str">
        <f>IF(AO558=7,VLOOKUP(AP558,設定!$A$2:$B$6,2,1),"---")</f>
        <v>---</v>
      </c>
      <c r="AR558" s="370"/>
      <c r="AS558" s="371"/>
      <c r="AT558" s="371"/>
      <c r="AU558" s="372" t="s">
        <v>105</v>
      </c>
      <c r="AV558" s="373"/>
      <c r="AW558" s="372"/>
      <c r="AX558" s="374"/>
      <c r="AY558" s="434" t="str">
        <f t="shared" si="237"/>
        <v/>
      </c>
      <c r="AZ558" s="372" t="s">
        <v>105</v>
      </c>
      <c r="BA558" s="372" t="s">
        <v>105</v>
      </c>
      <c r="BB558" s="372" t="s">
        <v>105</v>
      </c>
      <c r="BC558" s="372"/>
      <c r="BD558" s="372"/>
      <c r="BE558" s="372"/>
      <c r="BF558" s="372"/>
      <c r="BG558" s="376"/>
      <c r="BH558" s="377"/>
      <c r="BI558" s="372"/>
      <c r="BJ558" s="372"/>
      <c r="BK558" s="372"/>
      <c r="BL558" s="372"/>
      <c r="BM558" s="372"/>
      <c r="BN558" s="372"/>
      <c r="BO558" s="372"/>
      <c r="BP558" s="372"/>
      <c r="BQ558" s="372"/>
      <c r="BR558" s="372"/>
      <c r="BS558" s="372"/>
      <c r="BT558" s="372"/>
      <c r="BU558" s="372"/>
      <c r="BV558" s="372"/>
      <c r="BW558" s="372"/>
      <c r="BX558" s="372"/>
      <c r="BY558" s="372"/>
      <c r="BZ558" s="378"/>
      <c r="CA558" s="401"/>
      <c r="CB558" s="402"/>
      <c r="CC558" s="402">
        <v>546</v>
      </c>
      <c r="CD558" s="337" t="str">
        <f t="shared" si="248"/>
        <v/>
      </c>
      <c r="CE558" s="337" t="str">
        <f t="shared" si="250"/>
        <v>立得点表!3:12</v>
      </c>
      <c r="CF558" s="338" t="str">
        <f t="shared" si="251"/>
        <v>立得点表!16:25</v>
      </c>
      <c r="CG558" s="337" t="str">
        <f t="shared" si="252"/>
        <v>立3段得点表!3:13</v>
      </c>
      <c r="CH558" s="338" t="str">
        <f t="shared" si="253"/>
        <v>立3段得点表!16:25</v>
      </c>
      <c r="CI558" s="337" t="str">
        <f t="shared" si="254"/>
        <v>ボール得点表!3:13</v>
      </c>
      <c r="CJ558" s="338" t="str">
        <f t="shared" si="255"/>
        <v>ボール得点表!16:25</v>
      </c>
      <c r="CK558" s="337" t="str">
        <f t="shared" si="256"/>
        <v>50m得点表!3:13</v>
      </c>
      <c r="CL558" s="338" t="str">
        <f t="shared" si="257"/>
        <v>50m得点表!16:25</v>
      </c>
      <c r="CM558" s="337" t="str">
        <f t="shared" si="258"/>
        <v>往得点表!3:13</v>
      </c>
      <c r="CN558" s="338" t="str">
        <f t="shared" si="259"/>
        <v>往得点表!16:25</v>
      </c>
      <c r="CO558" s="337" t="str">
        <f t="shared" si="260"/>
        <v>腕得点表!3:13</v>
      </c>
      <c r="CP558" s="338" t="str">
        <f t="shared" si="261"/>
        <v>腕得点表!16:25</v>
      </c>
      <c r="CQ558" s="337" t="str">
        <f t="shared" si="262"/>
        <v>腕膝得点表!3:4</v>
      </c>
      <c r="CR558" s="338" t="str">
        <f t="shared" si="263"/>
        <v>腕膝得点表!8:9</v>
      </c>
      <c r="CS558" s="337" t="str">
        <f t="shared" si="264"/>
        <v>20mシャトルラン得点表!3:13</v>
      </c>
      <c r="CT558" s="338" t="str">
        <f t="shared" si="265"/>
        <v>20mシャトルラン得点表!16:25</v>
      </c>
      <c r="CU558" s="402" t="b">
        <f t="shared" si="249"/>
        <v>0</v>
      </c>
    </row>
    <row r="559" spans="1:99">
      <c r="A559" s="352">
        <v>547</v>
      </c>
      <c r="B559" s="446"/>
      <c r="C559" s="353"/>
      <c r="D559" s="356"/>
      <c r="E559" s="355"/>
      <c r="F559" s="356"/>
      <c r="G559" s="435" t="str">
        <f>IF(E559="","",DATEDIF(E559,#REF!,"y"))</f>
        <v/>
      </c>
      <c r="H559" s="356"/>
      <c r="I559" s="356"/>
      <c r="J559" s="379"/>
      <c r="K559" s="436" t="str">
        <f t="shared" ca="1" si="238"/>
        <v/>
      </c>
      <c r="L559" s="316"/>
      <c r="M559" s="361"/>
      <c r="N559" s="361"/>
      <c r="O559" s="365"/>
      <c r="P559" s="363"/>
      <c r="Q559" s="432" t="str">
        <f t="shared" ca="1" si="239"/>
        <v/>
      </c>
      <c r="R559" s="360"/>
      <c r="S559" s="361"/>
      <c r="T559" s="361"/>
      <c r="U559" s="361"/>
      <c r="V559" s="365"/>
      <c r="W559" s="358"/>
      <c r="X559" s="379" t="str">
        <f t="shared" ca="1" si="240"/>
        <v/>
      </c>
      <c r="Y559" s="379"/>
      <c r="Z559" s="360"/>
      <c r="AA559" s="361"/>
      <c r="AB559" s="361"/>
      <c r="AC559" s="361"/>
      <c r="AD559" s="362"/>
      <c r="AE559" s="363"/>
      <c r="AF559" s="432" t="str">
        <f t="shared" ca="1" si="241"/>
        <v/>
      </c>
      <c r="AG559" s="363"/>
      <c r="AH559" s="432" t="str">
        <f t="shared" ca="1" si="242"/>
        <v/>
      </c>
      <c r="AI559" s="358"/>
      <c r="AJ559" s="379" t="str">
        <f t="shared" ca="1" si="243"/>
        <v/>
      </c>
      <c r="AK559" s="363"/>
      <c r="AL559" s="432" t="str">
        <f t="shared" ca="1" si="244"/>
        <v/>
      </c>
      <c r="AM559" s="363"/>
      <c r="AN559" s="432" t="str">
        <f t="shared" ca="1" si="245"/>
        <v/>
      </c>
      <c r="AO559" s="433" t="str">
        <f t="shared" si="246"/>
        <v/>
      </c>
      <c r="AP559" s="433" t="str">
        <f t="shared" si="247"/>
        <v/>
      </c>
      <c r="AQ559" s="433" t="str">
        <f>IF(AO559=7,VLOOKUP(AP559,設定!$A$2:$B$6,2,1),"---")</f>
        <v>---</v>
      </c>
      <c r="AR559" s="370"/>
      <c r="AS559" s="371"/>
      <c r="AT559" s="371"/>
      <c r="AU559" s="372" t="s">
        <v>105</v>
      </c>
      <c r="AV559" s="373"/>
      <c r="AW559" s="372"/>
      <c r="AX559" s="374"/>
      <c r="AY559" s="434" t="str">
        <f t="shared" si="237"/>
        <v/>
      </c>
      <c r="AZ559" s="372" t="s">
        <v>105</v>
      </c>
      <c r="BA559" s="372" t="s">
        <v>105</v>
      </c>
      <c r="BB559" s="372" t="s">
        <v>105</v>
      </c>
      <c r="BC559" s="372"/>
      <c r="BD559" s="372"/>
      <c r="BE559" s="372"/>
      <c r="BF559" s="372"/>
      <c r="BG559" s="376"/>
      <c r="BH559" s="377"/>
      <c r="BI559" s="372"/>
      <c r="BJ559" s="372"/>
      <c r="BK559" s="372"/>
      <c r="BL559" s="372"/>
      <c r="BM559" s="372"/>
      <c r="BN559" s="372"/>
      <c r="BO559" s="372"/>
      <c r="BP559" s="372"/>
      <c r="BQ559" s="372"/>
      <c r="BR559" s="372"/>
      <c r="BS559" s="372"/>
      <c r="BT559" s="372"/>
      <c r="BU559" s="372"/>
      <c r="BV559" s="372"/>
      <c r="BW559" s="372"/>
      <c r="BX559" s="372"/>
      <c r="BY559" s="372"/>
      <c r="BZ559" s="378"/>
      <c r="CA559" s="401"/>
      <c r="CB559" s="402"/>
      <c r="CC559" s="402">
        <v>547</v>
      </c>
      <c r="CD559" s="337" t="str">
        <f t="shared" si="248"/>
        <v/>
      </c>
      <c r="CE559" s="337" t="str">
        <f t="shared" si="250"/>
        <v>立得点表!3:12</v>
      </c>
      <c r="CF559" s="338" t="str">
        <f t="shared" si="251"/>
        <v>立得点表!16:25</v>
      </c>
      <c r="CG559" s="337" t="str">
        <f t="shared" si="252"/>
        <v>立3段得点表!3:13</v>
      </c>
      <c r="CH559" s="338" t="str">
        <f t="shared" si="253"/>
        <v>立3段得点表!16:25</v>
      </c>
      <c r="CI559" s="337" t="str">
        <f t="shared" si="254"/>
        <v>ボール得点表!3:13</v>
      </c>
      <c r="CJ559" s="338" t="str">
        <f t="shared" si="255"/>
        <v>ボール得点表!16:25</v>
      </c>
      <c r="CK559" s="337" t="str">
        <f t="shared" si="256"/>
        <v>50m得点表!3:13</v>
      </c>
      <c r="CL559" s="338" t="str">
        <f t="shared" si="257"/>
        <v>50m得点表!16:25</v>
      </c>
      <c r="CM559" s="337" t="str">
        <f t="shared" si="258"/>
        <v>往得点表!3:13</v>
      </c>
      <c r="CN559" s="338" t="str">
        <f t="shared" si="259"/>
        <v>往得点表!16:25</v>
      </c>
      <c r="CO559" s="337" t="str">
        <f t="shared" si="260"/>
        <v>腕得点表!3:13</v>
      </c>
      <c r="CP559" s="338" t="str">
        <f t="shared" si="261"/>
        <v>腕得点表!16:25</v>
      </c>
      <c r="CQ559" s="337" t="str">
        <f t="shared" si="262"/>
        <v>腕膝得点表!3:4</v>
      </c>
      <c r="CR559" s="338" t="str">
        <f t="shared" si="263"/>
        <v>腕膝得点表!8:9</v>
      </c>
      <c r="CS559" s="337" t="str">
        <f t="shared" si="264"/>
        <v>20mシャトルラン得点表!3:13</v>
      </c>
      <c r="CT559" s="338" t="str">
        <f t="shared" si="265"/>
        <v>20mシャトルラン得点表!16:25</v>
      </c>
      <c r="CU559" s="402" t="b">
        <f t="shared" si="249"/>
        <v>0</v>
      </c>
    </row>
    <row r="560" spans="1:99">
      <c r="A560" s="352">
        <v>548</v>
      </c>
      <c r="B560" s="446"/>
      <c r="C560" s="353"/>
      <c r="D560" s="356"/>
      <c r="E560" s="355"/>
      <c r="F560" s="356"/>
      <c r="G560" s="435" t="str">
        <f>IF(E560="","",DATEDIF(E560,#REF!,"y"))</f>
        <v/>
      </c>
      <c r="H560" s="356"/>
      <c r="I560" s="356"/>
      <c r="J560" s="379"/>
      <c r="K560" s="436" t="str">
        <f t="shared" ca="1" si="238"/>
        <v/>
      </c>
      <c r="L560" s="316"/>
      <c r="M560" s="361"/>
      <c r="N560" s="361"/>
      <c r="O560" s="365"/>
      <c r="P560" s="363"/>
      <c r="Q560" s="432" t="str">
        <f t="shared" ca="1" si="239"/>
        <v/>
      </c>
      <c r="R560" s="360"/>
      <c r="S560" s="361"/>
      <c r="T560" s="361"/>
      <c r="U560" s="361"/>
      <c r="V560" s="365"/>
      <c r="W560" s="358"/>
      <c r="X560" s="379" t="str">
        <f t="shared" ca="1" si="240"/>
        <v/>
      </c>
      <c r="Y560" s="379"/>
      <c r="Z560" s="360"/>
      <c r="AA560" s="361"/>
      <c r="AB560" s="361"/>
      <c r="AC560" s="361"/>
      <c r="AD560" s="362"/>
      <c r="AE560" s="363"/>
      <c r="AF560" s="432" t="str">
        <f t="shared" ca="1" si="241"/>
        <v/>
      </c>
      <c r="AG560" s="363"/>
      <c r="AH560" s="432" t="str">
        <f t="shared" ca="1" si="242"/>
        <v/>
      </c>
      <c r="AI560" s="358"/>
      <c r="AJ560" s="379" t="str">
        <f t="shared" ca="1" si="243"/>
        <v/>
      </c>
      <c r="AK560" s="363"/>
      <c r="AL560" s="432" t="str">
        <f t="shared" ca="1" si="244"/>
        <v/>
      </c>
      <c r="AM560" s="363"/>
      <c r="AN560" s="432" t="str">
        <f t="shared" ca="1" si="245"/>
        <v/>
      </c>
      <c r="AO560" s="433" t="str">
        <f t="shared" si="246"/>
        <v/>
      </c>
      <c r="AP560" s="433" t="str">
        <f t="shared" si="247"/>
        <v/>
      </c>
      <c r="AQ560" s="433" t="str">
        <f>IF(AO560=7,VLOOKUP(AP560,設定!$A$2:$B$6,2,1),"---")</f>
        <v>---</v>
      </c>
      <c r="AR560" s="370"/>
      <c r="AS560" s="371"/>
      <c r="AT560" s="371"/>
      <c r="AU560" s="372" t="s">
        <v>105</v>
      </c>
      <c r="AV560" s="373"/>
      <c r="AW560" s="372"/>
      <c r="AX560" s="374"/>
      <c r="AY560" s="434" t="str">
        <f t="shared" si="237"/>
        <v/>
      </c>
      <c r="AZ560" s="372" t="s">
        <v>105</v>
      </c>
      <c r="BA560" s="372" t="s">
        <v>105</v>
      </c>
      <c r="BB560" s="372" t="s">
        <v>105</v>
      </c>
      <c r="BC560" s="372"/>
      <c r="BD560" s="372"/>
      <c r="BE560" s="372"/>
      <c r="BF560" s="372"/>
      <c r="BG560" s="376"/>
      <c r="BH560" s="377"/>
      <c r="BI560" s="372"/>
      <c r="BJ560" s="372"/>
      <c r="BK560" s="372"/>
      <c r="BL560" s="372"/>
      <c r="BM560" s="372"/>
      <c r="BN560" s="372"/>
      <c r="BO560" s="372"/>
      <c r="BP560" s="372"/>
      <c r="BQ560" s="372"/>
      <c r="BR560" s="372"/>
      <c r="BS560" s="372"/>
      <c r="BT560" s="372"/>
      <c r="BU560" s="372"/>
      <c r="BV560" s="372"/>
      <c r="BW560" s="372"/>
      <c r="BX560" s="372"/>
      <c r="BY560" s="372"/>
      <c r="BZ560" s="378"/>
      <c r="CA560" s="401"/>
      <c r="CB560" s="402"/>
      <c r="CC560" s="402">
        <v>548</v>
      </c>
      <c r="CD560" s="337" t="str">
        <f t="shared" si="248"/>
        <v/>
      </c>
      <c r="CE560" s="337" t="str">
        <f t="shared" si="250"/>
        <v>立得点表!3:12</v>
      </c>
      <c r="CF560" s="338" t="str">
        <f t="shared" si="251"/>
        <v>立得点表!16:25</v>
      </c>
      <c r="CG560" s="337" t="str">
        <f t="shared" si="252"/>
        <v>立3段得点表!3:13</v>
      </c>
      <c r="CH560" s="338" t="str">
        <f t="shared" si="253"/>
        <v>立3段得点表!16:25</v>
      </c>
      <c r="CI560" s="337" t="str">
        <f t="shared" si="254"/>
        <v>ボール得点表!3:13</v>
      </c>
      <c r="CJ560" s="338" t="str">
        <f t="shared" si="255"/>
        <v>ボール得点表!16:25</v>
      </c>
      <c r="CK560" s="337" t="str">
        <f t="shared" si="256"/>
        <v>50m得点表!3:13</v>
      </c>
      <c r="CL560" s="338" t="str">
        <f t="shared" si="257"/>
        <v>50m得点表!16:25</v>
      </c>
      <c r="CM560" s="337" t="str">
        <f t="shared" si="258"/>
        <v>往得点表!3:13</v>
      </c>
      <c r="CN560" s="338" t="str">
        <f t="shared" si="259"/>
        <v>往得点表!16:25</v>
      </c>
      <c r="CO560" s="337" t="str">
        <f t="shared" si="260"/>
        <v>腕得点表!3:13</v>
      </c>
      <c r="CP560" s="338" t="str">
        <f t="shared" si="261"/>
        <v>腕得点表!16:25</v>
      </c>
      <c r="CQ560" s="337" t="str">
        <f t="shared" si="262"/>
        <v>腕膝得点表!3:4</v>
      </c>
      <c r="CR560" s="338" t="str">
        <f t="shared" si="263"/>
        <v>腕膝得点表!8:9</v>
      </c>
      <c r="CS560" s="337" t="str">
        <f t="shared" si="264"/>
        <v>20mシャトルラン得点表!3:13</v>
      </c>
      <c r="CT560" s="338" t="str">
        <f t="shared" si="265"/>
        <v>20mシャトルラン得点表!16:25</v>
      </c>
      <c r="CU560" s="402" t="b">
        <f t="shared" si="249"/>
        <v>0</v>
      </c>
    </row>
    <row r="561" spans="7:7">
      <c r="G561" s="438" t="str">
        <f>IF(E561="","",DATEDIF(E561,#REF!,"y"))</f>
        <v/>
      </c>
    </row>
    <row r="562" spans="7:7">
      <c r="G562" s="438" t="str">
        <f>IF(E562="","",DATEDIF(E562,#REF!,"y"))</f>
        <v/>
      </c>
    </row>
    <row r="563" spans="7:7">
      <c r="G563" s="438" t="str">
        <f>IF(E563="","",DATEDIF(E563,#REF!,"y"))</f>
        <v/>
      </c>
    </row>
    <row r="564" spans="7:7">
      <c r="G564" s="438" t="str">
        <f>IF(E564="","",DATEDIF(E564,#REF!,"y"))</f>
        <v/>
      </c>
    </row>
    <row r="565" spans="7:7">
      <c r="G565" s="438" t="str">
        <f>IF(E565="","",DATEDIF(E565,#REF!,"y"))</f>
        <v/>
      </c>
    </row>
    <row r="566" spans="7:7">
      <c r="G566" s="438" t="str">
        <f>IF(E566="","",DATEDIF(E566,#REF!,"y"))</f>
        <v/>
      </c>
    </row>
    <row r="567" spans="7:7">
      <c r="G567" s="438" t="str">
        <f>IF(E567="","",DATEDIF(E567,#REF!,"y"))</f>
        <v/>
      </c>
    </row>
    <row r="568" spans="7:7">
      <c r="G568" s="438" t="str">
        <f>IF(E568="","",DATEDIF(E568,#REF!,"y"))</f>
        <v/>
      </c>
    </row>
    <row r="569" spans="7:7">
      <c r="G569" s="438" t="str">
        <f>IF(E569="","",DATEDIF(E569,#REF!,"y"))</f>
        <v/>
      </c>
    </row>
    <row r="570" spans="7:7">
      <c r="G570" s="438" t="str">
        <f>IF(E570="","",DATEDIF(E570,#REF!,"y"))</f>
        <v/>
      </c>
    </row>
    <row r="571" spans="7:7">
      <c r="G571" s="438" t="str">
        <f>IF(E571="","",DATEDIF(E571,#REF!,"y"))</f>
        <v/>
      </c>
    </row>
    <row r="572" spans="7:7">
      <c r="G572" s="438" t="str">
        <f>IF(E572="","",DATEDIF(E572,#REF!,"y"))</f>
        <v/>
      </c>
    </row>
    <row r="573" spans="7:7">
      <c r="G573" s="438" t="str">
        <f>IF(E573="","",DATEDIF(E573,#REF!,"y"))</f>
        <v/>
      </c>
    </row>
    <row r="574" spans="7:7">
      <c r="G574" s="438" t="str">
        <f>IF(E574="","",DATEDIF(E574,#REF!,"y"))</f>
        <v/>
      </c>
    </row>
    <row r="575" spans="7:7">
      <c r="G575" s="438" t="str">
        <f>IF(E575="","",DATEDIF(E575,#REF!,"y"))</f>
        <v/>
      </c>
    </row>
    <row r="576" spans="7:7">
      <c r="G576" s="438" t="str">
        <f>IF(E576="","",DATEDIF(E576,#REF!,"y"))</f>
        <v/>
      </c>
    </row>
    <row r="577" spans="7:7">
      <c r="G577" s="438" t="str">
        <f>IF(E577="","",DATEDIF(E577,#REF!,"y"))</f>
        <v/>
      </c>
    </row>
    <row r="578" spans="7:7">
      <c r="G578" s="438" t="str">
        <f>IF(E578="","",DATEDIF(E578,#REF!,"y"))</f>
        <v/>
      </c>
    </row>
    <row r="579" spans="7:7">
      <c r="G579" s="438" t="str">
        <f>IF(E579="","",DATEDIF(E579,#REF!,"y"))</f>
        <v/>
      </c>
    </row>
    <row r="580" spans="7:7">
      <c r="G580" s="438" t="str">
        <f>IF(E580="","",DATEDIF(E580,#REF!,"y"))</f>
        <v/>
      </c>
    </row>
    <row r="581" spans="7:7">
      <c r="G581" s="438" t="str">
        <f>IF(E581="","",DATEDIF(E581,#REF!,"y"))</f>
        <v/>
      </c>
    </row>
    <row r="582" spans="7:7">
      <c r="G582" s="438" t="str">
        <f>IF(E582="","",DATEDIF(E582,#REF!,"y"))</f>
        <v/>
      </c>
    </row>
    <row r="583" spans="7:7">
      <c r="G583" s="438" t="str">
        <f>IF(E583="","",DATEDIF(E583,#REF!,"y"))</f>
        <v/>
      </c>
    </row>
    <row r="584" spans="7:7">
      <c r="G584" s="438" t="str">
        <f>IF(E584="","",DATEDIF(E584,#REF!,"y"))</f>
        <v/>
      </c>
    </row>
  </sheetData>
  <mergeCells count="50">
    <mergeCell ref="A4:C4"/>
    <mergeCell ref="D4:H4"/>
    <mergeCell ref="I4:J4"/>
    <mergeCell ref="K3:W3"/>
    <mergeCell ref="D3:J3"/>
    <mergeCell ref="A3:C3"/>
    <mergeCell ref="K4:R4"/>
    <mergeCell ref="S4:W4"/>
    <mergeCell ref="AI11:AJ11"/>
    <mergeCell ref="J11:K11"/>
    <mergeCell ref="E11:E12"/>
    <mergeCell ref="P11:Q11"/>
    <mergeCell ref="AE11:AF11"/>
    <mergeCell ref="W11:Y11"/>
    <mergeCell ref="R11:V11"/>
    <mergeCell ref="Z11:AD11"/>
    <mergeCell ref="L11:O11"/>
    <mergeCell ref="AG11:AH11"/>
    <mergeCell ref="BN11:BO11"/>
    <mergeCell ref="BU11:BV11"/>
    <mergeCell ref="BW11:BZ11"/>
    <mergeCell ref="A11:A12"/>
    <mergeCell ref="C11:C12"/>
    <mergeCell ref="D11:D12"/>
    <mergeCell ref="F11:F12"/>
    <mergeCell ref="H11:I11"/>
    <mergeCell ref="G11:G12"/>
    <mergeCell ref="AK11:AL11"/>
    <mergeCell ref="BD11:BD12"/>
    <mergeCell ref="BE11:BG12"/>
    <mergeCell ref="BH11:BI11"/>
    <mergeCell ref="BJ11:BK11"/>
    <mergeCell ref="BL11:BM11"/>
    <mergeCell ref="B11:B12"/>
    <mergeCell ref="AN2:AP2"/>
    <mergeCell ref="BP11:BQ11"/>
    <mergeCell ref="BS11:BT11"/>
    <mergeCell ref="AQ11:AQ12"/>
    <mergeCell ref="AM11:AN11"/>
    <mergeCell ref="AO11:AO12"/>
    <mergeCell ref="AP11:AP12"/>
    <mergeCell ref="AR10:BG10"/>
    <mergeCell ref="BH10:BZ10"/>
    <mergeCell ref="AR11:AT11"/>
    <mergeCell ref="AU11:AV11"/>
    <mergeCell ref="AW11:AY11"/>
    <mergeCell ref="AZ11:AZ12"/>
    <mergeCell ref="BA11:BA12"/>
    <mergeCell ref="BB11:BB12"/>
    <mergeCell ref="BC11:BC12"/>
  </mergeCells>
  <phoneticPr fontId="8"/>
  <conditionalFormatting sqref="E15:E17">
    <cfRule type="cellIs" dxfId="14" priority="12" stopIfTrue="1" operator="equal">
      <formula>"女"</formula>
    </cfRule>
  </conditionalFormatting>
  <conditionalFormatting sqref="E18 E20:E22">
    <cfRule type="cellIs" dxfId="13" priority="9" stopIfTrue="1" operator="equal">
      <formula>"女"</formula>
    </cfRule>
  </conditionalFormatting>
  <conditionalFormatting sqref="E19">
    <cfRule type="cellIs" dxfId="12" priority="8" stopIfTrue="1" operator="equal">
      <formula>"女"</formula>
    </cfRule>
  </conditionalFormatting>
  <conditionalFormatting sqref="E23 E25:E28 E30:E33 E35:E38 E40:E43 E45:E48 E50:E53 E55:E58 E60:E63 E65:E68 E70:E73 E75:E78 E80:E83 E85:E88 E90:E93 E95:E98 E100:E103 E105:E108 E110:E560">
    <cfRule type="cellIs" dxfId="11" priority="7" stopIfTrue="1" operator="equal">
      <formula>"女"</formula>
    </cfRule>
  </conditionalFormatting>
  <conditionalFormatting sqref="E24 E29 E34 E39 E44 E49 E54 E59 E64 E69 E74 E79 E84 E89 E94 E99 E104 E109">
    <cfRule type="cellIs" dxfId="10" priority="6" stopIfTrue="1" operator="equal">
      <formula>"女"</formula>
    </cfRule>
  </conditionalFormatting>
  <conditionalFormatting sqref="E13">
    <cfRule type="cellIs" dxfId="9" priority="2" stopIfTrue="1" operator="equal">
      <formula>"女"</formula>
    </cfRule>
  </conditionalFormatting>
  <conditionalFormatting sqref="E14">
    <cfRule type="cellIs" dxfId="8" priority="1" stopIfTrue="1" operator="equal">
      <formula>"女"</formula>
    </cfRule>
  </conditionalFormatting>
  <dataValidations count="24">
    <dataValidation imeMode="off" operator="greaterThanOrEqual" allowBlank="1" showInputMessage="1" showErrorMessage="1" sqref="I12:O12 H561:O65536 H5 H10:H12 H1:H2 Q12 X12 AF12 AH12 AJ12 AL12 AN12" xr:uid="{00000000-0002-0000-0000-000000000000}"/>
    <dataValidation type="list" allowBlank="1" showInputMessage="1" showErrorMessage="1" sqref="D113:D560" xr:uid="{00000000-0002-0000-0000-000002000000}">
      <formula1>"　,男,女"</formula1>
    </dataValidation>
    <dataValidation imeMode="on" allowBlank="1" showInputMessage="1" showErrorMessage="1" sqref="F7" xr:uid="{63D20805-491E-483B-B93A-6E22E956CB81}"/>
    <dataValidation type="list" showInputMessage="1" showErrorMessage="1" sqref="BT15:BT560 BY15:BZ560" xr:uid="{97CBF11C-3F94-40D4-8184-C5C645FFA02D}">
      <formula1>"　　,○(なし),×(あり)"</formula1>
    </dataValidation>
    <dataValidation type="list" showInputMessage="1" showErrorMessage="1" sqref="BC13:BD560" xr:uid="{CFAEAA8E-5271-4D40-9823-4DB8A3C861F7}">
      <formula1>"　,ない,ある"</formula1>
    </dataValidation>
    <dataValidation type="list" allowBlank="1" showInputMessage="1" showErrorMessage="1" sqref="AZ13:BB560" xr:uid="{CB58575E-B59D-4764-8C83-6815356335D6}">
      <formula1>"　,している,するときもある,していない"</formula1>
    </dataValidation>
    <dataValidation type="list" allowBlank="1" showInputMessage="1" showErrorMessage="1" sqref="AU13:AU560" xr:uid="{A63696EE-F731-4E95-8263-D0378EB080D5}">
      <formula1>"　,とても伸びた,少し伸びた,変わらない"</formula1>
    </dataValidation>
    <dataValidation type="list" showInputMessage="1" showErrorMessage="1" sqref="AW13:AW560" xr:uid="{F7038F48-6345-48BA-B355-EADB85933A2F}">
      <formula1>"　 ,1,2,3,4,5,6,7"</formula1>
    </dataValidation>
    <dataValidation type="whole" allowBlank="1" showInputMessage="1" showErrorMessage="1" sqref="AV16:AV560" xr:uid="{3C4B3D66-00C6-4F93-A463-4F5289D5ABBE}">
      <formula1>0</formula1>
      <formula2>168</formula2>
    </dataValidation>
    <dataValidation type="decimal" allowBlank="1" showInputMessage="1" showErrorMessage="1" sqref="AX13:AX560 AV13:AV15" xr:uid="{EA5E893F-82D4-43A0-A46E-B1E3F374345E}">
      <formula1>0</formula1>
      <formula2>168</formula2>
    </dataValidation>
    <dataValidation type="list" showInputMessage="1" showErrorMessage="1" sqref="BH13:BM560 BP15:BS560 BU15:BX560" xr:uid="{3D1A0E84-0CA8-46A2-9CB7-B5ECEA00FD0C}">
      <formula1>"　　,○,△,×"</formula1>
    </dataValidation>
    <dataValidation type="list" showInputMessage="1" showErrorMessage="1" sqref="BN13:BO560 BP13:BZ14" xr:uid="{D6B628C6-4800-41C7-A6EB-E1832EDCEE3C}">
      <formula1>"　　,○,×"</formula1>
    </dataValidation>
    <dataValidation type="date" allowBlank="1" showInputMessage="1" showErrorMessage="1" error="例：1993年11月14日生まれの場合、 1993/11/14 と入力してください" sqref="E13:E560" xr:uid="{1B5A0012-8DA6-4742-9D97-C4B124494D4F}">
      <formula1>9497</formula1>
      <formula2>71589</formula2>
    </dataValidation>
    <dataValidation type="decimal" imeMode="off" operator="greaterThanOrEqual" allowBlank="1" showInputMessage="1" showErrorMessage="1" sqref="M463:O560 H13:K560" xr:uid="{F836A128-89BA-45E2-956F-5CD4575E4ED8}">
      <formula1>0</formula1>
    </dataValidation>
    <dataValidation type="decimal" operator="greaterThanOrEqual" allowBlank="1" showInputMessage="1" showErrorMessage="1" error="小数点数を入力してください（例：10.5）" sqref="W13:W560 J13:J560" xr:uid="{C2544AB3-3F2A-4A47-AA9D-CB2C45C32FD8}">
      <formula1>0</formula1>
    </dataValidation>
    <dataValidation type="whole" imeMode="off" operator="greaterThanOrEqual" allowBlank="1" showInputMessage="1" showErrorMessage="1" error="整数を入力してください" sqref="AK13:AK560 AE13:AE560 AG13:AG560 AI13:AI560 AM13:AM560 P13:P560" xr:uid="{FC92D4C7-689D-4111-942F-FCFEB8D1AB97}">
      <formula1>0</formula1>
    </dataValidation>
    <dataValidation type="list" allowBlank="1" showInputMessage="1" showErrorMessage="1" sqref="L13:L560 R13:R560 Z13:Z560" xr:uid="{154C889C-C5E5-4B35-BAAA-94E44E37C975}">
      <formula1>",A,B,C"</formula1>
    </dataValidation>
    <dataValidation type="list" allowBlank="1" showInputMessage="1" showErrorMessage="1" sqref="S13:V560 M13:O560 AA13:AD560" xr:uid="{C2F1E71D-F6A5-41C0-BA1C-E7BC00AE50F5}">
      <formula1>",○,×"</formula1>
    </dataValidation>
    <dataValidation type="list" imeMode="off" operator="greaterThanOrEqual" allowBlank="1" showInputMessage="1" showErrorMessage="1" sqref="F113:F560" xr:uid="{C79B2EE9-B142-4AFD-ACCA-8BED25C1328E}">
      <formula1>"　,小1,小2,小3,小4,小5,小6,中1,中2,中3,"</formula1>
    </dataValidation>
    <dataValidation type="list" allowBlank="1" showInputMessage="1" showErrorMessage="1" sqref="Y13:Y314" xr:uid="{09836C47-5BFC-4992-B054-CB4B19A22501}">
      <formula1>"テニスボール,ソフトボール,ハンドボール"</formula1>
    </dataValidation>
    <dataValidation type="list" imeMode="off" operator="greaterThanOrEqual" allowBlank="1" showInputMessage="1" showErrorMessage="1" sqref="F13:F112" xr:uid="{D46DB4A3-01A6-4B53-A00E-69A4E6972A3C}">
      <formula1>"小1,小2,小3,小4,小5,小6,中1,中2,中3,"</formula1>
    </dataValidation>
    <dataValidation type="list" allowBlank="1" showInputMessage="1" showErrorMessage="1" sqref="D13:D112" xr:uid="{7CF17FB6-E40F-470B-9686-84CEAFAC1356}">
      <formula1>"女,男"</formula1>
    </dataValidation>
    <dataValidation type="list" imeMode="off" operator="greaterThanOrEqual" allowBlank="1" showInputMessage="1" showErrorMessage="1" sqref="I4" xr:uid="{7D095124-33E6-43E9-9623-B6FFB2B1AC20}">
      <formula1>"　,市,区,町,村"</formula1>
    </dataValidation>
    <dataValidation type="list" allowBlank="1" showInputMessage="1" showErrorMessage="1" sqref="A4:B4" xr:uid="{4CC7B538-7A6D-467C-AFBE-76377EBE729B}">
      <formula1>$DB$3:$DB$49</formula1>
    </dataValidation>
  </dataValidations>
  <printOptions horizontalCentered="1" gridLinesSet="0"/>
  <pageMargins left="0.39370078740157483" right="0.39370078740157483" top="0.45" bottom="0.45" header="0.27559055118110237" footer="0.19"/>
  <pageSetup paperSize="9" scale="30" orientation="landscape" r:id="rId1"/>
  <headerFooter alignWithMargins="0">
    <oddFooter>- &amp;P -</oddFooter>
  </headerFooter>
  <rowBreaks count="4" manualBreakCount="4">
    <brk id="32" max="77" man="1"/>
    <brk id="52" max="77" man="1"/>
    <brk id="72" max="77" man="1"/>
    <brk id="92" max="77" man="1"/>
  </rowBreaks>
  <colBreaks count="1" manualBreakCount="1">
    <brk id="43" max="113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4822-F407-49D2-AFDC-F591A9BABD9F}">
  <sheetPr>
    <tabColor theme="1"/>
  </sheetPr>
  <dimension ref="A1:X23"/>
  <sheetViews>
    <sheetView workbookViewId="0">
      <selection activeCell="B51" sqref="B51:N55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4">
      <c r="A1" t="s">
        <v>9</v>
      </c>
    </row>
    <row r="2" spans="1:24">
      <c r="A2">
        <v>4</v>
      </c>
      <c r="B2">
        <v>5</v>
      </c>
      <c r="C2" t="s">
        <v>7</v>
      </c>
    </row>
    <row r="3" spans="1:24">
      <c r="A3" s="101">
        <v>0</v>
      </c>
      <c r="B3" s="101">
        <v>0</v>
      </c>
      <c r="C3">
        <v>1</v>
      </c>
    </row>
    <row r="4" spans="1:24">
      <c r="A4" s="101">
        <v>62</v>
      </c>
      <c r="B4" s="101">
        <v>69</v>
      </c>
      <c r="C4">
        <v>2</v>
      </c>
    </row>
    <row r="5" spans="1:24">
      <c r="A5" s="101">
        <v>80</v>
      </c>
      <c r="B5" s="101">
        <v>89</v>
      </c>
      <c r="C5">
        <v>3</v>
      </c>
    </row>
    <row r="6" spans="1:24">
      <c r="A6" s="101">
        <v>99</v>
      </c>
      <c r="B6" s="101">
        <v>110</v>
      </c>
      <c r="C6">
        <v>4</v>
      </c>
    </row>
    <row r="7" spans="1:24">
      <c r="A7" s="101">
        <v>118</v>
      </c>
      <c r="B7" s="101">
        <v>130</v>
      </c>
      <c r="C7">
        <v>5</v>
      </c>
    </row>
    <row r="8" spans="1:24">
      <c r="L8" s="16"/>
      <c r="X8" s="16"/>
    </row>
    <row r="9" spans="1:24">
      <c r="A9" t="s">
        <v>10</v>
      </c>
    </row>
    <row r="10" spans="1:24">
      <c r="A10">
        <v>4</v>
      </c>
      <c r="B10" s="107">
        <v>5</v>
      </c>
      <c r="C10" t="s">
        <v>7</v>
      </c>
    </row>
    <row r="11" spans="1:24">
      <c r="A11" s="107">
        <v>0</v>
      </c>
      <c r="B11" s="107">
        <v>0</v>
      </c>
      <c r="C11">
        <v>1</v>
      </c>
    </row>
    <row r="12" spans="1:24">
      <c r="A12" s="101">
        <v>66</v>
      </c>
      <c r="B12" s="101">
        <v>71</v>
      </c>
      <c r="C12">
        <v>2</v>
      </c>
    </row>
    <row r="13" spans="1:24">
      <c r="A13" s="101">
        <v>80</v>
      </c>
      <c r="B13" s="101">
        <v>88</v>
      </c>
      <c r="C13">
        <v>3</v>
      </c>
    </row>
    <row r="14" spans="1:24">
      <c r="A14" s="101">
        <v>94</v>
      </c>
      <c r="B14" s="101">
        <v>105</v>
      </c>
      <c r="C14">
        <v>4</v>
      </c>
    </row>
    <row r="15" spans="1:24">
      <c r="A15" s="101">
        <v>108</v>
      </c>
      <c r="B15" s="101">
        <v>121</v>
      </c>
      <c r="C15">
        <v>5</v>
      </c>
    </row>
    <row r="23" spans="12:12">
      <c r="L23" s="125"/>
    </row>
  </sheetData>
  <sortState xmlns:xlrd2="http://schemas.microsoft.com/office/spreadsheetml/2017/richdata2" ref="A2:C2">
    <sortCondition descending="1" ref="A2"/>
  </sortState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Y25"/>
  <sheetViews>
    <sheetView workbookViewId="0">
      <selection activeCell="B51" sqref="B51:N55"/>
    </sheetView>
  </sheetViews>
  <sheetFormatPr defaultColWidth="11.140625" defaultRowHeight="12"/>
  <cols>
    <col min="1" max="25" width="4.7109375" customWidth="1"/>
    <col min="26" max="92" width="5.42578125" customWidth="1"/>
    <col min="93" max="114" width="5.28515625" customWidth="1"/>
  </cols>
  <sheetData>
    <row r="1" spans="1:25">
      <c r="A1" t="s">
        <v>110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277</v>
      </c>
      <c r="B4">
        <v>288</v>
      </c>
      <c r="C4">
        <v>324</v>
      </c>
      <c r="D4">
        <v>348</v>
      </c>
      <c r="E4">
        <v>374</v>
      </c>
      <c r="F4">
        <v>398</v>
      </c>
      <c r="G4">
        <v>412</v>
      </c>
      <c r="Y4">
        <v>2</v>
      </c>
    </row>
    <row r="5" spans="1:25">
      <c r="A5">
        <v>299</v>
      </c>
      <c r="B5">
        <v>310</v>
      </c>
      <c r="C5">
        <v>345</v>
      </c>
      <c r="D5">
        <v>371</v>
      </c>
      <c r="E5">
        <v>396</v>
      </c>
      <c r="F5">
        <v>422</v>
      </c>
      <c r="G5">
        <v>440</v>
      </c>
      <c r="Y5">
        <v>3</v>
      </c>
    </row>
    <row r="6" spans="1:25">
      <c r="A6">
        <v>322</v>
      </c>
      <c r="B6">
        <v>332</v>
      </c>
      <c r="C6">
        <v>367</v>
      </c>
      <c r="D6">
        <v>394</v>
      </c>
      <c r="E6">
        <v>418</v>
      </c>
      <c r="F6">
        <v>446</v>
      </c>
      <c r="G6">
        <v>467</v>
      </c>
      <c r="Y6">
        <v>4</v>
      </c>
    </row>
    <row r="7" spans="1:25">
      <c r="A7">
        <v>344</v>
      </c>
      <c r="B7">
        <v>354</v>
      </c>
      <c r="C7">
        <v>388</v>
      </c>
      <c r="D7">
        <v>417</v>
      </c>
      <c r="E7">
        <v>440</v>
      </c>
      <c r="F7">
        <v>470</v>
      </c>
      <c r="G7">
        <v>494</v>
      </c>
      <c r="Y7">
        <v>5</v>
      </c>
    </row>
    <row r="8" spans="1:25">
      <c r="A8">
        <v>368</v>
      </c>
      <c r="B8">
        <v>376</v>
      </c>
      <c r="C8">
        <v>410</v>
      </c>
      <c r="D8">
        <v>441</v>
      </c>
      <c r="E8">
        <v>463</v>
      </c>
      <c r="F8">
        <v>495</v>
      </c>
      <c r="G8">
        <v>522</v>
      </c>
      <c r="L8" s="16"/>
      <c r="X8" s="16"/>
      <c r="Y8">
        <v>6</v>
      </c>
    </row>
    <row r="9" spans="1:25">
      <c r="A9">
        <v>390</v>
      </c>
      <c r="B9">
        <v>398</v>
      </c>
      <c r="C9">
        <v>432</v>
      </c>
      <c r="D9">
        <v>464</v>
      </c>
      <c r="E9">
        <v>485</v>
      </c>
      <c r="F9">
        <v>519</v>
      </c>
      <c r="G9">
        <v>549</v>
      </c>
      <c r="Y9">
        <v>7</v>
      </c>
    </row>
    <row r="10" spans="1:25">
      <c r="A10">
        <v>413</v>
      </c>
      <c r="B10">
        <v>420</v>
      </c>
      <c r="C10">
        <v>454</v>
      </c>
      <c r="D10">
        <v>487</v>
      </c>
      <c r="E10">
        <v>507</v>
      </c>
      <c r="F10">
        <v>543</v>
      </c>
      <c r="G10">
        <v>576</v>
      </c>
      <c r="Y10">
        <v>8</v>
      </c>
    </row>
    <row r="11" spans="1:25">
      <c r="A11">
        <v>436</v>
      </c>
      <c r="B11">
        <v>442</v>
      </c>
      <c r="C11">
        <v>475</v>
      </c>
      <c r="D11">
        <v>510</v>
      </c>
      <c r="E11">
        <v>529</v>
      </c>
      <c r="F11">
        <v>567</v>
      </c>
      <c r="G11">
        <v>604</v>
      </c>
      <c r="Y11">
        <v>9</v>
      </c>
    </row>
    <row r="12" spans="1:25">
      <c r="A12">
        <v>458</v>
      </c>
      <c r="B12">
        <v>464</v>
      </c>
      <c r="C12">
        <v>497</v>
      </c>
      <c r="D12">
        <v>533</v>
      </c>
      <c r="E12">
        <v>551</v>
      </c>
      <c r="F12">
        <v>591</v>
      </c>
      <c r="G12">
        <v>631</v>
      </c>
      <c r="Y12">
        <v>10</v>
      </c>
    </row>
    <row r="14" spans="1:25">
      <c r="A14" t="s">
        <v>111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231</v>
      </c>
      <c r="B17">
        <v>261</v>
      </c>
      <c r="C17">
        <v>318</v>
      </c>
      <c r="D17">
        <v>345</v>
      </c>
      <c r="E17">
        <v>363</v>
      </c>
      <c r="F17">
        <v>403</v>
      </c>
      <c r="G17">
        <v>432</v>
      </c>
      <c r="Y17">
        <v>2</v>
      </c>
    </row>
    <row r="18" spans="1:25">
      <c r="A18">
        <v>257</v>
      </c>
      <c r="B18">
        <v>288</v>
      </c>
      <c r="C18">
        <v>339</v>
      </c>
      <c r="D18">
        <v>367</v>
      </c>
      <c r="E18">
        <v>388</v>
      </c>
      <c r="F18">
        <v>426</v>
      </c>
      <c r="G18">
        <v>453</v>
      </c>
      <c r="Y18">
        <v>3</v>
      </c>
    </row>
    <row r="19" spans="1:25">
      <c r="A19">
        <v>283</v>
      </c>
      <c r="B19">
        <v>315</v>
      </c>
      <c r="C19">
        <v>360</v>
      </c>
      <c r="D19">
        <v>390</v>
      </c>
      <c r="E19">
        <v>413</v>
      </c>
      <c r="F19">
        <v>448</v>
      </c>
      <c r="G19">
        <v>475</v>
      </c>
      <c r="Y19">
        <v>4</v>
      </c>
    </row>
    <row r="20" spans="1:25">
      <c r="A20">
        <v>309</v>
      </c>
      <c r="B20">
        <v>341</v>
      </c>
      <c r="C20">
        <v>381</v>
      </c>
      <c r="D20">
        <v>413</v>
      </c>
      <c r="E20">
        <v>437</v>
      </c>
      <c r="F20">
        <v>470</v>
      </c>
      <c r="G20">
        <v>496</v>
      </c>
      <c r="Y20">
        <v>5</v>
      </c>
    </row>
    <row r="21" spans="1:25">
      <c r="A21">
        <v>336</v>
      </c>
      <c r="B21">
        <v>369</v>
      </c>
      <c r="C21">
        <v>403</v>
      </c>
      <c r="D21">
        <v>436</v>
      </c>
      <c r="E21">
        <v>463</v>
      </c>
      <c r="F21">
        <v>492</v>
      </c>
      <c r="G21">
        <v>518</v>
      </c>
      <c r="Y21">
        <v>6</v>
      </c>
    </row>
    <row r="22" spans="1:25">
      <c r="A22">
        <v>362</v>
      </c>
      <c r="B22">
        <v>395</v>
      </c>
      <c r="C22">
        <v>424</v>
      </c>
      <c r="D22">
        <v>459</v>
      </c>
      <c r="E22">
        <v>487</v>
      </c>
      <c r="F22">
        <v>514</v>
      </c>
      <c r="G22">
        <v>540</v>
      </c>
      <c r="Y22">
        <v>7</v>
      </c>
    </row>
    <row r="23" spans="1:25">
      <c r="A23">
        <v>388</v>
      </c>
      <c r="B23">
        <v>422</v>
      </c>
      <c r="C23">
        <v>445</v>
      </c>
      <c r="D23">
        <v>481</v>
      </c>
      <c r="E23">
        <v>512</v>
      </c>
      <c r="F23">
        <v>536</v>
      </c>
      <c r="G23">
        <v>561</v>
      </c>
      <c r="N23" s="125"/>
      <c r="Y23">
        <v>8</v>
      </c>
    </row>
    <row r="24" spans="1:25">
      <c r="A24">
        <v>414</v>
      </c>
      <c r="B24">
        <v>449</v>
      </c>
      <c r="C24">
        <v>467</v>
      </c>
      <c r="D24">
        <v>504</v>
      </c>
      <c r="E24">
        <v>537</v>
      </c>
      <c r="F24">
        <v>558</v>
      </c>
      <c r="G24">
        <v>583</v>
      </c>
      <c r="Y24">
        <v>9</v>
      </c>
    </row>
    <row r="25" spans="1:25">
      <c r="A25">
        <v>440</v>
      </c>
      <c r="B25">
        <v>475</v>
      </c>
      <c r="C25">
        <v>488</v>
      </c>
      <c r="D25">
        <v>526</v>
      </c>
      <c r="E25">
        <v>562</v>
      </c>
      <c r="F25">
        <v>580</v>
      </c>
      <c r="G25">
        <v>604</v>
      </c>
      <c r="Y25">
        <v>10</v>
      </c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Y25"/>
  <sheetViews>
    <sheetView workbookViewId="0">
      <selection activeCell="B51" sqref="B51:N55"/>
    </sheetView>
  </sheetViews>
  <sheetFormatPr defaultColWidth="10.7109375" defaultRowHeight="12"/>
  <cols>
    <col min="1" max="25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2</v>
      </c>
      <c r="B4">
        <v>4</v>
      </c>
      <c r="C4">
        <v>5</v>
      </c>
      <c r="D4">
        <v>7</v>
      </c>
      <c r="E4">
        <v>9</v>
      </c>
      <c r="F4">
        <v>10</v>
      </c>
      <c r="G4">
        <v>9</v>
      </c>
      <c r="Y4">
        <v>2</v>
      </c>
    </row>
    <row r="5" spans="1:25">
      <c r="A5">
        <v>4</v>
      </c>
      <c r="B5">
        <v>6</v>
      </c>
      <c r="C5">
        <v>8</v>
      </c>
      <c r="D5">
        <v>11</v>
      </c>
      <c r="E5">
        <v>13</v>
      </c>
      <c r="F5">
        <v>15</v>
      </c>
      <c r="G5">
        <v>12</v>
      </c>
      <c r="Y5">
        <v>3</v>
      </c>
    </row>
    <row r="6" spans="1:25">
      <c r="A6">
        <v>6</v>
      </c>
      <c r="B6">
        <v>8</v>
      </c>
      <c r="C6">
        <v>11</v>
      </c>
      <c r="D6">
        <v>14</v>
      </c>
      <c r="E6">
        <v>17</v>
      </c>
      <c r="F6">
        <v>19</v>
      </c>
      <c r="G6">
        <v>14</v>
      </c>
      <c r="Y6">
        <v>4</v>
      </c>
    </row>
    <row r="7" spans="1:25">
      <c r="A7">
        <v>7</v>
      </c>
      <c r="B7">
        <v>11</v>
      </c>
      <c r="C7">
        <v>14</v>
      </c>
      <c r="D7">
        <v>18</v>
      </c>
      <c r="E7">
        <v>21</v>
      </c>
      <c r="F7">
        <v>24</v>
      </c>
      <c r="G7">
        <v>17</v>
      </c>
      <c r="Y7">
        <v>5</v>
      </c>
    </row>
    <row r="8" spans="1:25">
      <c r="A8">
        <v>10</v>
      </c>
      <c r="B8">
        <v>14</v>
      </c>
      <c r="C8">
        <v>18</v>
      </c>
      <c r="D8">
        <v>22</v>
      </c>
      <c r="E8">
        <v>26</v>
      </c>
      <c r="F8">
        <v>30</v>
      </c>
      <c r="G8">
        <v>20</v>
      </c>
      <c r="Y8">
        <v>6</v>
      </c>
    </row>
    <row r="9" spans="1:25">
      <c r="A9">
        <v>12</v>
      </c>
      <c r="B9">
        <v>16</v>
      </c>
      <c r="C9">
        <v>21</v>
      </c>
      <c r="D9">
        <v>26</v>
      </c>
      <c r="E9">
        <v>30</v>
      </c>
      <c r="F9">
        <v>34</v>
      </c>
      <c r="G9">
        <v>22</v>
      </c>
      <c r="Y9">
        <v>7</v>
      </c>
    </row>
    <row r="10" spans="1:25">
      <c r="A10">
        <v>13</v>
      </c>
      <c r="B10">
        <v>19</v>
      </c>
      <c r="C10">
        <v>24</v>
      </c>
      <c r="D10">
        <v>29</v>
      </c>
      <c r="E10">
        <v>34</v>
      </c>
      <c r="F10">
        <v>39</v>
      </c>
      <c r="G10">
        <v>25</v>
      </c>
      <c r="Y10">
        <v>8</v>
      </c>
    </row>
    <row r="11" spans="1:25">
      <c r="A11">
        <v>15</v>
      </c>
      <c r="B11">
        <v>21</v>
      </c>
      <c r="C11">
        <v>27</v>
      </c>
      <c r="D11">
        <v>33</v>
      </c>
      <c r="E11">
        <v>38</v>
      </c>
      <c r="F11">
        <v>44</v>
      </c>
      <c r="G11">
        <v>27</v>
      </c>
      <c r="Y11">
        <v>9</v>
      </c>
    </row>
    <row r="12" spans="1:25">
      <c r="A12">
        <v>17</v>
      </c>
      <c r="B12">
        <v>23</v>
      </c>
      <c r="C12">
        <v>29</v>
      </c>
      <c r="D12">
        <v>36</v>
      </c>
      <c r="E12">
        <v>42</v>
      </c>
      <c r="F12">
        <v>49</v>
      </c>
      <c r="G12">
        <v>30</v>
      </c>
      <c r="Y12">
        <v>10</v>
      </c>
    </row>
    <row r="14" spans="1:25">
      <c r="A14" t="s">
        <v>10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2</v>
      </c>
      <c r="B17">
        <v>3</v>
      </c>
      <c r="C17">
        <v>4</v>
      </c>
      <c r="D17">
        <v>5</v>
      </c>
      <c r="E17">
        <v>6</v>
      </c>
      <c r="F17">
        <v>7</v>
      </c>
      <c r="G17">
        <v>5</v>
      </c>
      <c r="Y17">
        <v>2</v>
      </c>
    </row>
    <row r="18" spans="1:25">
      <c r="A18">
        <v>3</v>
      </c>
      <c r="B18">
        <v>4</v>
      </c>
      <c r="C18">
        <v>5</v>
      </c>
      <c r="D18">
        <v>7</v>
      </c>
      <c r="E18">
        <v>8</v>
      </c>
      <c r="F18">
        <v>9</v>
      </c>
      <c r="G18">
        <v>7</v>
      </c>
      <c r="Y18">
        <v>3</v>
      </c>
    </row>
    <row r="19" spans="1:25">
      <c r="A19">
        <v>4</v>
      </c>
      <c r="B19">
        <v>5</v>
      </c>
      <c r="C19">
        <v>7</v>
      </c>
      <c r="D19">
        <v>9</v>
      </c>
      <c r="E19">
        <v>10</v>
      </c>
      <c r="F19">
        <v>12</v>
      </c>
      <c r="G19">
        <v>9</v>
      </c>
      <c r="Y19">
        <v>4</v>
      </c>
    </row>
    <row r="20" spans="1:25">
      <c r="A20">
        <v>5</v>
      </c>
      <c r="B20">
        <v>7</v>
      </c>
      <c r="C20">
        <v>9</v>
      </c>
      <c r="D20">
        <v>10</v>
      </c>
      <c r="E20">
        <v>13</v>
      </c>
      <c r="F20">
        <v>15</v>
      </c>
      <c r="G20">
        <v>11</v>
      </c>
      <c r="Y20">
        <v>5</v>
      </c>
    </row>
    <row r="21" spans="1:25">
      <c r="A21">
        <v>7</v>
      </c>
      <c r="B21">
        <v>9</v>
      </c>
      <c r="C21">
        <v>11</v>
      </c>
      <c r="D21">
        <v>13</v>
      </c>
      <c r="E21">
        <v>16</v>
      </c>
      <c r="F21">
        <v>18</v>
      </c>
      <c r="G21">
        <v>14</v>
      </c>
      <c r="Y21">
        <v>6</v>
      </c>
    </row>
    <row r="22" spans="1:25">
      <c r="A22">
        <v>8</v>
      </c>
      <c r="B22">
        <v>10</v>
      </c>
      <c r="C22">
        <v>13</v>
      </c>
      <c r="D22">
        <v>15</v>
      </c>
      <c r="E22">
        <v>18</v>
      </c>
      <c r="F22">
        <v>21</v>
      </c>
      <c r="G22">
        <v>15</v>
      </c>
      <c r="Y22">
        <v>7</v>
      </c>
    </row>
    <row r="23" spans="1:25">
      <c r="A23">
        <v>9</v>
      </c>
      <c r="B23">
        <v>11</v>
      </c>
      <c r="C23">
        <v>14</v>
      </c>
      <c r="D23">
        <v>17</v>
      </c>
      <c r="E23">
        <v>21</v>
      </c>
      <c r="F23">
        <v>23</v>
      </c>
      <c r="G23">
        <v>17</v>
      </c>
      <c r="L23" s="125"/>
      <c r="Y23">
        <v>8</v>
      </c>
    </row>
    <row r="24" spans="1:25">
      <c r="A24">
        <v>10</v>
      </c>
      <c r="B24">
        <v>12</v>
      </c>
      <c r="C24">
        <v>16</v>
      </c>
      <c r="D24">
        <v>19</v>
      </c>
      <c r="E24">
        <v>23</v>
      </c>
      <c r="F24">
        <v>26</v>
      </c>
      <c r="G24">
        <v>19</v>
      </c>
      <c r="Y24">
        <v>9</v>
      </c>
    </row>
    <row r="25" spans="1:25">
      <c r="A25">
        <v>11</v>
      </c>
      <c r="B25">
        <v>14</v>
      </c>
      <c r="C25">
        <v>18</v>
      </c>
      <c r="D25">
        <v>21</v>
      </c>
      <c r="E25">
        <v>25</v>
      </c>
      <c r="F25">
        <v>29</v>
      </c>
      <c r="G25">
        <v>21</v>
      </c>
      <c r="Y25">
        <v>10</v>
      </c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35C6-5429-43FA-8C90-8223EE036319}">
  <sheetPr>
    <tabColor theme="1"/>
  </sheetPr>
  <dimension ref="A1:L23"/>
  <sheetViews>
    <sheetView workbookViewId="0">
      <selection activeCell="B51" sqref="B51:N55"/>
    </sheetView>
  </sheetViews>
  <sheetFormatPr defaultColWidth="10.7109375" defaultRowHeight="12"/>
  <cols>
    <col min="1" max="25" width="4.7109375" customWidth="1"/>
  </cols>
  <sheetData>
    <row r="1" spans="1:3">
      <c r="A1" t="s">
        <v>9</v>
      </c>
    </row>
    <row r="2" spans="1:3">
      <c r="A2">
        <v>4</v>
      </c>
      <c r="B2">
        <v>5</v>
      </c>
      <c r="C2" t="s">
        <v>7</v>
      </c>
    </row>
    <row r="3" spans="1:3">
      <c r="A3" s="102">
        <v>0</v>
      </c>
      <c r="B3" s="102">
        <v>0</v>
      </c>
      <c r="C3">
        <v>1</v>
      </c>
    </row>
    <row r="4" spans="1:3">
      <c r="A4" s="102">
        <v>2</v>
      </c>
      <c r="B4" s="102">
        <v>3</v>
      </c>
      <c r="C4">
        <v>2</v>
      </c>
    </row>
    <row r="5" spans="1:3">
      <c r="A5" s="102">
        <v>4</v>
      </c>
      <c r="B5" s="102">
        <v>4</v>
      </c>
      <c r="C5">
        <v>3</v>
      </c>
    </row>
    <row r="6" spans="1:3">
      <c r="A6">
        <v>6</v>
      </c>
      <c r="B6">
        <v>7</v>
      </c>
      <c r="C6">
        <v>4</v>
      </c>
    </row>
    <row r="7" spans="1:3">
      <c r="A7">
        <v>8</v>
      </c>
      <c r="B7">
        <v>11</v>
      </c>
      <c r="C7">
        <v>5</v>
      </c>
    </row>
    <row r="9" spans="1:3">
      <c r="A9" t="s">
        <v>10</v>
      </c>
    </row>
    <row r="10" spans="1:3">
      <c r="A10">
        <v>4</v>
      </c>
      <c r="B10">
        <v>5</v>
      </c>
      <c r="C10" t="s">
        <v>7</v>
      </c>
    </row>
    <row r="11" spans="1:3">
      <c r="A11" s="107">
        <v>0</v>
      </c>
      <c r="B11" s="105">
        <v>0</v>
      </c>
      <c r="C11">
        <v>1</v>
      </c>
    </row>
    <row r="12" spans="1:3">
      <c r="A12" s="106">
        <v>2</v>
      </c>
      <c r="B12" s="103">
        <v>2</v>
      </c>
      <c r="C12">
        <v>2</v>
      </c>
    </row>
    <row r="13" spans="1:3">
      <c r="A13" s="101">
        <v>3</v>
      </c>
      <c r="B13">
        <v>4</v>
      </c>
      <c r="C13">
        <v>3</v>
      </c>
    </row>
    <row r="14" spans="1:3">
      <c r="A14" s="101">
        <v>5</v>
      </c>
      <c r="B14">
        <v>6</v>
      </c>
      <c r="C14">
        <v>4</v>
      </c>
    </row>
    <row r="15" spans="1:3">
      <c r="A15" s="101">
        <v>6</v>
      </c>
      <c r="B15">
        <v>8</v>
      </c>
      <c r="C15">
        <v>5</v>
      </c>
    </row>
    <row r="23" spans="12:12">
      <c r="L23" s="125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EA69-39C1-4E60-881F-200322681B8E}">
  <sheetPr>
    <tabColor theme="1"/>
  </sheetPr>
  <dimension ref="A1:L23"/>
  <sheetViews>
    <sheetView workbookViewId="0">
      <selection activeCell="B51" sqref="B51:N55"/>
    </sheetView>
  </sheetViews>
  <sheetFormatPr defaultColWidth="10.7109375" defaultRowHeight="12"/>
  <cols>
    <col min="1" max="1" width="5.7109375" customWidth="1"/>
    <col min="2" max="2" width="5.85546875" customWidth="1"/>
    <col min="3" max="3" width="4.7109375" customWidth="1"/>
  </cols>
  <sheetData>
    <row r="1" spans="1:3">
      <c r="A1" t="s">
        <v>9</v>
      </c>
    </row>
    <row r="2" spans="1:3">
      <c r="A2">
        <v>4</v>
      </c>
      <c r="B2">
        <v>5</v>
      </c>
      <c r="C2" t="s">
        <v>7</v>
      </c>
    </row>
    <row r="3" spans="1:3">
      <c r="A3" s="132">
        <v>0</v>
      </c>
      <c r="B3" s="132">
        <v>0</v>
      </c>
      <c r="C3">
        <v>5</v>
      </c>
    </row>
    <row r="4" spans="1:3">
      <c r="A4" s="132">
        <v>6.1</v>
      </c>
      <c r="B4" s="132">
        <v>5.6999999999999993</v>
      </c>
      <c r="C4">
        <v>4</v>
      </c>
    </row>
    <row r="5" spans="1:3">
      <c r="A5" s="129">
        <v>6.8999999999999995</v>
      </c>
      <c r="B5" s="129">
        <v>6.5</v>
      </c>
      <c r="C5">
        <v>3</v>
      </c>
    </row>
    <row r="6" spans="1:3">
      <c r="A6" s="129">
        <v>7.6999999999999993</v>
      </c>
      <c r="B6" s="129">
        <v>7</v>
      </c>
      <c r="C6">
        <v>2</v>
      </c>
    </row>
    <row r="7" spans="1:3">
      <c r="A7" s="129">
        <v>8.5</v>
      </c>
      <c r="B7" s="129">
        <v>8.1999999999999993</v>
      </c>
      <c r="C7">
        <v>1</v>
      </c>
    </row>
    <row r="9" spans="1:3">
      <c r="A9" t="s">
        <v>10</v>
      </c>
    </row>
    <row r="10" spans="1:3">
      <c r="A10">
        <v>4</v>
      </c>
      <c r="B10">
        <v>5</v>
      </c>
      <c r="C10" t="s">
        <v>7</v>
      </c>
    </row>
    <row r="11" spans="1:3">
      <c r="A11" s="131">
        <v>0</v>
      </c>
      <c r="B11" s="131">
        <v>0</v>
      </c>
      <c r="C11">
        <v>5</v>
      </c>
    </row>
    <row r="12" spans="1:3">
      <c r="A12" s="131">
        <v>6.1999999999999993</v>
      </c>
      <c r="B12" s="131">
        <v>5.6</v>
      </c>
      <c r="C12">
        <v>4</v>
      </c>
    </row>
    <row r="13" spans="1:3">
      <c r="A13" s="131">
        <v>6.8999999999999995</v>
      </c>
      <c r="B13" s="131">
        <v>6.5</v>
      </c>
      <c r="C13">
        <v>3</v>
      </c>
    </row>
    <row r="14" spans="1:3">
      <c r="A14" s="131">
        <v>7.6999999999999993</v>
      </c>
      <c r="B14" s="131">
        <v>7</v>
      </c>
      <c r="C14">
        <v>2</v>
      </c>
    </row>
    <row r="15" spans="1:3">
      <c r="A15" s="130">
        <v>8.5</v>
      </c>
      <c r="B15" s="130">
        <v>8.4</v>
      </c>
      <c r="C15">
        <v>1</v>
      </c>
    </row>
    <row r="23" spans="12:12">
      <c r="L23" s="125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3AE91-3B0D-41D8-A398-80D935943B75}">
  <sheetPr>
    <tabColor theme="1"/>
  </sheetPr>
  <dimension ref="A1:Y25"/>
  <sheetViews>
    <sheetView workbookViewId="0">
      <selection activeCell="B51" sqref="B51:N55"/>
    </sheetView>
  </sheetViews>
  <sheetFormatPr defaultColWidth="10.7109375" defaultRowHeight="12"/>
  <cols>
    <col min="1" max="27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Y3">
        <v>10</v>
      </c>
    </row>
    <row r="4" spans="1:25">
      <c r="A4">
        <v>9.2999999999999989</v>
      </c>
      <c r="B4">
        <v>8.7999999999999989</v>
      </c>
      <c r="C4">
        <v>8.2999999999999989</v>
      </c>
      <c r="D4">
        <v>7.8999999999999995</v>
      </c>
      <c r="E4">
        <v>7.5</v>
      </c>
      <c r="F4">
        <v>7.1</v>
      </c>
      <c r="G4">
        <v>6.8</v>
      </c>
      <c r="Y4">
        <v>9</v>
      </c>
    </row>
    <row r="5" spans="1:25">
      <c r="A5">
        <v>9.7999999999999989</v>
      </c>
      <c r="B5">
        <v>9.1999999999999993</v>
      </c>
      <c r="C5">
        <v>8.6999999999999993</v>
      </c>
      <c r="D5">
        <v>8.2999999999999989</v>
      </c>
      <c r="E5">
        <v>7.8999999999999995</v>
      </c>
      <c r="F5">
        <v>7.5</v>
      </c>
      <c r="G5">
        <v>7.1999999999999993</v>
      </c>
      <c r="Y5">
        <v>8</v>
      </c>
    </row>
    <row r="6" spans="1:25">
      <c r="A6">
        <v>10.299999999999999</v>
      </c>
      <c r="B6">
        <v>9.6</v>
      </c>
      <c r="C6">
        <v>9.1</v>
      </c>
      <c r="D6">
        <v>8.6999999999999993</v>
      </c>
      <c r="E6">
        <v>8.2999999999999989</v>
      </c>
      <c r="F6">
        <v>7.8999999999999995</v>
      </c>
      <c r="G6">
        <v>7.5</v>
      </c>
      <c r="Y6">
        <v>7</v>
      </c>
    </row>
    <row r="7" spans="1:25">
      <c r="A7">
        <v>10.7</v>
      </c>
      <c r="B7">
        <v>10</v>
      </c>
      <c r="C7">
        <v>9.5</v>
      </c>
      <c r="D7">
        <v>9</v>
      </c>
      <c r="E7">
        <v>8.6999999999999993</v>
      </c>
      <c r="F7">
        <v>8.2999999999999989</v>
      </c>
      <c r="G7">
        <v>7.8999999999999995</v>
      </c>
      <c r="Y7">
        <v>6</v>
      </c>
    </row>
    <row r="8" spans="1:25">
      <c r="A8">
        <v>11.2</v>
      </c>
      <c r="B8">
        <v>10.5</v>
      </c>
      <c r="C8">
        <v>9.9</v>
      </c>
      <c r="D8">
        <v>9.4</v>
      </c>
      <c r="E8">
        <v>9</v>
      </c>
      <c r="F8">
        <v>8.6</v>
      </c>
      <c r="G8">
        <v>8.2999999999999989</v>
      </c>
      <c r="Y8">
        <v>5</v>
      </c>
    </row>
    <row r="9" spans="1:25">
      <c r="A9">
        <v>11.799999999999999</v>
      </c>
      <c r="B9">
        <v>10.9</v>
      </c>
      <c r="C9">
        <v>10.299999999999999</v>
      </c>
      <c r="D9">
        <v>9.7999999999999989</v>
      </c>
      <c r="E9">
        <v>9.5</v>
      </c>
      <c r="F9">
        <v>9.1</v>
      </c>
      <c r="G9">
        <v>8.6999999999999993</v>
      </c>
      <c r="Y9">
        <v>4</v>
      </c>
    </row>
    <row r="10" spans="1:25">
      <c r="A10">
        <v>12.299999999999999</v>
      </c>
      <c r="B10">
        <v>11.299999999999999</v>
      </c>
      <c r="C10">
        <v>10.7</v>
      </c>
      <c r="D10">
        <v>10.199999999999999</v>
      </c>
      <c r="E10">
        <v>9.9</v>
      </c>
      <c r="F10">
        <v>9.5</v>
      </c>
      <c r="G10">
        <v>9.1</v>
      </c>
      <c r="Y10">
        <v>3</v>
      </c>
    </row>
    <row r="11" spans="1:25">
      <c r="A11">
        <v>12.799999999999999</v>
      </c>
      <c r="B11">
        <v>11.7</v>
      </c>
      <c r="C11">
        <v>11.1</v>
      </c>
      <c r="D11">
        <v>10.6</v>
      </c>
      <c r="E11">
        <v>10.299999999999999</v>
      </c>
      <c r="F11">
        <v>9.9</v>
      </c>
      <c r="G11">
        <v>9.5</v>
      </c>
      <c r="Y11">
        <v>2</v>
      </c>
    </row>
    <row r="12" spans="1:25">
      <c r="A12">
        <v>13.2</v>
      </c>
      <c r="B12">
        <v>12.1</v>
      </c>
      <c r="C12">
        <v>11.5</v>
      </c>
      <c r="D12">
        <v>10.9</v>
      </c>
      <c r="E12">
        <v>10.6</v>
      </c>
      <c r="F12">
        <v>10.199999999999999</v>
      </c>
      <c r="G12">
        <v>9.8000000000000007</v>
      </c>
      <c r="Y12">
        <v>1</v>
      </c>
    </row>
    <row r="14" spans="1:25">
      <c r="A14" t="s">
        <v>10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Y16">
        <v>10</v>
      </c>
    </row>
    <row r="17" spans="1:25">
      <c r="A17">
        <v>9.6</v>
      </c>
      <c r="B17">
        <v>9.1</v>
      </c>
      <c r="C17">
        <v>8.6</v>
      </c>
      <c r="D17">
        <v>8.2999999999999989</v>
      </c>
      <c r="E17">
        <v>7.8999999999999995</v>
      </c>
      <c r="F17">
        <v>7.6</v>
      </c>
      <c r="G17">
        <v>7.3999999999999995</v>
      </c>
      <c r="Y17">
        <v>9</v>
      </c>
    </row>
    <row r="18" spans="1:25">
      <c r="A18">
        <v>10.1</v>
      </c>
      <c r="B18">
        <v>9.6</v>
      </c>
      <c r="C18">
        <v>9</v>
      </c>
      <c r="D18">
        <v>8.6</v>
      </c>
      <c r="E18">
        <v>8.2999999999999989</v>
      </c>
      <c r="F18">
        <v>8</v>
      </c>
      <c r="G18">
        <v>7.8</v>
      </c>
      <c r="Y18">
        <v>8</v>
      </c>
    </row>
    <row r="19" spans="1:25">
      <c r="A19">
        <v>10.6</v>
      </c>
      <c r="B19">
        <v>10</v>
      </c>
      <c r="C19">
        <v>9.4</v>
      </c>
      <c r="D19">
        <v>9</v>
      </c>
      <c r="E19">
        <v>8.6</v>
      </c>
      <c r="F19">
        <v>8.2999999999999989</v>
      </c>
      <c r="G19">
        <v>8.1</v>
      </c>
      <c r="Y19">
        <v>7</v>
      </c>
    </row>
    <row r="20" spans="1:25">
      <c r="A20">
        <v>11.1</v>
      </c>
      <c r="B20">
        <v>10.4</v>
      </c>
      <c r="C20">
        <v>9.7999999999999989</v>
      </c>
      <c r="D20">
        <v>9.4</v>
      </c>
      <c r="E20">
        <v>9</v>
      </c>
      <c r="F20">
        <v>8.6999999999999993</v>
      </c>
      <c r="G20">
        <v>8.5</v>
      </c>
      <c r="Y20">
        <v>6</v>
      </c>
    </row>
    <row r="21" spans="1:25">
      <c r="A21">
        <v>11.6</v>
      </c>
      <c r="B21">
        <v>10.799999999999999</v>
      </c>
      <c r="C21">
        <v>10.199999999999999</v>
      </c>
      <c r="D21">
        <v>9.6999999999999993</v>
      </c>
      <c r="E21">
        <v>9.2999999999999989</v>
      </c>
      <c r="F21">
        <v>9</v>
      </c>
      <c r="G21">
        <v>8.7999999999999989</v>
      </c>
      <c r="Y21">
        <v>5</v>
      </c>
    </row>
    <row r="22" spans="1:25">
      <c r="A22">
        <v>12.1</v>
      </c>
      <c r="B22">
        <v>11.2</v>
      </c>
      <c r="C22">
        <v>10.6</v>
      </c>
      <c r="D22">
        <v>10.199999999999999</v>
      </c>
      <c r="E22">
        <v>9.6999999999999993</v>
      </c>
      <c r="F22">
        <v>9.4</v>
      </c>
      <c r="G22">
        <v>9.1999999999999993</v>
      </c>
      <c r="Y22">
        <v>4</v>
      </c>
    </row>
    <row r="23" spans="1:25">
      <c r="A23">
        <v>12.6</v>
      </c>
      <c r="B23">
        <v>11.7</v>
      </c>
      <c r="C23">
        <v>11</v>
      </c>
      <c r="D23">
        <v>10.5</v>
      </c>
      <c r="E23">
        <v>10.1</v>
      </c>
      <c r="F23">
        <v>9.6999999999999993</v>
      </c>
      <c r="G23">
        <v>9.5</v>
      </c>
      <c r="N23" s="125"/>
      <c r="Y23">
        <v>3</v>
      </c>
    </row>
    <row r="24" spans="1:25">
      <c r="A24">
        <v>13.1</v>
      </c>
      <c r="B24">
        <v>12.1</v>
      </c>
      <c r="C24">
        <v>11.4</v>
      </c>
      <c r="D24">
        <v>10.9</v>
      </c>
      <c r="E24">
        <v>10.4</v>
      </c>
      <c r="F24">
        <v>10.1</v>
      </c>
      <c r="G24">
        <v>9.9</v>
      </c>
      <c r="Y24">
        <v>2</v>
      </c>
    </row>
    <row r="25" spans="1:25">
      <c r="A25">
        <v>13.5</v>
      </c>
      <c r="B25">
        <v>12.4</v>
      </c>
      <c r="C25">
        <v>11.8</v>
      </c>
      <c r="D25">
        <v>11.2</v>
      </c>
      <c r="E25">
        <v>10.7</v>
      </c>
      <c r="F25">
        <v>10.4</v>
      </c>
      <c r="G25">
        <v>10.199999999999999</v>
      </c>
      <c r="Y25">
        <v>1</v>
      </c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Y25"/>
  <sheetViews>
    <sheetView workbookViewId="0">
      <selection activeCell="B51" sqref="B51:N55"/>
    </sheetView>
  </sheetViews>
  <sheetFormatPr defaultColWidth="10.7109375" defaultRowHeight="12"/>
  <cols>
    <col min="1" max="27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24</v>
      </c>
      <c r="B4">
        <v>26</v>
      </c>
      <c r="C4">
        <v>29</v>
      </c>
      <c r="D4">
        <v>31</v>
      </c>
      <c r="E4">
        <v>32</v>
      </c>
      <c r="F4">
        <v>33</v>
      </c>
      <c r="G4">
        <v>34</v>
      </c>
      <c r="Y4">
        <v>2</v>
      </c>
    </row>
    <row r="5" spans="1:25">
      <c r="A5">
        <v>26</v>
      </c>
      <c r="B5">
        <v>27</v>
      </c>
      <c r="C5">
        <v>31</v>
      </c>
      <c r="D5">
        <v>32</v>
      </c>
      <c r="E5">
        <v>34</v>
      </c>
      <c r="F5">
        <v>35</v>
      </c>
      <c r="G5">
        <v>36</v>
      </c>
      <c r="Y5">
        <v>3</v>
      </c>
    </row>
    <row r="6" spans="1:25">
      <c r="A6">
        <v>27</v>
      </c>
      <c r="B6">
        <v>28</v>
      </c>
      <c r="C6">
        <v>32</v>
      </c>
      <c r="D6">
        <v>34</v>
      </c>
      <c r="E6">
        <v>35</v>
      </c>
      <c r="F6">
        <v>36</v>
      </c>
      <c r="G6">
        <v>37</v>
      </c>
      <c r="Y6">
        <v>4</v>
      </c>
    </row>
    <row r="7" spans="1:25">
      <c r="A7">
        <v>28</v>
      </c>
      <c r="B7">
        <v>30</v>
      </c>
      <c r="C7">
        <v>34</v>
      </c>
      <c r="D7">
        <v>35</v>
      </c>
      <c r="E7">
        <v>36</v>
      </c>
      <c r="F7">
        <v>38</v>
      </c>
      <c r="G7">
        <v>39</v>
      </c>
      <c r="Y7">
        <v>5</v>
      </c>
    </row>
    <row r="8" spans="1:25">
      <c r="A8">
        <v>29</v>
      </c>
      <c r="B8">
        <v>32</v>
      </c>
      <c r="C8">
        <v>35</v>
      </c>
      <c r="D8">
        <v>36</v>
      </c>
      <c r="E8">
        <v>38</v>
      </c>
      <c r="F8">
        <v>39</v>
      </c>
      <c r="G8">
        <v>40</v>
      </c>
      <c r="Y8">
        <v>6</v>
      </c>
    </row>
    <row r="9" spans="1:25">
      <c r="A9">
        <v>30</v>
      </c>
      <c r="B9">
        <v>34</v>
      </c>
      <c r="C9">
        <v>37</v>
      </c>
      <c r="D9">
        <v>38</v>
      </c>
      <c r="E9">
        <v>39</v>
      </c>
      <c r="F9">
        <v>40</v>
      </c>
      <c r="G9">
        <v>42</v>
      </c>
      <c r="Y9">
        <v>7</v>
      </c>
    </row>
    <row r="10" spans="1:25">
      <c r="A10">
        <v>32</v>
      </c>
      <c r="B10">
        <v>35</v>
      </c>
      <c r="C10">
        <v>38</v>
      </c>
      <c r="D10">
        <v>39</v>
      </c>
      <c r="E10">
        <v>41</v>
      </c>
      <c r="F10">
        <v>42</v>
      </c>
      <c r="G10">
        <v>43</v>
      </c>
      <c r="Y10">
        <v>8</v>
      </c>
    </row>
    <row r="11" spans="1:25">
      <c r="A11">
        <v>34</v>
      </c>
      <c r="B11">
        <v>37</v>
      </c>
      <c r="C11">
        <v>40</v>
      </c>
      <c r="D11">
        <v>41</v>
      </c>
      <c r="E11">
        <v>42</v>
      </c>
      <c r="F11">
        <v>43</v>
      </c>
      <c r="G11">
        <v>45</v>
      </c>
      <c r="Y11">
        <v>9</v>
      </c>
    </row>
    <row r="12" spans="1:25">
      <c r="A12">
        <v>35</v>
      </c>
      <c r="B12">
        <v>38</v>
      </c>
      <c r="C12">
        <v>41</v>
      </c>
      <c r="D12">
        <v>42</v>
      </c>
      <c r="E12">
        <v>44</v>
      </c>
      <c r="F12">
        <v>45</v>
      </c>
      <c r="G12">
        <v>47</v>
      </c>
      <c r="Y12">
        <v>10</v>
      </c>
    </row>
    <row r="14" spans="1:25">
      <c r="A14" t="s">
        <v>113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24</v>
      </c>
      <c r="B17">
        <v>25</v>
      </c>
      <c r="C17">
        <v>28</v>
      </c>
      <c r="D17">
        <v>29</v>
      </c>
      <c r="E17">
        <v>31</v>
      </c>
      <c r="F17">
        <v>31</v>
      </c>
      <c r="G17">
        <v>33</v>
      </c>
      <c r="Y17">
        <v>2</v>
      </c>
    </row>
    <row r="18" spans="1:25">
      <c r="A18">
        <v>26</v>
      </c>
      <c r="B18">
        <v>27</v>
      </c>
      <c r="C18">
        <v>29</v>
      </c>
      <c r="D18">
        <v>30</v>
      </c>
      <c r="E18">
        <v>32</v>
      </c>
      <c r="F18">
        <v>33</v>
      </c>
      <c r="G18">
        <v>34</v>
      </c>
      <c r="Y18">
        <v>3</v>
      </c>
    </row>
    <row r="19" spans="1:25">
      <c r="A19">
        <v>27</v>
      </c>
      <c r="B19">
        <v>29</v>
      </c>
      <c r="C19">
        <v>31</v>
      </c>
      <c r="D19">
        <v>32</v>
      </c>
      <c r="E19">
        <v>34</v>
      </c>
      <c r="F19">
        <v>34</v>
      </c>
      <c r="G19">
        <v>36</v>
      </c>
      <c r="Y19">
        <v>4</v>
      </c>
    </row>
    <row r="20" spans="1:25">
      <c r="A20">
        <v>28</v>
      </c>
      <c r="B20">
        <v>30</v>
      </c>
      <c r="C20">
        <v>32</v>
      </c>
      <c r="D20">
        <v>34</v>
      </c>
      <c r="E20">
        <v>35</v>
      </c>
      <c r="F20">
        <v>36</v>
      </c>
      <c r="G20">
        <v>37</v>
      </c>
      <c r="Y20">
        <v>5</v>
      </c>
    </row>
    <row r="21" spans="1:25">
      <c r="A21">
        <v>30</v>
      </c>
      <c r="B21">
        <v>31</v>
      </c>
      <c r="C21">
        <v>34</v>
      </c>
      <c r="D21">
        <v>35</v>
      </c>
      <c r="E21">
        <v>36</v>
      </c>
      <c r="F21">
        <v>37</v>
      </c>
      <c r="G21">
        <v>38</v>
      </c>
      <c r="Y21">
        <v>6</v>
      </c>
    </row>
    <row r="22" spans="1:25">
      <c r="A22">
        <v>31</v>
      </c>
      <c r="B22">
        <v>33</v>
      </c>
      <c r="C22">
        <v>35</v>
      </c>
      <c r="D22">
        <v>37</v>
      </c>
      <c r="E22">
        <v>38</v>
      </c>
      <c r="F22">
        <v>39</v>
      </c>
      <c r="G22">
        <v>39</v>
      </c>
      <c r="Y22">
        <v>7</v>
      </c>
    </row>
    <row r="23" spans="1:25">
      <c r="A23">
        <v>33</v>
      </c>
      <c r="B23">
        <v>35</v>
      </c>
      <c r="C23">
        <v>36</v>
      </c>
      <c r="D23">
        <v>38</v>
      </c>
      <c r="E23">
        <v>39</v>
      </c>
      <c r="F23">
        <v>40</v>
      </c>
      <c r="G23">
        <v>41</v>
      </c>
      <c r="N23" s="125"/>
      <c r="Y23">
        <v>8</v>
      </c>
    </row>
    <row r="24" spans="1:25">
      <c r="A24">
        <v>34</v>
      </c>
      <c r="B24">
        <v>36</v>
      </c>
      <c r="C24">
        <v>38</v>
      </c>
      <c r="D24">
        <v>40</v>
      </c>
      <c r="E24">
        <v>40</v>
      </c>
      <c r="F24">
        <v>42</v>
      </c>
      <c r="G24">
        <v>42</v>
      </c>
      <c r="Y24">
        <v>9</v>
      </c>
    </row>
    <row r="25" spans="1:25">
      <c r="A25">
        <v>36</v>
      </c>
      <c r="B25">
        <v>38</v>
      </c>
      <c r="C25">
        <v>39</v>
      </c>
      <c r="D25">
        <v>41</v>
      </c>
      <c r="E25">
        <v>42</v>
      </c>
      <c r="F25">
        <v>43</v>
      </c>
      <c r="G25">
        <v>43</v>
      </c>
      <c r="Y25">
        <v>10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8BFD0-DAA8-4A79-BB39-87D21347A2D4}">
  <sheetPr>
    <tabColor theme="1"/>
  </sheetPr>
  <dimension ref="A1:L23"/>
  <sheetViews>
    <sheetView workbookViewId="0">
      <selection activeCell="B51" sqref="B51:N55"/>
    </sheetView>
  </sheetViews>
  <sheetFormatPr defaultColWidth="10.7109375" defaultRowHeight="12"/>
  <cols>
    <col min="1" max="25" width="4.7109375" customWidth="1"/>
  </cols>
  <sheetData>
    <row r="1" spans="1:3">
      <c r="A1" t="s">
        <v>9</v>
      </c>
    </row>
    <row r="2" spans="1:3">
      <c r="A2">
        <v>4</v>
      </c>
      <c r="B2">
        <v>5</v>
      </c>
      <c r="C2" t="s">
        <v>7</v>
      </c>
    </row>
    <row r="3" spans="1:3">
      <c r="A3" s="102">
        <v>0</v>
      </c>
      <c r="B3" s="102">
        <v>0</v>
      </c>
      <c r="C3">
        <v>1</v>
      </c>
    </row>
    <row r="4" spans="1:3">
      <c r="A4" s="103">
        <v>21</v>
      </c>
      <c r="B4" s="103">
        <v>22</v>
      </c>
      <c r="C4">
        <v>2</v>
      </c>
    </row>
    <row r="5" spans="1:3">
      <c r="A5" s="103">
        <v>24</v>
      </c>
      <c r="B5" s="103">
        <v>26</v>
      </c>
      <c r="C5">
        <v>3</v>
      </c>
    </row>
    <row r="6" spans="1:3">
      <c r="A6" s="103">
        <v>28</v>
      </c>
      <c r="B6" s="103">
        <v>30</v>
      </c>
      <c r="C6">
        <v>4</v>
      </c>
    </row>
    <row r="7" spans="1:3">
      <c r="A7">
        <v>30</v>
      </c>
      <c r="B7">
        <v>33</v>
      </c>
      <c r="C7">
        <v>5</v>
      </c>
    </row>
    <row r="9" spans="1:3">
      <c r="A9" t="s">
        <v>10</v>
      </c>
    </row>
    <row r="10" spans="1:3">
      <c r="A10">
        <v>4</v>
      </c>
      <c r="B10">
        <v>5</v>
      </c>
      <c r="C10" t="s">
        <v>7</v>
      </c>
    </row>
    <row r="11" spans="1:3">
      <c r="A11" s="108">
        <v>0</v>
      </c>
      <c r="B11" s="105">
        <v>0</v>
      </c>
      <c r="C11">
        <v>1</v>
      </c>
    </row>
    <row r="12" spans="1:3">
      <c r="A12" s="106">
        <v>17</v>
      </c>
      <c r="B12" s="103">
        <v>19</v>
      </c>
      <c r="C12">
        <v>2</v>
      </c>
    </row>
    <row r="13" spans="1:3">
      <c r="A13" s="106">
        <v>22</v>
      </c>
      <c r="B13" s="103">
        <v>23</v>
      </c>
      <c r="C13">
        <v>3</v>
      </c>
    </row>
    <row r="14" spans="1:3">
      <c r="A14" s="106">
        <v>26</v>
      </c>
      <c r="B14" s="103">
        <v>28</v>
      </c>
      <c r="C14">
        <v>4</v>
      </c>
    </row>
    <row r="15" spans="1:3">
      <c r="A15" s="106">
        <v>29</v>
      </c>
      <c r="B15" s="103">
        <v>31</v>
      </c>
      <c r="C15">
        <v>5</v>
      </c>
    </row>
    <row r="23" spans="12:12">
      <c r="L23" s="125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Y25"/>
  <sheetViews>
    <sheetView workbookViewId="0">
      <selection activeCell="B51" sqref="B51:N55"/>
    </sheetView>
  </sheetViews>
  <sheetFormatPr defaultColWidth="10.7109375" defaultRowHeight="12"/>
  <cols>
    <col min="1" max="25" width="4.7109375" customWidth="1"/>
  </cols>
  <sheetData>
    <row r="1" spans="1:25">
      <c r="A1" t="s">
        <v>112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 t="s">
        <v>114</v>
      </c>
      <c r="B3" t="s">
        <v>114</v>
      </c>
      <c r="C3" t="s">
        <v>114</v>
      </c>
      <c r="D3" t="s">
        <v>114</v>
      </c>
      <c r="E3" t="s">
        <v>114</v>
      </c>
      <c r="F3" t="s">
        <v>114</v>
      </c>
      <c r="G3" t="s">
        <v>114</v>
      </c>
      <c r="Y3">
        <v>1</v>
      </c>
    </row>
    <row r="4" spans="1:25">
      <c r="A4" t="s">
        <v>114</v>
      </c>
      <c r="B4" t="s">
        <v>114</v>
      </c>
      <c r="C4" t="s">
        <v>114</v>
      </c>
      <c r="D4" t="s">
        <v>114</v>
      </c>
      <c r="E4" t="s">
        <v>114</v>
      </c>
      <c r="F4" t="s">
        <v>114</v>
      </c>
      <c r="G4" t="s">
        <v>114</v>
      </c>
      <c r="Y4">
        <v>2</v>
      </c>
    </row>
    <row r="5" spans="1: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Y5">
        <v>3</v>
      </c>
    </row>
    <row r="6" spans="1:25">
      <c r="A6">
        <v>4</v>
      </c>
      <c r="B6">
        <v>5</v>
      </c>
      <c r="C6">
        <v>5</v>
      </c>
      <c r="D6">
        <v>6</v>
      </c>
      <c r="E6">
        <v>6</v>
      </c>
      <c r="F6">
        <v>6</v>
      </c>
      <c r="G6">
        <v>9</v>
      </c>
      <c r="Y6">
        <v>4</v>
      </c>
    </row>
    <row r="7" spans="1:25">
      <c r="A7">
        <v>10</v>
      </c>
      <c r="B7">
        <v>12</v>
      </c>
      <c r="C7">
        <v>12</v>
      </c>
      <c r="D7">
        <v>13</v>
      </c>
      <c r="E7">
        <v>12</v>
      </c>
      <c r="F7">
        <v>12</v>
      </c>
      <c r="G7">
        <v>15</v>
      </c>
      <c r="Y7">
        <v>5</v>
      </c>
    </row>
    <row r="8" spans="1:25">
      <c r="A8">
        <v>16</v>
      </c>
      <c r="B8">
        <v>19</v>
      </c>
      <c r="C8">
        <v>19</v>
      </c>
      <c r="D8">
        <v>20</v>
      </c>
      <c r="E8">
        <v>20</v>
      </c>
      <c r="F8">
        <v>21</v>
      </c>
      <c r="G8">
        <v>22</v>
      </c>
      <c r="Y8">
        <v>6</v>
      </c>
    </row>
    <row r="9" spans="1:25">
      <c r="A9">
        <v>22</v>
      </c>
      <c r="B9">
        <v>23</v>
      </c>
      <c r="C9">
        <v>24</v>
      </c>
      <c r="D9">
        <v>26</v>
      </c>
      <c r="E9">
        <v>26</v>
      </c>
      <c r="F9">
        <v>28</v>
      </c>
      <c r="G9">
        <v>29</v>
      </c>
      <c r="Y9">
        <v>7</v>
      </c>
    </row>
    <row r="10" spans="1:25">
      <c r="A10">
        <v>28</v>
      </c>
      <c r="B10">
        <v>30</v>
      </c>
      <c r="C10">
        <v>32</v>
      </c>
      <c r="D10">
        <v>33</v>
      </c>
      <c r="E10">
        <v>33</v>
      </c>
      <c r="F10">
        <v>36</v>
      </c>
      <c r="G10">
        <v>36</v>
      </c>
      <c r="Y10">
        <v>8</v>
      </c>
    </row>
    <row r="11" spans="1:25">
      <c r="A11">
        <v>34</v>
      </c>
      <c r="B11">
        <v>35</v>
      </c>
      <c r="C11">
        <v>36</v>
      </c>
      <c r="D11">
        <v>37</v>
      </c>
      <c r="E11">
        <v>39</v>
      </c>
      <c r="F11">
        <v>42</v>
      </c>
      <c r="G11">
        <v>45</v>
      </c>
      <c r="Y11">
        <v>9</v>
      </c>
    </row>
    <row r="12" spans="1:25">
      <c r="A12">
        <v>40</v>
      </c>
      <c r="B12">
        <v>42</v>
      </c>
      <c r="C12">
        <v>43</v>
      </c>
      <c r="D12">
        <v>45</v>
      </c>
      <c r="E12">
        <v>45</v>
      </c>
      <c r="F12">
        <v>46</v>
      </c>
      <c r="G12">
        <v>49</v>
      </c>
      <c r="Y12">
        <v>10</v>
      </c>
    </row>
    <row r="14" spans="1:25">
      <c r="A14" t="s">
        <v>113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 t="s">
        <v>114</v>
      </c>
      <c r="B16" t="s">
        <v>114</v>
      </c>
      <c r="C16" t="s">
        <v>114</v>
      </c>
      <c r="D16" t="s">
        <v>114</v>
      </c>
      <c r="E16" t="s">
        <v>114</v>
      </c>
      <c r="F16" t="s">
        <v>114</v>
      </c>
      <c r="G16" t="s">
        <v>114</v>
      </c>
      <c r="Y16">
        <v>1</v>
      </c>
    </row>
    <row r="17" spans="1:25">
      <c r="A17" t="s">
        <v>114</v>
      </c>
      <c r="B17" t="s">
        <v>114</v>
      </c>
      <c r="C17" t="s">
        <v>114</v>
      </c>
      <c r="D17" t="s">
        <v>114</v>
      </c>
      <c r="E17" t="s">
        <v>114</v>
      </c>
      <c r="F17" t="s">
        <v>114</v>
      </c>
      <c r="G17" t="s">
        <v>114</v>
      </c>
      <c r="Y17">
        <v>2</v>
      </c>
    </row>
    <row r="18" spans="1: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Y18">
        <v>3</v>
      </c>
    </row>
    <row r="19" spans="1:25">
      <c r="A19">
        <v>3</v>
      </c>
      <c r="B19">
        <v>3</v>
      </c>
      <c r="C19">
        <v>4</v>
      </c>
      <c r="D19">
        <v>4</v>
      </c>
      <c r="E19">
        <v>6</v>
      </c>
      <c r="F19">
        <v>6</v>
      </c>
      <c r="G19">
        <v>6</v>
      </c>
      <c r="Y19">
        <v>4</v>
      </c>
    </row>
    <row r="20" spans="1:25">
      <c r="A20">
        <v>7</v>
      </c>
      <c r="B20">
        <v>8</v>
      </c>
      <c r="C20">
        <v>9</v>
      </c>
      <c r="D20">
        <v>10</v>
      </c>
      <c r="E20">
        <v>11</v>
      </c>
      <c r="F20">
        <v>11</v>
      </c>
      <c r="G20">
        <v>11</v>
      </c>
      <c r="Y20">
        <v>5</v>
      </c>
    </row>
    <row r="21" spans="1:25">
      <c r="A21">
        <v>14</v>
      </c>
      <c r="B21">
        <v>15</v>
      </c>
      <c r="C21">
        <v>16</v>
      </c>
      <c r="D21">
        <v>17</v>
      </c>
      <c r="E21">
        <v>17</v>
      </c>
      <c r="F21">
        <v>17</v>
      </c>
      <c r="G21">
        <v>18</v>
      </c>
      <c r="Y21">
        <v>6</v>
      </c>
    </row>
    <row r="22" spans="1:25">
      <c r="A22">
        <v>20</v>
      </c>
      <c r="B22">
        <v>22</v>
      </c>
      <c r="C22">
        <v>23</v>
      </c>
      <c r="D22">
        <v>23</v>
      </c>
      <c r="E22">
        <v>23</v>
      </c>
      <c r="F22">
        <v>24</v>
      </c>
      <c r="G22">
        <v>24</v>
      </c>
      <c r="Y22">
        <v>7</v>
      </c>
    </row>
    <row r="23" spans="1:25">
      <c r="A23">
        <v>25</v>
      </c>
      <c r="B23">
        <v>26</v>
      </c>
      <c r="C23">
        <v>28</v>
      </c>
      <c r="D23">
        <v>29</v>
      </c>
      <c r="E23">
        <v>30</v>
      </c>
      <c r="F23">
        <v>30</v>
      </c>
      <c r="G23">
        <v>31</v>
      </c>
      <c r="N23" s="125"/>
      <c r="Y23">
        <v>8</v>
      </c>
    </row>
    <row r="24" spans="1:25">
      <c r="A24">
        <v>29</v>
      </c>
      <c r="B24">
        <v>31</v>
      </c>
      <c r="C24">
        <v>32</v>
      </c>
      <c r="D24">
        <v>33</v>
      </c>
      <c r="E24">
        <v>34</v>
      </c>
      <c r="F24">
        <v>35</v>
      </c>
      <c r="G24">
        <v>36</v>
      </c>
      <c r="Y24">
        <v>9</v>
      </c>
    </row>
    <row r="25" spans="1:25">
      <c r="A25">
        <v>34</v>
      </c>
      <c r="B25">
        <v>35</v>
      </c>
      <c r="C25">
        <v>36</v>
      </c>
      <c r="D25">
        <v>37</v>
      </c>
      <c r="E25">
        <v>38</v>
      </c>
      <c r="F25">
        <v>39</v>
      </c>
      <c r="G25">
        <v>40</v>
      </c>
      <c r="Y25">
        <v>10</v>
      </c>
    </row>
  </sheetData>
  <sortState xmlns:xlrd2="http://schemas.microsoft.com/office/spreadsheetml/2017/richdata2" ref="A15:Y15">
    <sortCondition ref="A15"/>
  </sortState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EE8F5-838A-42DF-A01A-B083EEC7E1BB}">
  <sheetPr>
    <tabColor theme="1"/>
  </sheetPr>
  <dimension ref="A1:Y23"/>
  <sheetViews>
    <sheetView workbookViewId="0">
      <selection activeCell="B51" sqref="B51:N55"/>
    </sheetView>
  </sheetViews>
  <sheetFormatPr defaultColWidth="10.7109375" defaultRowHeight="12"/>
  <cols>
    <col min="1" max="25" width="4.7109375" customWidth="1"/>
  </cols>
  <sheetData>
    <row r="1" spans="1:25">
      <c r="A1" t="s">
        <v>112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17</v>
      </c>
      <c r="B4">
        <v>20</v>
      </c>
      <c r="C4">
        <v>23</v>
      </c>
      <c r="D4">
        <v>24</v>
      </c>
      <c r="E4">
        <v>26</v>
      </c>
      <c r="F4">
        <v>28</v>
      </c>
      <c r="G4">
        <v>29</v>
      </c>
      <c r="Y4">
        <v>2</v>
      </c>
    </row>
    <row r="6" spans="1:25">
      <c r="A6" t="s">
        <v>113</v>
      </c>
    </row>
    <row r="7" spans="1:25">
      <c r="A7">
        <v>6</v>
      </c>
      <c r="B7">
        <v>7</v>
      </c>
      <c r="C7">
        <v>8</v>
      </c>
      <c r="D7">
        <v>9</v>
      </c>
      <c r="E7">
        <v>10</v>
      </c>
      <c r="F7">
        <v>11</v>
      </c>
      <c r="G7">
        <v>12</v>
      </c>
      <c r="H7">
        <v>13</v>
      </c>
      <c r="I7">
        <v>14</v>
      </c>
      <c r="J7">
        <v>15</v>
      </c>
      <c r="K7">
        <v>16</v>
      </c>
      <c r="L7">
        <v>17</v>
      </c>
      <c r="M7">
        <v>18</v>
      </c>
      <c r="N7">
        <v>19</v>
      </c>
      <c r="O7">
        <v>20</v>
      </c>
      <c r="P7">
        <v>25</v>
      </c>
      <c r="Q7">
        <v>30</v>
      </c>
      <c r="R7">
        <v>35</v>
      </c>
      <c r="S7">
        <v>40</v>
      </c>
      <c r="T7">
        <v>45</v>
      </c>
      <c r="U7">
        <v>50</v>
      </c>
      <c r="V7">
        <v>55</v>
      </c>
      <c r="W7">
        <v>60</v>
      </c>
      <c r="X7">
        <v>65</v>
      </c>
      <c r="Y7" t="s">
        <v>7</v>
      </c>
    </row>
    <row r="8" spans="1: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</row>
    <row r="9" spans="1:25">
      <c r="A9">
        <v>16</v>
      </c>
      <c r="B9">
        <v>18</v>
      </c>
      <c r="C9">
        <v>20</v>
      </c>
      <c r="D9">
        <v>23</v>
      </c>
      <c r="E9">
        <v>25</v>
      </c>
      <c r="F9">
        <v>27</v>
      </c>
      <c r="G9">
        <v>28</v>
      </c>
      <c r="Y9">
        <v>2</v>
      </c>
    </row>
    <row r="23" spans="14:14">
      <c r="N23" s="125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4FAD-5CCD-4241-8346-DACFB18E905F}">
  <dimension ref="A1:AV450"/>
  <sheetViews>
    <sheetView view="pageBreakPreview" zoomScale="90" zoomScaleNormal="90" zoomScaleSheetLayoutView="90" workbookViewId="0">
      <pane xSplit="6" ySplit="11" topLeftCell="G12" activePane="bottomRight" state="frozen"/>
      <selection pane="topRight" activeCell="F1" sqref="F1"/>
      <selection pane="bottomLeft" activeCell="A12" sqref="A12"/>
      <selection pane="bottomRight" activeCell="W13" sqref="W13"/>
    </sheetView>
  </sheetViews>
  <sheetFormatPr defaultColWidth="8.85546875" defaultRowHeight="12"/>
  <cols>
    <col min="1" max="1" width="4.7109375" customWidth="1"/>
    <col min="2" max="2" width="13.28515625" style="455" customWidth="1"/>
    <col min="3" max="3" width="14.85546875" customWidth="1"/>
    <col min="4" max="4" width="5.7109375" customWidth="1"/>
    <col min="5" max="5" width="12.28515625" customWidth="1"/>
    <col min="6" max="6" width="9.5703125" bestFit="1" customWidth="1"/>
    <col min="7" max="7" width="7.42578125" customWidth="1"/>
    <col min="8" max="8" width="5.7109375" customWidth="1"/>
    <col min="9" max="9" width="6.28515625" customWidth="1"/>
    <col min="10" max="10" width="9.140625" bestFit="1" customWidth="1"/>
    <col min="11" max="11" width="7.140625" customWidth="1"/>
    <col min="12" max="14" width="7.85546875" customWidth="1"/>
    <col min="15" max="15" width="9" customWidth="1"/>
    <col min="16" max="16" width="9.5703125" customWidth="1"/>
    <col min="17" max="17" width="6.42578125" customWidth="1"/>
    <col min="18" max="21" width="7.85546875" customWidth="1"/>
    <col min="22" max="22" width="6.28515625" customWidth="1"/>
    <col min="23" max="23" width="8.7109375" customWidth="1"/>
    <col min="24" max="24" width="14.140625" customWidth="1"/>
    <col min="25" max="25" width="7.140625" customWidth="1"/>
    <col min="26" max="29" width="7.85546875" customWidth="1"/>
    <col min="30" max="30" width="9" customWidth="1"/>
    <col min="31" max="31" width="9.5703125" customWidth="1"/>
    <col min="32" max="32" width="7.28515625" customWidth="1"/>
    <col min="33" max="33" width="7.28515625" bestFit="1" customWidth="1"/>
    <col min="34" max="34" width="7.85546875" customWidth="1"/>
    <col min="35" max="35" width="9.28515625" hidden="1" customWidth="1"/>
    <col min="36" max="36" width="10.7109375" hidden="1" customWidth="1"/>
    <col min="37" max="37" width="4.42578125" hidden="1" customWidth="1"/>
    <col min="38" max="38" width="7.7109375" hidden="1" customWidth="1"/>
    <col min="39" max="39" width="17.5703125" hidden="1" customWidth="1"/>
    <col min="40" max="40" width="18.7109375" hidden="1" customWidth="1"/>
    <col min="41" max="41" width="17.5703125" hidden="1" customWidth="1"/>
    <col min="42" max="42" width="18.7109375" hidden="1" customWidth="1"/>
    <col min="43" max="43" width="17.5703125" hidden="1" customWidth="1"/>
    <col min="44" max="44" width="18.7109375" hidden="1" customWidth="1"/>
    <col min="45" max="45" width="17.5703125" hidden="1" customWidth="1"/>
    <col min="46" max="46" width="18.7109375" hidden="1" customWidth="1"/>
    <col min="47" max="47" width="9.7109375" hidden="1" customWidth="1"/>
    <col min="48" max="48" width="6.140625" hidden="1" customWidth="1"/>
    <col min="49" max="49" width="6.140625" customWidth="1"/>
  </cols>
  <sheetData>
    <row r="1" spans="1:48" ht="30" customHeight="1" thickBot="1">
      <c r="A1" s="19" t="s">
        <v>67</v>
      </c>
      <c r="B1" s="451"/>
      <c r="C1" s="20"/>
      <c r="D1" s="20"/>
      <c r="E1" s="20"/>
      <c r="F1" s="20"/>
      <c r="G1" s="20"/>
      <c r="H1" s="17"/>
      <c r="I1" s="20"/>
      <c r="J1" s="20"/>
      <c r="K1" s="97"/>
      <c r="L1" s="97"/>
      <c r="M1" s="97"/>
      <c r="N1" s="97"/>
      <c r="O1" s="17"/>
      <c r="P1" s="17"/>
      <c r="Q1" s="17"/>
      <c r="R1" s="17"/>
      <c r="S1" s="17"/>
      <c r="T1" s="17"/>
      <c r="U1" s="17"/>
      <c r="V1" s="17"/>
      <c r="W1" s="17"/>
      <c r="X1" s="17"/>
      <c r="Y1" s="20"/>
      <c r="Z1" s="20"/>
      <c r="AA1" s="20"/>
      <c r="AB1" s="20"/>
      <c r="AC1" s="20"/>
      <c r="AD1" s="20"/>
      <c r="AE1" s="20"/>
      <c r="AF1" s="97"/>
      <c r="AG1" s="97"/>
      <c r="AH1" s="25"/>
      <c r="AI1" s="32"/>
    </row>
    <row r="2" spans="1:48" ht="15" customHeight="1">
      <c r="A2" s="237"/>
      <c r="B2" s="452"/>
      <c r="C2" s="237"/>
      <c r="D2" s="237"/>
      <c r="E2" s="237"/>
      <c r="F2" s="237"/>
      <c r="G2" s="237"/>
      <c r="H2" s="237"/>
      <c r="I2" s="18"/>
      <c r="J2" s="18"/>
      <c r="O2" s="237"/>
      <c r="P2" s="237"/>
      <c r="Q2" s="18"/>
      <c r="R2" s="18"/>
      <c r="S2" s="18"/>
      <c r="T2" s="18"/>
      <c r="U2" s="18"/>
      <c r="V2" s="18"/>
      <c r="W2" s="18"/>
      <c r="X2" s="237"/>
      <c r="Y2" s="18"/>
      <c r="Z2" s="18"/>
      <c r="AA2" s="18"/>
      <c r="AB2" s="18"/>
      <c r="AC2" s="18"/>
      <c r="AF2" s="735"/>
      <c r="AG2" s="735"/>
      <c r="AH2" s="96"/>
      <c r="AI2" s="50"/>
    </row>
    <row r="3" spans="1:48" ht="15" customHeight="1">
      <c r="A3" s="746" t="s">
        <v>28</v>
      </c>
      <c r="B3" s="747"/>
      <c r="C3" s="748"/>
      <c r="D3" s="746" t="s">
        <v>29</v>
      </c>
      <c r="E3" s="747"/>
      <c r="F3" s="747"/>
      <c r="G3" s="747"/>
      <c r="H3" s="747"/>
      <c r="I3" s="748"/>
      <c r="J3" s="746" t="s">
        <v>30</v>
      </c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8"/>
      <c r="W3" s="99"/>
      <c r="X3" s="98"/>
      <c r="AR3" s="157" t="s">
        <v>198</v>
      </c>
      <c r="AV3" s="157" t="s">
        <v>197</v>
      </c>
    </row>
    <row r="4" spans="1:48" ht="26.25" customHeight="1">
      <c r="A4" s="750"/>
      <c r="B4" s="749"/>
      <c r="C4" s="751"/>
      <c r="D4" s="750"/>
      <c r="E4" s="749"/>
      <c r="F4" s="749"/>
      <c r="G4" s="749"/>
      <c r="H4" s="752" t="s">
        <v>105</v>
      </c>
      <c r="I4" s="753"/>
      <c r="J4" s="749"/>
      <c r="K4" s="749"/>
      <c r="L4" s="749"/>
      <c r="M4" s="749"/>
      <c r="N4" s="749"/>
      <c r="O4" s="749"/>
      <c r="P4" s="749"/>
      <c r="Q4" s="744" t="s">
        <v>31</v>
      </c>
      <c r="R4" s="744"/>
      <c r="S4" s="744"/>
      <c r="T4" s="744"/>
      <c r="U4" s="744"/>
      <c r="V4" s="745"/>
      <c r="W4" s="99"/>
      <c r="X4" s="98"/>
      <c r="AR4" s="157" t="s">
        <v>199</v>
      </c>
      <c r="AV4" t="s">
        <v>272</v>
      </c>
    </row>
    <row r="5" spans="1:48" ht="15" customHeight="1">
      <c r="A5" s="237"/>
      <c r="B5" s="452"/>
      <c r="C5" s="237"/>
      <c r="D5" s="237"/>
      <c r="E5" s="237"/>
      <c r="F5" s="237"/>
      <c r="G5" s="237"/>
      <c r="H5" s="237"/>
      <c r="I5" s="18"/>
      <c r="J5" s="100"/>
      <c r="K5" s="100"/>
      <c r="L5" s="100"/>
      <c r="M5" s="100"/>
      <c r="N5" s="100"/>
      <c r="O5" s="237"/>
      <c r="P5" s="237"/>
      <c r="Q5" s="18"/>
      <c r="R5" s="18"/>
      <c r="S5" s="18"/>
      <c r="T5" s="18"/>
      <c r="U5" s="18"/>
      <c r="V5" s="18"/>
      <c r="W5" s="18"/>
      <c r="X5" s="237"/>
      <c r="Y5" s="18"/>
      <c r="Z5" s="18"/>
      <c r="AA5" s="18"/>
      <c r="AB5" s="18"/>
      <c r="AC5" s="18"/>
      <c r="AD5" s="100"/>
      <c r="AE5" s="98"/>
      <c r="AV5" s="157" t="s">
        <v>200</v>
      </c>
    </row>
    <row r="6" spans="1:48" ht="15" customHeight="1">
      <c r="A6" s="235" t="s">
        <v>32</v>
      </c>
      <c r="B6" s="453"/>
      <c r="C6" s="236"/>
      <c r="D6" s="236"/>
      <c r="E6" s="236"/>
      <c r="F6" s="236"/>
      <c r="G6" s="247"/>
      <c r="H6" s="118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8"/>
      <c r="W6" s="99"/>
      <c r="X6" s="99"/>
      <c r="Y6" s="98"/>
      <c r="Z6" s="98"/>
      <c r="AA6" s="98"/>
      <c r="AB6" s="98"/>
      <c r="AC6" s="98"/>
      <c r="AD6" s="99"/>
      <c r="AE6" s="98"/>
      <c r="AV6" s="157" t="s">
        <v>201</v>
      </c>
    </row>
    <row r="7" spans="1:48" ht="15" customHeight="1">
      <c r="A7" s="232" t="s">
        <v>138</v>
      </c>
      <c r="B7" s="454"/>
      <c r="C7" s="234"/>
      <c r="D7" s="232" t="s">
        <v>137</v>
      </c>
      <c r="E7" s="234"/>
      <c r="F7" s="47" t="s">
        <v>161</v>
      </c>
      <c r="G7" s="49"/>
      <c r="H7" s="11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8"/>
      <c r="W7" s="99"/>
      <c r="X7" s="99"/>
      <c r="Y7" s="98"/>
      <c r="Z7" s="98"/>
      <c r="AA7" s="98"/>
      <c r="AB7" s="98"/>
      <c r="AC7" s="98"/>
      <c r="AD7" s="99"/>
      <c r="AE7" s="98"/>
      <c r="AV7" s="157" t="s">
        <v>202</v>
      </c>
    </row>
    <row r="8" spans="1:48" ht="26.25" customHeight="1">
      <c r="A8" s="640" t="str">
        <f>IF(COUNTIF($AH$13:$AH$111,A7)=0,"",COUNTIF($AH$13:$AH$111,A7))</f>
        <v/>
      </c>
      <c r="B8" s="641"/>
      <c r="C8" s="642"/>
      <c r="D8" s="640" t="str">
        <f>IF(COUNTIF($AH$13:$AH$111,D7)=0,"",COUNTIF($AH$13:$AH$111,D7))</f>
        <v/>
      </c>
      <c r="E8" s="642"/>
      <c r="F8" s="643" t="str">
        <f>IF(COUNTIF($AH$13:$AH$111,F7)=0,"",COUNTIF($AH$13:$AH$111,G7))</f>
        <v/>
      </c>
      <c r="G8" s="644"/>
      <c r="H8" s="156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98"/>
      <c r="W8" s="100"/>
      <c r="X8" s="100"/>
      <c r="Y8" s="98"/>
      <c r="Z8" s="98"/>
      <c r="AA8" s="98"/>
      <c r="AB8" s="98"/>
      <c r="AC8" s="98"/>
      <c r="AD8" s="100"/>
      <c r="AE8" s="98"/>
      <c r="AV8" s="157" t="s">
        <v>203</v>
      </c>
    </row>
    <row r="9" spans="1:48" ht="17.25" thickBot="1">
      <c r="AV9" s="157" t="s">
        <v>204</v>
      </c>
    </row>
    <row r="10" spans="1:48" ht="15" customHeight="1">
      <c r="A10" s="717" t="s">
        <v>21</v>
      </c>
      <c r="B10" s="733" t="s">
        <v>270</v>
      </c>
      <c r="C10" s="719" t="s">
        <v>0</v>
      </c>
      <c r="D10" s="726" t="s">
        <v>1</v>
      </c>
      <c r="E10" s="728" t="s">
        <v>66</v>
      </c>
      <c r="F10" s="728" t="s">
        <v>274</v>
      </c>
      <c r="G10" s="736" t="s">
        <v>36</v>
      </c>
      <c r="H10" s="737"/>
      <c r="I10" s="731" t="s">
        <v>62</v>
      </c>
      <c r="J10" s="725"/>
      <c r="K10" s="738" t="s">
        <v>141</v>
      </c>
      <c r="L10" s="739"/>
      <c r="M10" s="739"/>
      <c r="N10" s="740"/>
      <c r="O10" s="724" t="s">
        <v>109</v>
      </c>
      <c r="P10" s="725"/>
      <c r="Q10" s="738" t="s">
        <v>139</v>
      </c>
      <c r="R10" s="739"/>
      <c r="S10" s="739"/>
      <c r="T10" s="739"/>
      <c r="U10" s="740"/>
      <c r="V10" s="724" t="s">
        <v>41</v>
      </c>
      <c r="W10" s="732"/>
      <c r="X10" s="725"/>
      <c r="Y10" s="741" t="s">
        <v>140</v>
      </c>
      <c r="Z10" s="742"/>
      <c r="AA10" s="742"/>
      <c r="AB10" s="742"/>
      <c r="AC10" s="743"/>
      <c r="AD10" s="724" t="s">
        <v>63</v>
      </c>
      <c r="AE10" s="725"/>
      <c r="AF10" s="722" t="s">
        <v>11</v>
      </c>
      <c r="AG10" s="722" t="s">
        <v>3</v>
      </c>
      <c r="AH10" s="722" t="s">
        <v>27</v>
      </c>
      <c r="AI10" s="730" t="s">
        <v>189</v>
      </c>
      <c r="AJ10" s="721" t="s">
        <v>190</v>
      </c>
      <c r="AK10" t="s">
        <v>22</v>
      </c>
      <c r="AV10" s="157" t="s">
        <v>205</v>
      </c>
    </row>
    <row r="11" spans="1:48" ht="24">
      <c r="A11" s="718"/>
      <c r="B11" s="734"/>
      <c r="C11" s="720"/>
      <c r="D11" s="727"/>
      <c r="E11" s="729"/>
      <c r="F11" s="727"/>
      <c r="G11" s="233" t="s">
        <v>37</v>
      </c>
      <c r="H11" s="252" t="s">
        <v>38</v>
      </c>
      <c r="I11" s="248" t="s">
        <v>44</v>
      </c>
      <c r="J11" s="173" t="s">
        <v>275</v>
      </c>
      <c r="K11" s="174" t="s">
        <v>142</v>
      </c>
      <c r="L11" s="175" t="s">
        <v>143</v>
      </c>
      <c r="M11" s="175" t="s">
        <v>144</v>
      </c>
      <c r="N11" s="176" t="s">
        <v>145</v>
      </c>
      <c r="O11" s="177" t="s">
        <v>33</v>
      </c>
      <c r="P11" s="173" t="s">
        <v>275</v>
      </c>
      <c r="Q11" s="174" t="s">
        <v>142</v>
      </c>
      <c r="R11" s="175" t="s">
        <v>143</v>
      </c>
      <c r="S11" s="175" t="s">
        <v>144</v>
      </c>
      <c r="T11" s="175" t="s">
        <v>145</v>
      </c>
      <c r="U11" s="179" t="s">
        <v>146</v>
      </c>
      <c r="V11" s="248" t="s">
        <v>35</v>
      </c>
      <c r="W11" s="551" t="s">
        <v>275</v>
      </c>
      <c r="X11" s="249" t="s">
        <v>265</v>
      </c>
      <c r="Y11" s="174" t="s">
        <v>142</v>
      </c>
      <c r="Z11" s="175" t="s">
        <v>143</v>
      </c>
      <c r="AA11" s="175" t="s">
        <v>144</v>
      </c>
      <c r="AB11" s="175" t="s">
        <v>145</v>
      </c>
      <c r="AC11" s="179" t="s">
        <v>146</v>
      </c>
      <c r="AD11" s="177" t="s">
        <v>35</v>
      </c>
      <c r="AE11" s="173" t="s">
        <v>275</v>
      </c>
      <c r="AF11" s="723"/>
      <c r="AG11" s="723"/>
      <c r="AH11" s="723"/>
      <c r="AI11" s="730"/>
      <c r="AJ11" s="721"/>
      <c r="AK11" s="10" t="s">
        <v>21</v>
      </c>
      <c r="AL11" s="10" t="s">
        <v>26</v>
      </c>
      <c r="AM11" s="10" t="s">
        <v>23</v>
      </c>
      <c r="AN11" s="26" t="s">
        <v>24</v>
      </c>
      <c r="AO11" s="10" t="s">
        <v>117</v>
      </c>
      <c r="AP11" s="26" t="s">
        <v>118</v>
      </c>
      <c r="AQ11" s="10" t="s">
        <v>163</v>
      </c>
      <c r="AR11" s="26" t="s">
        <v>164</v>
      </c>
      <c r="AS11" s="10" t="s">
        <v>165</v>
      </c>
      <c r="AT11" s="26" t="s">
        <v>166</v>
      </c>
      <c r="AU11" s="10" t="s">
        <v>25</v>
      </c>
      <c r="AV11" s="157" t="s">
        <v>206</v>
      </c>
    </row>
    <row r="12" spans="1:48" s="15" customFormat="1" ht="18" customHeight="1">
      <c r="A12" s="552" t="s">
        <v>271</v>
      </c>
      <c r="B12" s="553">
        <v>44091</v>
      </c>
      <c r="C12" s="554" t="s">
        <v>264</v>
      </c>
      <c r="D12" s="555" t="s">
        <v>136</v>
      </c>
      <c r="E12" s="556">
        <v>41964</v>
      </c>
      <c r="F12" s="557">
        <f>IF(E12="","",DATEDIF(E12,B12,"y"))</f>
        <v>5</v>
      </c>
      <c r="G12" s="555">
        <v>110</v>
      </c>
      <c r="H12" s="558">
        <v>20</v>
      </c>
      <c r="I12" s="559">
        <v>5</v>
      </c>
      <c r="J12" s="560">
        <f t="shared" ref="J12:J75" ca="1" si="0">IF(C12="","",IF(I12="","",CHOOSE(MATCH($I12,IF($D12="男",INDIRECT(AQ12),INDIRECT(AR12)),1),5,4,3,2,1)))</f>
        <v>5</v>
      </c>
      <c r="K12" s="561" t="s">
        <v>167</v>
      </c>
      <c r="L12" s="562" t="s">
        <v>159</v>
      </c>
      <c r="M12" s="562" t="s">
        <v>159</v>
      </c>
      <c r="N12" s="563" t="s">
        <v>168</v>
      </c>
      <c r="O12" s="564">
        <v>120</v>
      </c>
      <c r="P12" s="565">
        <f t="shared" ref="P12:P75" ca="1" si="1">IF(C12="","",IF(O12="","",CHOOSE(MATCH($O12,IF($D12="男",INDIRECT(AM12),INDIRECT(AN12)),1),1,2,3,4,5)))</f>
        <v>4</v>
      </c>
      <c r="Q12" s="561" t="s">
        <v>167</v>
      </c>
      <c r="R12" s="562" t="s">
        <v>159</v>
      </c>
      <c r="S12" s="562" t="s">
        <v>168</v>
      </c>
      <c r="T12" s="562" t="s">
        <v>168</v>
      </c>
      <c r="U12" s="563" t="s">
        <v>159</v>
      </c>
      <c r="V12" s="566">
        <v>20</v>
      </c>
      <c r="W12" s="567">
        <f t="shared" ref="W12:W75" ca="1" si="2">IF(C12="","",IF(V12="","",CHOOSE(MATCH($V12,IF($D12="男",INDIRECT(AO12),INDIRECT(AP12)),1),1,2,3,4,5)))</f>
        <v>5</v>
      </c>
      <c r="X12" s="559" t="s">
        <v>266</v>
      </c>
      <c r="Y12" s="561" t="s">
        <v>167</v>
      </c>
      <c r="Z12" s="562" t="s">
        <v>159</v>
      </c>
      <c r="AA12" s="562" t="s">
        <v>159</v>
      </c>
      <c r="AB12" s="562" t="s">
        <v>168</v>
      </c>
      <c r="AC12" s="568" t="s">
        <v>168</v>
      </c>
      <c r="AD12" s="564">
        <v>25</v>
      </c>
      <c r="AE12" s="565">
        <f t="shared" ref="AE12:AE75" ca="1" si="3">IF(C12="","",IF(AD12="","",CHOOSE(MATCH(AD12,IF($D12="男",INDIRECT(AS12),INDIRECT(AT12)),1),1,2,3,4,5)))</f>
        <v>2</v>
      </c>
      <c r="AF12" s="198">
        <f t="shared" ref="AF12:AF75" si="4">IF(C12="","",COUNT(O12,V12,I12,AD12))</f>
        <v>4</v>
      </c>
      <c r="AG12" s="198">
        <f t="shared" ref="AG12:AG75" ca="1" si="5">IF(C12="","",SUM(P12,W12,,J12,AE12))</f>
        <v>16</v>
      </c>
      <c r="AH12" s="198" t="str">
        <f ca="1">IF(AF12=4,VLOOKUP(AG12,設定_幼児!$A$2:$B$4,2,1),"---")</f>
        <v>1級</v>
      </c>
      <c r="AI12" s="109" t="e">
        <f>IF(E12=""," ",DATEDIF(E12,#REF!,"M"))</f>
        <v>#REF!</v>
      </c>
      <c r="AJ12" s="15" t="e">
        <f>_xlfn.IFS(AI12=" ","",AI12&lt;=41,"3",AI12&lt;=47,"3.5",AI12&lt;=53,"4",AI12&lt;=59,4.5,AI12&lt;=65,5,AI12&lt;=71,5.5,AI12&gt;71,6,AI12="","")</f>
        <v>#REF!</v>
      </c>
      <c r="AK12" s="15">
        <v>1</v>
      </c>
      <c r="AL12" s="15" t="str">
        <f t="shared" ref="AL12:AL75" si="6">IF(F12="","",VLOOKUP(F12,幼児年齢変換表,2))</f>
        <v>B</v>
      </c>
      <c r="AM12" s="15" t="str">
        <f>"立得点表_幼児!"&amp;$AL12&amp;"3:"&amp;$AL12&amp;"７"</f>
        <v>立得点表_幼児!B3:B７</v>
      </c>
      <c r="AN12" s="92" t="str">
        <f>"立得点表_幼児!"&amp;$AL12&amp;"11:"&amp;$AL12&amp;"15"</f>
        <v>立得点表_幼児!B11:B15</v>
      </c>
      <c r="AO12" s="15" t="str">
        <f>"ボール得点表_幼児!"&amp;$AL12&amp;"3:"&amp;$AL12&amp;"７"</f>
        <v>ボール得点表_幼児!B3:B７</v>
      </c>
      <c r="AP12" s="92" t="str">
        <f>"ボール得点表_幼児!"&amp;$AL12&amp;"11:"&amp;$AL12&amp;"15"</f>
        <v>ボール得点表_幼児!B11:B15</v>
      </c>
      <c r="AQ12" s="15" t="str">
        <f>"25m得点表_幼児!"&amp;$AL12&amp;"3:"&amp;$AL12&amp;"7"</f>
        <v>25m得点表_幼児!B3:B7</v>
      </c>
      <c r="AR12" s="92" t="str">
        <f>"25m得点表_幼児!"&amp;$AL11&amp;"11:"&amp;$AL12&amp;"15"</f>
        <v>25m得点表_幼児!列11:B15</v>
      </c>
      <c r="AS12" s="15" t="str">
        <f>"往得点表_幼児!"&amp;$AL12&amp;"3:"&amp;$AL12&amp;"7"</f>
        <v>往得点表_幼児!B3:B7</v>
      </c>
      <c r="AT12" s="92" t="str">
        <f>"往得点表_幼児!"&amp;$AL12&amp;"11:"&amp;$AL12&amp;"15"</f>
        <v>往得点表_幼児!B11:B15</v>
      </c>
      <c r="AU12" s="15" t="e">
        <f>OR(AND(#REF!&lt;=7,#REF!&lt;&gt;""),AND(#REF!&gt;=50,#REF!=""))</f>
        <v>#REF!</v>
      </c>
      <c r="AV12" s="157" t="s">
        <v>207</v>
      </c>
    </row>
    <row r="13" spans="1:48" s="15" customFormat="1" ht="18" customHeight="1">
      <c r="A13" s="3">
        <v>1</v>
      </c>
      <c r="B13" s="445"/>
      <c r="C13" s="116"/>
      <c r="D13" s="14"/>
      <c r="E13" s="110"/>
      <c r="F13" s="183" t="str">
        <f t="shared" ref="F13:F76" si="7">IF(E13="","",DATEDIF(E13,B13,"y"))</f>
        <v/>
      </c>
      <c r="G13" s="14"/>
      <c r="H13" s="255"/>
      <c r="I13" s="27"/>
      <c r="J13" s="161" t="str">
        <f t="shared" ca="1" si="0"/>
        <v/>
      </c>
      <c r="K13" s="4"/>
      <c r="L13" s="45"/>
      <c r="M13" s="45"/>
      <c r="N13" s="119"/>
      <c r="O13" s="24"/>
      <c r="P13" s="163" t="str">
        <f t="shared" ca="1" si="1"/>
        <v/>
      </c>
      <c r="Q13" s="4"/>
      <c r="R13" s="45"/>
      <c r="S13" s="45"/>
      <c r="T13" s="45"/>
      <c r="U13" s="119"/>
      <c r="V13" s="94"/>
      <c r="W13" s="165" t="str">
        <f t="shared" ca="1" si="2"/>
        <v/>
      </c>
      <c r="X13" s="27"/>
      <c r="Y13" s="4"/>
      <c r="Z13" s="45"/>
      <c r="AA13" s="45"/>
      <c r="AB13" s="45"/>
      <c r="AC13" s="35"/>
      <c r="AD13" s="24"/>
      <c r="AE13" s="163" t="str">
        <f t="shared" ca="1" si="3"/>
        <v/>
      </c>
      <c r="AF13" s="5" t="str">
        <f t="shared" si="4"/>
        <v/>
      </c>
      <c r="AG13" s="5" t="str">
        <f t="shared" si="5"/>
        <v/>
      </c>
      <c r="AH13" s="5" t="str">
        <f>IF(AF13=4,VLOOKUP(AG13,設定_幼児!$A$2:$B$4,2,1),"---")</f>
        <v>---</v>
      </c>
      <c r="AI13" s="109" t="str">
        <f>IF(E13=""," ",DATEDIF(E13,#REF!,"M"))</f>
        <v xml:space="preserve"> </v>
      </c>
      <c r="AJ13" s="15" t="str">
        <f t="shared" ref="AJ13:AJ76" si="8">_xlfn.IFS(AI13=" ","",AI13&lt;=41,"3",AI13&lt;=47,"3.5",AI13&lt;=53,"4",AI13&lt;=59,4.5,AI13&lt;=65,5,AI13&lt;=71,5.5,AI13&gt;71,6,AI13="","")</f>
        <v/>
      </c>
      <c r="AK13" s="15">
        <v>2</v>
      </c>
      <c r="AL13" s="15" t="str">
        <f t="shared" si="6"/>
        <v/>
      </c>
      <c r="AM13" s="15" t="str">
        <f t="shared" ref="AM13:AM76" si="9">"立得点表_幼児!"&amp;$AL13&amp;"3:"&amp;$AL13&amp;"７"</f>
        <v>立得点表_幼児!3:７</v>
      </c>
      <c r="AN13" s="92" t="str">
        <f t="shared" ref="AN13:AN76" si="10">"立得点表_幼児!"&amp;$AL13&amp;"11:"&amp;$AL13&amp;"15"</f>
        <v>立得点表_幼児!11:15</v>
      </c>
      <c r="AO13" s="15" t="str">
        <f t="shared" ref="AO13:AO76" si="11">"ボール得点表_幼児!"&amp;$AL13&amp;"3:"&amp;$AL13&amp;"７"</f>
        <v>ボール得点表_幼児!3:７</v>
      </c>
      <c r="AP13" s="92" t="str">
        <f t="shared" ref="AP13:AP76" si="12">"ボール得点表_幼児!"&amp;$AL13&amp;"11:"&amp;$AL13&amp;"15"</f>
        <v>ボール得点表_幼児!11:15</v>
      </c>
      <c r="AQ13" s="15" t="str">
        <f t="shared" ref="AQ13:AQ76" si="13">"25m得点表_幼児!"&amp;$AL13&amp;"3:"&amp;$AL13&amp;"7"</f>
        <v>25m得点表_幼児!3:7</v>
      </c>
      <c r="AR13" s="92" t="str">
        <f t="shared" ref="AR13:AR76" si="14">"25m得点表_幼児!"&amp;$AL12&amp;"11:"&amp;$AL13&amp;"15"</f>
        <v>25m得点表_幼児!B11:15</v>
      </c>
      <c r="AS13" s="15" t="str">
        <f t="shared" ref="AS13:AS76" si="15">"往得点表_幼児!"&amp;$AL13&amp;"3:"&amp;$AL13&amp;"7"</f>
        <v>往得点表_幼児!3:7</v>
      </c>
      <c r="AT13" s="92" t="str">
        <f t="shared" ref="AT13:AT76" si="16">"往得点表_幼児!"&amp;$AL13&amp;"11:"&amp;$AL13&amp;"15"</f>
        <v>往得点表_幼児!11:15</v>
      </c>
      <c r="AU13" s="15" t="e">
        <f>OR(AND(#REF!&lt;=7,#REF!&lt;&gt;""),AND(#REF!&gt;=50,#REF!=""))</f>
        <v>#REF!</v>
      </c>
      <c r="AV13" s="157" t="s">
        <v>208</v>
      </c>
    </row>
    <row r="14" spans="1:48" s="15" customFormat="1" ht="18" customHeight="1">
      <c r="A14" s="3">
        <v>2</v>
      </c>
      <c r="B14" s="445"/>
      <c r="C14" s="134"/>
      <c r="D14" s="12"/>
      <c r="E14" s="135"/>
      <c r="F14" s="250" t="str">
        <f t="shared" si="7"/>
        <v/>
      </c>
      <c r="G14" s="12"/>
      <c r="H14" s="253"/>
      <c r="I14" s="28"/>
      <c r="J14" s="251" t="str">
        <f t="shared" ca="1" si="0"/>
        <v/>
      </c>
      <c r="K14" s="39"/>
      <c r="L14" s="40"/>
      <c r="M14" s="40"/>
      <c r="N14" s="128"/>
      <c r="O14" s="136"/>
      <c r="P14" s="256" t="str">
        <f t="shared" ca="1" si="1"/>
        <v/>
      </c>
      <c r="Q14" s="39"/>
      <c r="R14" s="40"/>
      <c r="S14" s="40"/>
      <c r="T14" s="40"/>
      <c r="U14" s="128"/>
      <c r="V14" s="137"/>
      <c r="W14" s="257" t="str">
        <f t="shared" ca="1" si="2"/>
        <v/>
      </c>
      <c r="X14" s="28"/>
      <c r="Y14" s="39"/>
      <c r="Z14" s="40"/>
      <c r="AA14" s="40"/>
      <c r="AB14" s="40"/>
      <c r="AC14" s="41"/>
      <c r="AD14" s="136"/>
      <c r="AE14" s="256" t="str">
        <f t="shared" ca="1" si="3"/>
        <v/>
      </c>
      <c r="AF14" s="7" t="str">
        <f t="shared" si="4"/>
        <v/>
      </c>
      <c r="AG14" s="7" t="str">
        <f t="shared" si="5"/>
        <v/>
      </c>
      <c r="AH14" s="7" t="str">
        <f>IF(AF14=4,VLOOKUP(AG14,設定_幼児!$A$2:$B$4,2,1),"---")</f>
        <v>---</v>
      </c>
      <c r="AI14" s="109" t="str">
        <f>IF(E14=""," ",DATEDIF(E14,#REF!,"M"))</f>
        <v xml:space="preserve"> </v>
      </c>
      <c r="AJ14" s="15" t="str">
        <f t="shared" si="8"/>
        <v/>
      </c>
      <c r="AK14" s="15">
        <v>3</v>
      </c>
      <c r="AL14" s="15" t="str">
        <f t="shared" si="6"/>
        <v/>
      </c>
      <c r="AM14" s="15" t="str">
        <f t="shared" si="9"/>
        <v>立得点表_幼児!3:７</v>
      </c>
      <c r="AN14" s="92" t="str">
        <f t="shared" si="10"/>
        <v>立得点表_幼児!11:15</v>
      </c>
      <c r="AO14" s="15" t="str">
        <f t="shared" si="11"/>
        <v>ボール得点表_幼児!3:７</v>
      </c>
      <c r="AP14" s="92" t="str">
        <f t="shared" si="12"/>
        <v>ボール得点表_幼児!11:15</v>
      </c>
      <c r="AQ14" s="15" t="str">
        <f t="shared" si="13"/>
        <v>25m得点表_幼児!3:7</v>
      </c>
      <c r="AR14" s="92" t="str">
        <f t="shared" si="14"/>
        <v>25m得点表_幼児!11:15</v>
      </c>
      <c r="AS14" s="15" t="str">
        <f t="shared" si="15"/>
        <v>往得点表_幼児!3:7</v>
      </c>
      <c r="AT14" s="92" t="str">
        <f t="shared" si="16"/>
        <v>往得点表_幼児!11:15</v>
      </c>
      <c r="AU14" s="15" t="e">
        <f>OR(AND(#REF!&lt;=7,#REF!&lt;&gt;""),AND(#REF!&gt;=50,#REF!=""))</f>
        <v>#REF!</v>
      </c>
      <c r="AV14" s="157" t="s">
        <v>209</v>
      </c>
    </row>
    <row r="15" spans="1:48" s="15" customFormat="1" ht="18" customHeight="1">
      <c r="A15" s="3">
        <v>3</v>
      </c>
      <c r="B15" s="456"/>
      <c r="C15" s="134"/>
      <c r="D15" s="12"/>
      <c r="E15" s="135"/>
      <c r="F15" s="250" t="str">
        <f t="shared" si="7"/>
        <v/>
      </c>
      <c r="G15" s="12"/>
      <c r="H15" s="253"/>
      <c r="I15" s="28"/>
      <c r="J15" s="251" t="str">
        <f t="shared" ca="1" si="0"/>
        <v/>
      </c>
      <c r="K15" s="39"/>
      <c r="L15" s="40"/>
      <c r="M15" s="40"/>
      <c r="N15" s="128"/>
      <c r="O15" s="136"/>
      <c r="P15" s="256" t="str">
        <f t="shared" ca="1" si="1"/>
        <v/>
      </c>
      <c r="Q15" s="39"/>
      <c r="R15" s="40"/>
      <c r="S15" s="40"/>
      <c r="T15" s="40"/>
      <c r="U15" s="128"/>
      <c r="V15" s="137"/>
      <c r="W15" s="257" t="str">
        <f t="shared" ca="1" si="2"/>
        <v/>
      </c>
      <c r="X15" s="28"/>
      <c r="Y15" s="39"/>
      <c r="Z15" s="40"/>
      <c r="AA15" s="40"/>
      <c r="AB15" s="40"/>
      <c r="AC15" s="41"/>
      <c r="AD15" s="136"/>
      <c r="AE15" s="256" t="str">
        <f t="shared" ca="1" si="3"/>
        <v/>
      </c>
      <c r="AF15" s="7" t="str">
        <f t="shared" si="4"/>
        <v/>
      </c>
      <c r="AG15" s="7" t="str">
        <f t="shared" si="5"/>
        <v/>
      </c>
      <c r="AH15" s="7" t="str">
        <f>IF(AF15=4,VLOOKUP(AG15,設定_幼児!$A$2:$B$4,2,1),"---")</f>
        <v>---</v>
      </c>
      <c r="AI15" s="109" t="str">
        <f>IF(E15=""," ",DATEDIF(E15,#REF!,"M"))</f>
        <v xml:space="preserve"> </v>
      </c>
      <c r="AJ15" s="15" t="str">
        <f t="shared" si="8"/>
        <v/>
      </c>
      <c r="AK15" s="15">
        <v>4</v>
      </c>
      <c r="AL15" s="15" t="str">
        <f t="shared" si="6"/>
        <v/>
      </c>
      <c r="AM15" s="15" t="str">
        <f t="shared" si="9"/>
        <v>立得点表_幼児!3:７</v>
      </c>
      <c r="AN15" s="92" t="str">
        <f t="shared" si="10"/>
        <v>立得点表_幼児!11:15</v>
      </c>
      <c r="AO15" s="15" t="str">
        <f t="shared" si="11"/>
        <v>ボール得点表_幼児!3:７</v>
      </c>
      <c r="AP15" s="92" t="str">
        <f t="shared" si="12"/>
        <v>ボール得点表_幼児!11:15</v>
      </c>
      <c r="AQ15" s="15" t="str">
        <f t="shared" si="13"/>
        <v>25m得点表_幼児!3:7</v>
      </c>
      <c r="AR15" s="92" t="str">
        <f t="shared" si="14"/>
        <v>25m得点表_幼児!11:15</v>
      </c>
      <c r="AS15" s="15" t="str">
        <f t="shared" si="15"/>
        <v>往得点表_幼児!3:7</v>
      </c>
      <c r="AT15" s="92" t="str">
        <f t="shared" si="16"/>
        <v>往得点表_幼児!11:15</v>
      </c>
      <c r="AU15" s="15" t="e">
        <f>OR(AND(#REF!&lt;=7,#REF!&lt;&gt;""),AND(#REF!&gt;=50,#REF!=""))</f>
        <v>#REF!</v>
      </c>
      <c r="AV15" s="157" t="s">
        <v>210</v>
      </c>
    </row>
    <row r="16" spans="1:48" s="112" customFormat="1" ht="18" customHeight="1">
      <c r="A16" s="3">
        <v>4</v>
      </c>
      <c r="B16" s="462"/>
      <c r="C16" s="199"/>
      <c r="D16" s="202"/>
      <c r="E16" s="200"/>
      <c r="F16" s="463" t="str">
        <f t="shared" si="7"/>
        <v/>
      </c>
      <c r="G16" s="202"/>
      <c r="H16" s="464"/>
      <c r="I16" s="465"/>
      <c r="J16" s="205" t="str">
        <f t="shared" ca="1" si="0"/>
        <v/>
      </c>
      <c r="K16" s="209"/>
      <c r="L16" s="210"/>
      <c r="M16" s="210"/>
      <c r="N16" s="211"/>
      <c r="O16" s="207"/>
      <c r="P16" s="208" t="str">
        <f t="shared" ca="1" si="1"/>
        <v/>
      </c>
      <c r="Q16" s="209"/>
      <c r="R16" s="210"/>
      <c r="S16" s="210"/>
      <c r="T16" s="210"/>
      <c r="U16" s="211"/>
      <c r="V16" s="204"/>
      <c r="W16" s="466" t="str">
        <f t="shared" ca="1" si="2"/>
        <v/>
      </c>
      <c r="X16" s="465"/>
      <c r="Y16" s="39"/>
      <c r="Z16" s="40"/>
      <c r="AA16" s="40"/>
      <c r="AB16" s="40"/>
      <c r="AC16" s="41"/>
      <c r="AD16" s="136"/>
      <c r="AE16" s="256" t="str">
        <f t="shared" ca="1" si="3"/>
        <v/>
      </c>
      <c r="AF16" s="7" t="str">
        <f t="shared" si="4"/>
        <v/>
      </c>
      <c r="AG16" s="7" t="str">
        <f t="shared" si="5"/>
        <v/>
      </c>
      <c r="AH16" s="7" t="str">
        <f>IF(AF16=4,VLOOKUP(AG16,設定_幼児!$A$2:$B$4,2,1),"---")</f>
        <v>---</v>
      </c>
      <c r="AI16" s="109" t="str">
        <f>IF(E16=""," ",DATEDIF(E16,#REF!,"M"))</f>
        <v xml:space="preserve"> </v>
      </c>
      <c r="AJ16" s="15" t="str">
        <f t="shared" si="8"/>
        <v/>
      </c>
      <c r="AK16" s="31">
        <v>5</v>
      </c>
      <c r="AL16" s="31" t="str">
        <f t="shared" si="6"/>
        <v/>
      </c>
      <c r="AM16" s="31" t="str">
        <f t="shared" si="9"/>
        <v>立得点表_幼児!3:７</v>
      </c>
      <c r="AN16" s="121" t="str">
        <f t="shared" si="10"/>
        <v>立得点表_幼児!11:15</v>
      </c>
      <c r="AO16" s="31" t="str">
        <f t="shared" si="11"/>
        <v>ボール得点表_幼児!3:７</v>
      </c>
      <c r="AP16" s="121" t="str">
        <f t="shared" si="12"/>
        <v>ボール得点表_幼児!11:15</v>
      </c>
      <c r="AQ16" s="31" t="str">
        <f t="shared" si="13"/>
        <v>25m得点表_幼児!3:7</v>
      </c>
      <c r="AR16" s="121" t="str">
        <f t="shared" si="14"/>
        <v>25m得点表_幼児!11:15</v>
      </c>
      <c r="AS16" s="31" t="str">
        <f t="shared" si="15"/>
        <v>往得点表_幼児!3:7</v>
      </c>
      <c r="AT16" s="121" t="str">
        <f t="shared" si="16"/>
        <v>往得点表_幼児!11:15</v>
      </c>
      <c r="AU16" s="31" t="e">
        <f>OR(AND(#REF!&lt;=7,#REF!&lt;&gt;""),AND(#REF!&gt;=50,#REF!=""))</f>
        <v>#REF!</v>
      </c>
      <c r="AV16" s="157" t="s">
        <v>211</v>
      </c>
    </row>
    <row r="17" spans="1:48" s="15" customFormat="1" ht="18" customHeight="1">
      <c r="A17" s="461">
        <v>5</v>
      </c>
      <c r="B17" s="467"/>
      <c r="C17" s="134"/>
      <c r="D17" s="12"/>
      <c r="E17" s="135"/>
      <c r="F17" s="250" t="str">
        <f t="shared" si="7"/>
        <v/>
      </c>
      <c r="G17" s="12"/>
      <c r="H17" s="253"/>
      <c r="I17" s="28"/>
      <c r="J17" s="251" t="str">
        <f t="shared" ca="1" si="0"/>
        <v/>
      </c>
      <c r="K17" s="39"/>
      <c r="L17" s="40"/>
      <c r="M17" s="40"/>
      <c r="N17" s="128"/>
      <c r="O17" s="136"/>
      <c r="P17" s="256" t="str">
        <f t="shared" ca="1" si="1"/>
        <v/>
      </c>
      <c r="Q17" s="39"/>
      <c r="R17" s="40"/>
      <c r="S17" s="40"/>
      <c r="T17" s="40"/>
      <c r="U17" s="128"/>
      <c r="V17" s="137"/>
      <c r="W17" s="257" t="str">
        <f t="shared" ca="1" si="2"/>
        <v/>
      </c>
      <c r="X17" s="28"/>
      <c r="Y17" s="39"/>
      <c r="Z17" s="45"/>
      <c r="AA17" s="45"/>
      <c r="AB17" s="45"/>
      <c r="AC17" s="35"/>
      <c r="AD17" s="24"/>
      <c r="AE17" s="163" t="str">
        <f t="shared" ca="1" si="3"/>
        <v/>
      </c>
      <c r="AF17" s="5" t="str">
        <f t="shared" si="4"/>
        <v/>
      </c>
      <c r="AG17" s="5" t="str">
        <f t="shared" si="5"/>
        <v/>
      </c>
      <c r="AH17" s="5" t="str">
        <f>IF(AF17=4,VLOOKUP(AG17,設定_幼児!$A$2:$B$4,2,1),"---")</f>
        <v>---</v>
      </c>
      <c r="AI17" s="109" t="str">
        <f>IF(E17=""," ",DATEDIF(E17,#REF!,"M"))</f>
        <v xml:space="preserve"> </v>
      </c>
      <c r="AJ17" s="15" t="str">
        <f t="shared" si="8"/>
        <v/>
      </c>
      <c r="AK17" s="15">
        <v>6</v>
      </c>
      <c r="AL17" s="15" t="str">
        <f t="shared" si="6"/>
        <v/>
      </c>
      <c r="AM17" s="15" t="str">
        <f t="shared" si="9"/>
        <v>立得点表_幼児!3:７</v>
      </c>
      <c r="AN17" s="92" t="str">
        <f t="shared" si="10"/>
        <v>立得点表_幼児!11:15</v>
      </c>
      <c r="AO17" s="15" t="str">
        <f t="shared" si="11"/>
        <v>ボール得点表_幼児!3:７</v>
      </c>
      <c r="AP17" s="92" t="str">
        <f t="shared" si="12"/>
        <v>ボール得点表_幼児!11:15</v>
      </c>
      <c r="AQ17" s="15" t="str">
        <f t="shared" si="13"/>
        <v>25m得点表_幼児!3:7</v>
      </c>
      <c r="AR17" s="92" t="str">
        <f t="shared" si="14"/>
        <v>25m得点表_幼児!11:15</v>
      </c>
      <c r="AS17" s="15" t="str">
        <f t="shared" si="15"/>
        <v>往得点表_幼児!3:7</v>
      </c>
      <c r="AT17" s="92" t="str">
        <f t="shared" si="16"/>
        <v>往得点表_幼児!11:15</v>
      </c>
      <c r="AU17" s="15" t="e">
        <f>OR(AND(#REF!&lt;=7,#REF!&lt;&gt;""),AND(#REF!&gt;=50,#REF!=""))</f>
        <v>#REF!</v>
      </c>
      <c r="AV17" s="157" t="s">
        <v>212</v>
      </c>
    </row>
    <row r="18" spans="1:48" s="93" customFormat="1" ht="18" customHeight="1">
      <c r="A18" s="3">
        <v>6</v>
      </c>
      <c r="B18" s="458"/>
      <c r="C18" s="134"/>
      <c r="D18" s="12"/>
      <c r="E18" s="135"/>
      <c r="F18" s="250" t="str">
        <f t="shared" si="7"/>
        <v/>
      </c>
      <c r="G18" s="12"/>
      <c r="H18" s="253"/>
      <c r="I18" s="28"/>
      <c r="J18" s="251" t="str">
        <f t="shared" ca="1" si="0"/>
        <v/>
      </c>
      <c r="K18" s="39"/>
      <c r="L18" s="40"/>
      <c r="M18" s="40"/>
      <c r="N18" s="128"/>
      <c r="O18" s="136"/>
      <c r="P18" s="256" t="str">
        <f t="shared" ca="1" si="1"/>
        <v/>
      </c>
      <c r="Q18" s="39"/>
      <c r="R18" s="40"/>
      <c r="S18" s="40"/>
      <c r="T18" s="40"/>
      <c r="U18" s="128"/>
      <c r="V18" s="137"/>
      <c r="W18" s="257" t="str">
        <f t="shared" ca="1" si="2"/>
        <v/>
      </c>
      <c r="X18" s="28"/>
      <c r="Y18" s="39"/>
      <c r="Z18" s="40"/>
      <c r="AA18" s="40"/>
      <c r="AB18" s="40"/>
      <c r="AC18" s="41"/>
      <c r="AD18" s="136"/>
      <c r="AE18" s="256" t="str">
        <f t="shared" ca="1" si="3"/>
        <v/>
      </c>
      <c r="AF18" s="7" t="str">
        <f t="shared" si="4"/>
        <v/>
      </c>
      <c r="AG18" s="7" t="str">
        <f t="shared" si="5"/>
        <v/>
      </c>
      <c r="AH18" s="7" t="str">
        <f>IF(AF18=4,VLOOKUP(AG18,設定_幼児!$A$2:$B$4,2,1),"---")</f>
        <v>---</v>
      </c>
      <c r="AI18" s="109" t="str">
        <f>IF(E18=""," ",DATEDIF(E18,#REF!,"M"))</f>
        <v xml:space="preserve"> </v>
      </c>
      <c r="AJ18" s="15" t="str">
        <f t="shared" si="8"/>
        <v/>
      </c>
      <c r="AK18" s="15">
        <v>7</v>
      </c>
      <c r="AL18" s="15" t="str">
        <f t="shared" si="6"/>
        <v/>
      </c>
      <c r="AM18" s="15" t="str">
        <f t="shared" si="9"/>
        <v>立得点表_幼児!3:７</v>
      </c>
      <c r="AN18" s="92" t="str">
        <f t="shared" si="10"/>
        <v>立得点表_幼児!11:15</v>
      </c>
      <c r="AO18" s="15" t="str">
        <f t="shared" si="11"/>
        <v>ボール得点表_幼児!3:７</v>
      </c>
      <c r="AP18" s="92" t="str">
        <f t="shared" si="12"/>
        <v>ボール得点表_幼児!11:15</v>
      </c>
      <c r="AQ18" s="15" t="str">
        <f t="shared" si="13"/>
        <v>25m得点表_幼児!3:7</v>
      </c>
      <c r="AR18" s="92" t="str">
        <f t="shared" si="14"/>
        <v>25m得点表_幼児!11:15</v>
      </c>
      <c r="AS18" s="15" t="str">
        <f t="shared" si="15"/>
        <v>往得点表_幼児!3:7</v>
      </c>
      <c r="AT18" s="92" t="str">
        <f t="shared" si="16"/>
        <v>往得点表_幼児!11:15</v>
      </c>
      <c r="AU18" s="15" t="e">
        <f>OR(AND(#REF!&lt;=7,#REF!&lt;&gt;""),AND(#REF!&gt;=50,#REF!=""))</f>
        <v>#REF!</v>
      </c>
      <c r="AV18" s="157" t="s">
        <v>213</v>
      </c>
    </row>
    <row r="19" spans="1:48" s="93" customFormat="1" ht="18" customHeight="1">
      <c r="A19" s="3">
        <v>7</v>
      </c>
      <c r="B19" s="458"/>
      <c r="C19" s="134"/>
      <c r="D19" s="12"/>
      <c r="E19" s="135"/>
      <c r="F19" s="250" t="str">
        <f t="shared" si="7"/>
        <v/>
      </c>
      <c r="G19" s="12"/>
      <c r="H19" s="253"/>
      <c r="I19" s="28"/>
      <c r="J19" s="251" t="str">
        <f t="shared" ca="1" si="0"/>
        <v/>
      </c>
      <c r="K19" s="39"/>
      <c r="L19" s="40"/>
      <c r="M19" s="40"/>
      <c r="N19" s="128"/>
      <c r="O19" s="136"/>
      <c r="P19" s="256" t="str">
        <f t="shared" ca="1" si="1"/>
        <v/>
      </c>
      <c r="Q19" s="39"/>
      <c r="R19" s="40"/>
      <c r="S19" s="40"/>
      <c r="T19" s="40"/>
      <c r="U19" s="128"/>
      <c r="V19" s="137"/>
      <c r="W19" s="257" t="str">
        <f t="shared" ca="1" si="2"/>
        <v/>
      </c>
      <c r="X19" s="28"/>
      <c r="Y19" s="39"/>
      <c r="Z19" s="40"/>
      <c r="AA19" s="40"/>
      <c r="AB19" s="40"/>
      <c r="AC19" s="41"/>
      <c r="AD19" s="136"/>
      <c r="AE19" s="256" t="str">
        <f t="shared" ca="1" si="3"/>
        <v/>
      </c>
      <c r="AF19" s="7" t="str">
        <f t="shared" si="4"/>
        <v/>
      </c>
      <c r="AG19" s="7" t="str">
        <f t="shared" si="5"/>
        <v/>
      </c>
      <c r="AH19" s="7" t="str">
        <f>IF(AF19=4,VLOOKUP(AG19,設定_幼児!$A$2:$B$4,2,1),"---")</f>
        <v>---</v>
      </c>
      <c r="AI19" s="109" t="str">
        <f>IF(E19=""," ",DATEDIF(E19,#REF!,"M"))</f>
        <v xml:space="preserve"> </v>
      </c>
      <c r="AJ19" s="15" t="str">
        <f t="shared" si="8"/>
        <v/>
      </c>
      <c r="AK19" s="15">
        <v>8</v>
      </c>
      <c r="AL19" s="15" t="str">
        <f t="shared" si="6"/>
        <v/>
      </c>
      <c r="AM19" s="15" t="str">
        <f t="shared" si="9"/>
        <v>立得点表_幼児!3:７</v>
      </c>
      <c r="AN19" s="92" t="str">
        <f t="shared" si="10"/>
        <v>立得点表_幼児!11:15</v>
      </c>
      <c r="AO19" s="15" t="str">
        <f t="shared" si="11"/>
        <v>ボール得点表_幼児!3:７</v>
      </c>
      <c r="AP19" s="92" t="str">
        <f t="shared" si="12"/>
        <v>ボール得点表_幼児!11:15</v>
      </c>
      <c r="AQ19" s="15" t="str">
        <f t="shared" si="13"/>
        <v>25m得点表_幼児!3:7</v>
      </c>
      <c r="AR19" s="92" t="str">
        <f t="shared" si="14"/>
        <v>25m得点表_幼児!11:15</v>
      </c>
      <c r="AS19" s="15" t="str">
        <f t="shared" si="15"/>
        <v>往得点表_幼児!3:7</v>
      </c>
      <c r="AT19" s="92" t="str">
        <f t="shared" si="16"/>
        <v>往得点表_幼児!11:15</v>
      </c>
      <c r="AU19" s="15" t="e">
        <f>OR(AND(#REF!&lt;=7,#REF!&lt;&gt;""),AND(#REF!&gt;=50,#REF!=""))</f>
        <v>#REF!</v>
      </c>
      <c r="AV19" s="157" t="s">
        <v>214</v>
      </c>
    </row>
    <row r="20" spans="1:48" s="93" customFormat="1" ht="18" customHeight="1">
      <c r="A20" s="3">
        <v>8</v>
      </c>
      <c r="B20" s="458"/>
      <c r="C20" s="134"/>
      <c r="D20" s="12"/>
      <c r="E20" s="135"/>
      <c r="F20" s="250" t="str">
        <f t="shared" si="7"/>
        <v/>
      </c>
      <c r="G20" s="12"/>
      <c r="H20" s="253"/>
      <c r="I20" s="28"/>
      <c r="J20" s="251" t="str">
        <f t="shared" ca="1" si="0"/>
        <v/>
      </c>
      <c r="K20" s="39"/>
      <c r="L20" s="40"/>
      <c r="M20" s="40"/>
      <c r="N20" s="128"/>
      <c r="O20" s="136"/>
      <c r="P20" s="256" t="str">
        <f t="shared" ca="1" si="1"/>
        <v/>
      </c>
      <c r="Q20" s="39"/>
      <c r="R20" s="40"/>
      <c r="S20" s="40"/>
      <c r="T20" s="40"/>
      <c r="U20" s="128"/>
      <c r="V20" s="137"/>
      <c r="W20" s="257" t="str">
        <f t="shared" ca="1" si="2"/>
        <v/>
      </c>
      <c r="X20" s="28"/>
      <c r="Y20" s="39"/>
      <c r="Z20" s="40"/>
      <c r="AA20" s="40"/>
      <c r="AB20" s="40"/>
      <c r="AC20" s="41"/>
      <c r="AD20" s="136"/>
      <c r="AE20" s="256" t="str">
        <f t="shared" ca="1" si="3"/>
        <v/>
      </c>
      <c r="AF20" s="7" t="str">
        <f t="shared" si="4"/>
        <v/>
      </c>
      <c r="AG20" s="7" t="str">
        <f t="shared" si="5"/>
        <v/>
      </c>
      <c r="AH20" s="7" t="str">
        <f>IF(AF20=4,VLOOKUP(AG20,設定_幼児!$A$2:$B$4,2,1),"---")</f>
        <v>---</v>
      </c>
      <c r="AI20" s="109" t="str">
        <f>IF(E20=""," ",DATEDIF(E20,#REF!,"M"))</f>
        <v xml:space="preserve"> </v>
      </c>
      <c r="AJ20" s="15" t="str">
        <f t="shared" si="8"/>
        <v/>
      </c>
      <c r="AK20" s="15">
        <v>9</v>
      </c>
      <c r="AL20" s="15" t="str">
        <f t="shared" si="6"/>
        <v/>
      </c>
      <c r="AM20" s="15" t="str">
        <f t="shared" si="9"/>
        <v>立得点表_幼児!3:７</v>
      </c>
      <c r="AN20" s="92" t="str">
        <f t="shared" si="10"/>
        <v>立得点表_幼児!11:15</v>
      </c>
      <c r="AO20" s="15" t="str">
        <f t="shared" si="11"/>
        <v>ボール得点表_幼児!3:７</v>
      </c>
      <c r="AP20" s="92" t="str">
        <f t="shared" si="12"/>
        <v>ボール得点表_幼児!11:15</v>
      </c>
      <c r="AQ20" s="15" t="str">
        <f t="shared" si="13"/>
        <v>25m得点表_幼児!3:7</v>
      </c>
      <c r="AR20" s="92" t="str">
        <f t="shared" si="14"/>
        <v>25m得点表_幼児!11:15</v>
      </c>
      <c r="AS20" s="15" t="str">
        <f t="shared" si="15"/>
        <v>往得点表_幼児!3:7</v>
      </c>
      <c r="AT20" s="92" t="str">
        <f t="shared" si="16"/>
        <v>往得点表_幼児!11:15</v>
      </c>
      <c r="AU20" s="15" t="e">
        <f>OR(AND(#REF!&lt;=7,#REF!&lt;&gt;""),AND(#REF!&gt;=50,#REF!=""))</f>
        <v>#REF!</v>
      </c>
      <c r="AV20" s="157" t="s">
        <v>215</v>
      </c>
    </row>
    <row r="21" spans="1:48" s="31" customFormat="1" ht="18" customHeight="1">
      <c r="A21" s="3">
        <v>9</v>
      </c>
      <c r="B21" s="468"/>
      <c r="C21" s="199"/>
      <c r="D21" s="202"/>
      <c r="E21" s="200"/>
      <c r="F21" s="463" t="str">
        <f t="shared" si="7"/>
        <v/>
      </c>
      <c r="G21" s="202"/>
      <c r="H21" s="464"/>
      <c r="I21" s="465"/>
      <c r="J21" s="205" t="str">
        <f t="shared" ca="1" si="0"/>
        <v/>
      </c>
      <c r="K21" s="209"/>
      <c r="L21" s="210"/>
      <c r="M21" s="210"/>
      <c r="N21" s="211"/>
      <c r="O21" s="207"/>
      <c r="P21" s="208" t="str">
        <f t="shared" ca="1" si="1"/>
        <v/>
      </c>
      <c r="Q21" s="209"/>
      <c r="R21" s="40"/>
      <c r="S21" s="40"/>
      <c r="T21" s="40"/>
      <c r="U21" s="128"/>
      <c r="V21" s="137"/>
      <c r="W21" s="257" t="str">
        <f t="shared" ca="1" si="2"/>
        <v/>
      </c>
      <c r="X21" s="28"/>
      <c r="Y21" s="39"/>
      <c r="Z21" s="40"/>
      <c r="AA21" s="40"/>
      <c r="AB21" s="40"/>
      <c r="AC21" s="41"/>
      <c r="AD21" s="136"/>
      <c r="AE21" s="256" t="str">
        <f t="shared" ca="1" si="3"/>
        <v/>
      </c>
      <c r="AF21" s="7" t="str">
        <f t="shared" si="4"/>
        <v/>
      </c>
      <c r="AG21" s="7" t="str">
        <f t="shared" si="5"/>
        <v/>
      </c>
      <c r="AH21" s="39" t="str">
        <f>IF(AF21=4,VLOOKUP(AG21,設定_幼児!$A$2:$B$4,2,1),"---")</f>
        <v>---</v>
      </c>
      <c r="AI21" s="27" t="str">
        <f>IF(E21=""," ",DATEDIF(E21,#REF!,"M"))</f>
        <v xml:space="preserve"> </v>
      </c>
      <c r="AJ21" s="15" t="str">
        <f t="shared" si="8"/>
        <v/>
      </c>
      <c r="AK21" s="31">
        <v>10</v>
      </c>
      <c r="AL21" s="31" t="str">
        <f t="shared" si="6"/>
        <v/>
      </c>
      <c r="AM21" s="31" t="str">
        <f t="shared" si="9"/>
        <v>立得点表_幼児!3:７</v>
      </c>
      <c r="AN21" s="121" t="str">
        <f t="shared" si="10"/>
        <v>立得点表_幼児!11:15</v>
      </c>
      <c r="AO21" s="31" t="str">
        <f t="shared" si="11"/>
        <v>ボール得点表_幼児!3:７</v>
      </c>
      <c r="AP21" s="121" t="str">
        <f t="shared" si="12"/>
        <v>ボール得点表_幼児!11:15</v>
      </c>
      <c r="AQ21" s="31" t="str">
        <f t="shared" si="13"/>
        <v>25m得点表_幼児!3:7</v>
      </c>
      <c r="AR21" s="121" t="str">
        <f t="shared" si="14"/>
        <v>25m得点表_幼児!11:15</v>
      </c>
      <c r="AS21" s="31" t="str">
        <f t="shared" si="15"/>
        <v>往得点表_幼児!3:7</v>
      </c>
      <c r="AT21" s="121" t="str">
        <f t="shared" si="16"/>
        <v>往得点表_幼児!11:15</v>
      </c>
      <c r="AU21" s="31" t="e">
        <f>OR(AND(#REF!&lt;=7,#REF!&lt;&gt;""),AND(#REF!&gt;=50,#REF!=""))</f>
        <v>#REF!</v>
      </c>
      <c r="AV21" s="157" t="s">
        <v>216</v>
      </c>
    </row>
    <row r="22" spans="1:48" s="15" customFormat="1" ht="18" customHeight="1">
      <c r="A22" s="461">
        <v>10</v>
      </c>
      <c r="B22" s="467"/>
      <c r="C22" s="134"/>
      <c r="D22" s="12"/>
      <c r="E22" s="135"/>
      <c r="F22" s="250" t="str">
        <f t="shared" si="7"/>
        <v/>
      </c>
      <c r="G22" s="12"/>
      <c r="H22" s="253"/>
      <c r="I22" s="28"/>
      <c r="J22" s="251" t="str">
        <f t="shared" ca="1" si="0"/>
        <v/>
      </c>
      <c r="K22" s="39"/>
      <c r="L22" s="40"/>
      <c r="M22" s="40"/>
      <c r="N22" s="128"/>
      <c r="O22" s="136"/>
      <c r="P22" s="256" t="str">
        <f t="shared" ca="1" si="1"/>
        <v/>
      </c>
      <c r="Q22" s="39"/>
      <c r="R22" s="45"/>
      <c r="S22" s="45"/>
      <c r="T22" s="45"/>
      <c r="U22" s="119"/>
      <c r="V22" s="94"/>
      <c r="W22" s="469" t="str">
        <f t="shared" ca="1" si="2"/>
        <v/>
      </c>
      <c r="X22" s="27"/>
      <c r="Y22" s="4"/>
      <c r="Z22" s="45"/>
      <c r="AA22" s="45"/>
      <c r="AB22" s="45"/>
      <c r="AC22" s="35"/>
      <c r="AD22" s="24"/>
      <c r="AE22" s="163" t="str">
        <f t="shared" ca="1" si="3"/>
        <v/>
      </c>
      <c r="AF22" s="5" t="str">
        <f t="shared" si="4"/>
        <v/>
      </c>
      <c r="AG22" s="5" t="str">
        <f t="shared" si="5"/>
        <v/>
      </c>
      <c r="AH22" s="5" t="str">
        <f>IF(AF22=4,VLOOKUP(AG22,設定_幼児!$A$2:$B$4,2,1),"---")</f>
        <v>---</v>
      </c>
      <c r="AI22" s="109" t="str">
        <f>IF(E22=""," ",DATEDIF(E22,#REF!,"M"))</f>
        <v xml:space="preserve"> </v>
      </c>
      <c r="AJ22" s="15" t="str">
        <f t="shared" si="8"/>
        <v/>
      </c>
      <c r="AK22" s="15">
        <v>11</v>
      </c>
      <c r="AL22" s="15" t="str">
        <f t="shared" si="6"/>
        <v/>
      </c>
      <c r="AM22" s="15" t="str">
        <f t="shared" si="9"/>
        <v>立得点表_幼児!3:７</v>
      </c>
      <c r="AN22" s="92" t="str">
        <f t="shared" si="10"/>
        <v>立得点表_幼児!11:15</v>
      </c>
      <c r="AO22" s="15" t="str">
        <f t="shared" si="11"/>
        <v>ボール得点表_幼児!3:７</v>
      </c>
      <c r="AP22" s="92" t="str">
        <f t="shared" si="12"/>
        <v>ボール得点表_幼児!11:15</v>
      </c>
      <c r="AQ22" s="15" t="str">
        <f t="shared" si="13"/>
        <v>25m得点表_幼児!3:7</v>
      </c>
      <c r="AR22" s="92" t="str">
        <f t="shared" si="14"/>
        <v>25m得点表_幼児!11:15</v>
      </c>
      <c r="AS22" s="15" t="str">
        <f t="shared" si="15"/>
        <v>往得点表_幼児!3:7</v>
      </c>
      <c r="AT22" s="92" t="str">
        <f t="shared" si="16"/>
        <v>往得点表_幼児!11:15</v>
      </c>
      <c r="AU22" s="15" t="e">
        <f>OR(AND(#REF!&lt;=7,#REF!&lt;&gt;""),AND(#REF!&gt;=50,#REF!=""))</f>
        <v>#REF!</v>
      </c>
      <c r="AV22" s="157" t="s">
        <v>217</v>
      </c>
    </row>
    <row r="23" spans="1:48" s="93" customFormat="1" ht="18" customHeight="1">
      <c r="A23" s="3">
        <v>11</v>
      </c>
      <c r="B23" s="458"/>
      <c r="C23" s="134"/>
      <c r="D23" s="12"/>
      <c r="E23" s="135"/>
      <c r="F23" s="250" t="str">
        <f t="shared" si="7"/>
        <v/>
      </c>
      <c r="G23" s="12"/>
      <c r="H23" s="253"/>
      <c r="I23" s="28"/>
      <c r="J23" s="251" t="str">
        <f t="shared" ca="1" si="0"/>
        <v/>
      </c>
      <c r="K23" s="39"/>
      <c r="L23" s="40"/>
      <c r="M23" s="40"/>
      <c r="N23" s="128"/>
      <c r="O23" s="136"/>
      <c r="P23" s="256" t="str">
        <f t="shared" ca="1" si="1"/>
        <v/>
      </c>
      <c r="Q23" s="39"/>
      <c r="R23" s="40"/>
      <c r="S23" s="40"/>
      <c r="T23" s="40"/>
      <c r="U23" s="128"/>
      <c r="V23" s="137"/>
      <c r="W23" s="257" t="str">
        <f t="shared" ca="1" si="2"/>
        <v/>
      </c>
      <c r="X23" s="28"/>
      <c r="Y23" s="39"/>
      <c r="Z23" s="40"/>
      <c r="AA23" s="40"/>
      <c r="AB23" s="40"/>
      <c r="AC23" s="41"/>
      <c r="AD23" s="136"/>
      <c r="AE23" s="256" t="str">
        <f t="shared" ca="1" si="3"/>
        <v/>
      </c>
      <c r="AF23" s="7" t="str">
        <f t="shared" si="4"/>
        <v/>
      </c>
      <c r="AG23" s="7" t="str">
        <f t="shared" si="5"/>
        <v/>
      </c>
      <c r="AH23" s="7" t="str">
        <f>IF(AF23=4,VLOOKUP(AG23,設定_幼児!$A$2:$B$4,2,1),"---")</f>
        <v>---</v>
      </c>
      <c r="AI23" s="109" t="str">
        <f>IF(E23=""," ",DATEDIF(E23,#REF!,"M"))</f>
        <v xml:space="preserve"> </v>
      </c>
      <c r="AJ23" s="15" t="str">
        <f t="shared" si="8"/>
        <v/>
      </c>
      <c r="AK23" s="15">
        <v>12</v>
      </c>
      <c r="AL23" s="15" t="str">
        <f t="shared" si="6"/>
        <v/>
      </c>
      <c r="AM23" s="15" t="str">
        <f t="shared" si="9"/>
        <v>立得点表_幼児!3:７</v>
      </c>
      <c r="AN23" s="92" t="str">
        <f t="shared" si="10"/>
        <v>立得点表_幼児!11:15</v>
      </c>
      <c r="AO23" s="15" t="str">
        <f t="shared" si="11"/>
        <v>ボール得点表_幼児!3:７</v>
      </c>
      <c r="AP23" s="92" t="str">
        <f t="shared" si="12"/>
        <v>ボール得点表_幼児!11:15</v>
      </c>
      <c r="AQ23" s="15" t="str">
        <f t="shared" si="13"/>
        <v>25m得点表_幼児!3:7</v>
      </c>
      <c r="AR23" s="92" t="str">
        <f t="shared" si="14"/>
        <v>25m得点表_幼児!11:15</v>
      </c>
      <c r="AS23" s="15" t="str">
        <f t="shared" si="15"/>
        <v>往得点表_幼児!3:7</v>
      </c>
      <c r="AT23" s="92" t="str">
        <f t="shared" si="16"/>
        <v>往得点表_幼児!11:15</v>
      </c>
      <c r="AU23" s="15" t="e">
        <f>OR(AND(#REF!&lt;=7,#REF!&lt;&gt;""),AND(#REF!&gt;=50,#REF!=""))</f>
        <v>#REF!</v>
      </c>
      <c r="AV23" s="157" t="s">
        <v>218</v>
      </c>
    </row>
    <row r="24" spans="1:48" s="93" customFormat="1" ht="18" customHeight="1">
      <c r="A24" s="3">
        <v>12</v>
      </c>
      <c r="B24" s="458"/>
      <c r="C24" s="134"/>
      <c r="D24" s="12"/>
      <c r="E24" s="135"/>
      <c r="F24" s="250" t="str">
        <f t="shared" si="7"/>
        <v/>
      </c>
      <c r="G24" s="12"/>
      <c r="H24" s="253"/>
      <c r="I24" s="28"/>
      <c r="J24" s="251" t="str">
        <f t="shared" ca="1" si="0"/>
        <v/>
      </c>
      <c r="K24" s="39"/>
      <c r="L24" s="40"/>
      <c r="M24" s="40"/>
      <c r="N24" s="128"/>
      <c r="O24" s="136"/>
      <c r="P24" s="256" t="str">
        <f t="shared" ca="1" si="1"/>
        <v/>
      </c>
      <c r="Q24" s="39"/>
      <c r="R24" s="40"/>
      <c r="S24" s="40"/>
      <c r="T24" s="40"/>
      <c r="U24" s="128"/>
      <c r="V24" s="137"/>
      <c r="W24" s="257" t="str">
        <f t="shared" ca="1" si="2"/>
        <v/>
      </c>
      <c r="X24" s="28"/>
      <c r="Y24" s="39"/>
      <c r="Z24" s="40"/>
      <c r="AA24" s="40"/>
      <c r="AB24" s="40"/>
      <c r="AC24" s="41"/>
      <c r="AD24" s="136"/>
      <c r="AE24" s="256" t="str">
        <f t="shared" ca="1" si="3"/>
        <v/>
      </c>
      <c r="AF24" s="7" t="str">
        <f t="shared" si="4"/>
        <v/>
      </c>
      <c r="AG24" s="7" t="str">
        <f t="shared" si="5"/>
        <v/>
      </c>
      <c r="AH24" s="7" t="str">
        <f>IF(AF24=4,VLOOKUP(AG24,設定_幼児!$A$2:$B$4,2,1),"---")</f>
        <v>---</v>
      </c>
      <c r="AI24" s="109" t="str">
        <f>IF(E24=""," ",DATEDIF(E24,#REF!,"M"))</f>
        <v xml:space="preserve"> </v>
      </c>
      <c r="AJ24" s="15" t="str">
        <f t="shared" si="8"/>
        <v/>
      </c>
      <c r="AK24" s="15">
        <v>13</v>
      </c>
      <c r="AL24" s="15" t="str">
        <f t="shared" si="6"/>
        <v/>
      </c>
      <c r="AM24" s="15" t="str">
        <f t="shared" si="9"/>
        <v>立得点表_幼児!3:７</v>
      </c>
      <c r="AN24" s="92" t="str">
        <f t="shared" si="10"/>
        <v>立得点表_幼児!11:15</v>
      </c>
      <c r="AO24" s="15" t="str">
        <f t="shared" si="11"/>
        <v>ボール得点表_幼児!3:７</v>
      </c>
      <c r="AP24" s="92" t="str">
        <f t="shared" si="12"/>
        <v>ボール得点表_幼児!11:15</v>
      </c>
      <c r="AQ24" s="15" t="str">
        <f t="shared" si="13"/>
        <v>25m得点表_幼児!3:7</v>
      </c>
      <c r="AR24" s="92" t="str">
        <f t="shared" si="14"/>
        <v>25m得点表_幼児!11:15</v>
      </c>
      <c r="AS24" s="15" t="str">
        <f t="shared" si="15"/>
        <v>往得点表_幼児!3:7</v>
      </c>
      <c r="AT24" s="92" t="str">
        <f t="shared" si="16"/>
        <v>往得点表_幼児!11:15</v>
      </c>
      <c r="AU24" s="15" t="e">
        <f>OR(AND(#REF!&lt;=7,#REF!&lt;&gt;""),AND(#REF!&gt;=50,#REF!=""))</f>
        <v>#REF!</v>
      </c>
      <c r="AV24" s="157" t="s">
        <v>219</v>
      </c>
    </row>
    <row r="25" spans="1:48" s="93" customFormat="1" ht="18" customHeight="1">
      <c r="A25" s="3">
        <v>13</v>
      </c>
      <c r="B25" s="458"/>
      <c r="C25" s="134"/>
      <c r="D25" s="12"/>
      <c r="E25" s="135"/>
      <c r="F25" s="250" t="str">
        <f t="shared" si="7"/>
        <v/>
      </c>
      <c r="G25" s="12"/>
      <c r="H25" s="253"/>
      <c r="I25" s="28"/>
      <c r="J25" s="251" t="str">
        <f t="shared" ca="1" si="0"/>
        <v/>
      </c>
      <c r="K25" s="39"/>
      <c r="L25" s="40"/>
      <c r="M25" s="40"/>
      <c r="N25" s="128"/>
      <c r="O25" s="136"/>
      <c r="P25" s="256" t="str">
        <f t="shared" ca="1" si="1"/>
        <v/>
      </c>
      <c r="Q25" s="39"/>
      <c r="R25" s="40"/>
      <c r="S25" s="40"/>
      <c r="T25" s="40"/>
      <c r="U25" s="128"/>
      <c r="V25" s="137"/>
      <c r="W25" s="257" t="str">
        <f t="shared" ca="1" si="2"/>
        <v/>
      </c>
      <c r="X25" s="28"/>
      <c r="Y25" s="39"/>
      <c r="Z25" s="40"/>
      <c r="AA25" s="40"/>
      <c r="AB25" s="40"/>
      <c r="AC25" s="41"/>
      <c r="AD25" s="136"/>
      <c r="AE25" s="256" t="str">
        <f t="shared" ca="1" si="3"/>
        <v/>
      </c>
      <c r="AF25" s="7" t="str">
        <f t="shared" si="4"/>
        <v/>
      </c>
      <c r="AG25" s="7" t="str">
        <f t="shared" si="5"/>
        <v/>
      </c>
      <c r="AH25" s="7" t="str">
        <f>IF(AF25=4,VLOOKUP(AG25,設定_幼児!$A$2:$B$4,2,1),"---")</f>
        <v>---</v>
      </c>
      <c r="AI25" s="109" t="str">
        <f>IF(E25=""," ",DATEDIF(E25,#REF!,"M"))</f>
        <v xml:space="preserve"> </v>
      </c>
      <c r="AJ25" s="15" t="str">
        <f t="shared" si="8"/>
        <v/>
      </c>
      <c r="AK25" s="15">
        <v>14</v>
      </c>
      <c r="AL25" s="15" t="str">
        <f t="shared" si="6"/>
        <v/>
      </c>
      <c r="AM25" s="15" t="str">
        <f t="shared" si="9"/>
        <v>立得点表_幼児!3:７</v>
      </c>
      <c r="AN25" s="92" t="str">
        <f t="shared" si="10"/>
        <v>立得点表_幼児!11:15</v>
      </c>
      <c r="AO25" s="15" t="str">
        <f t="shared" si="11"/>
        <v>ボール得点表_幼児!3:７</v>
      </c>
      <c r="AP25" s="92" t="str">
        <f t="shared" si="12"/>
        <v>ボール得点表_幼児!11:15</v>
      </c>
      <c r="AQ25" s="15" t="str">
        <f t="shared" si="13"/>
        <v>25m得点表_幼児!3:7</v>
      </c>
      <c r="AR25" s="92" t="str">
        <f t="shared" si="14"/>
        <v>25m得点表_幼児!11:15</v>
      </c>
      <c r="AS25" s="15" t="str">
        <f t="shared" si="15"/>
        <v>往得点表_幼児!3:7</v>
      </c>
      <c r="AT25" s="92" t="str">
        <f t="shared" si="16"/>
        <v>往得点表_幼児!11:15</v>
      </c>
      <c r="AU25" s="15" t="e">
        <f>OR(AND(#REF!&lt;=7,#REF!&lt;&gt;""),AND(#REF!&gt;=50,#REF!=""))</f>
        <v>#REF!</v>
      </c>
      <c r="AV25" s="157" t="s">
        <v>220</v>
      </c>
    </row>
    <row r="26" spans="1:48" s="31" customFormat="1" ht="18" customHeight="1">
      <c r="A26" s="3">
        <v>14</v>
      </c>
      <c r="B26" s="468"/>
      <c r="C26" s="199"/>
      <c r="D26" s="202"/>
      <c r="E26" s="200"/>
      <c r="F26" s="463" t="str">
        <f t="shared" si="7"/>
        <v/>
      </c>
      <c r="G26" s="202"/>
      <c r="H26" s="464"/>
      <c r="I26" s="465"/>
      <c r="J26" s="478" t="str">
        <f t="shared" ca="1" si="0"/>
        <v/>
      </c>
      <c r="K26" s="40"/>
      <c r="L26" s="210"/>
      <c r="M26" s="210"/>
      <c r="N26" s="211"/>
      <c r="O26" s="207"/>
      <c r="P26" s="256" t="str">
        <f t="shared" ca="1" si="1"/>
        <v/>
      </c>
      <c r="Q26" s="39"/>
      <c r="R26" s="40"/>
      <c r="S26" s="40"/>
      <c r="T26" s="40"/>
      <c r="U26" s="128"/>
      <c r="V26" s="137"/>
      <c r="W26" s="257" t="str">
        <f t="shared" ca="1" si="2"/>
        <v/>
      </c>
      <c r="X26" s="28"/>
      <c r="Y26" s="39"/>
      <c r="Z26" s="40"/>
      <c r="AA26" s="40"/>
      <c r="AB26" s="40"/>
      <c r="AC26" s="41"/>
      <c r="AD26" s="136"/>
      <c r="AE26" s="256" t="str">
        <f t="shared" ca="1" si="3"/>
        <v/>
      </c>
      <c r="AF26" s="7" t="str">
        <f t="shared" si="4"/>
        <v/>
      </c>
      <c r="AG26" s="7" t="str">
        <f t="shared" si="5"/>
        <v/>
      </c>
      <c r="AH26" s="7" t="str">
        <f>IF(AF26=4,VLOOKUP(AG26,設定_幼児!$A$2:$B$4,2,1),"---")</f>
        <v>---</v>
      </c>
      <c r="AI26" s="109" t="str">
        <f>IF(E26=""," ",DATEDIF(E26,#REF!,"M"))</f>
        <v xml:space="preserve"> </v>
      </c>
      <c r="AJ26" s="15" t="str">
        <f t="shared" si="8"/>
        <v/>
      </c>
      <c r="AK26" s="31">
        <v>15</v>
      </c>
      <c r="AL26" s="31" t="str">
        <f t="shared" si="6"/>
        <v/>
      </c>
      <c r="AM26" s="31" t="str">
        <f t="shared" si="9"/>
        <v>立得点表_幼児!3:７</v>
      </c>
      <c r="AN26" s="121" t="str">
        <f t="shared" si="10"/>
        <v>立得点表_幼児!11:15</v>
      </c>
      <c r="AO26" s="31" t="str">
        <f t="shared" si="11"/>
        <v>ボール得点表_幼児!3:７</v>
      </c>
      <c r="AP26" s="121" t="str">
        <f t="shared" si="12"/>
        <v>ボール得点表_幼児!11:15</v>
      </c>
      <c r="AQ26" s="31" t="str">
        <f t="shared" si="13"/>
        <v>25m得点表_幼児!3:7</v>
      </c>
      <c r="AR26" s="121" t="str">
        <f t="shared" si="14"/>
        <v>25m得点表_幼児!11:15</v>
      </c>
      <c r="AS26" s="31" t="str">
        <f t="shared" si="15"/>
        <v>往得点表_幼児!3:7</v>
      </c>
      <c r="AT26" s="121" t="str">
        <f t="shared" si="16"/>
        <v>往得点表_幼児!11:15</v>
      </c>
      <c r="AU26" s="31" t="e">
        <f>OR(AND(#REF!&lt;=7,#REF!&lt;&gt;""),AND(#REF!&gt;=50,#REF!=""))</f>
        <v>#REF!</v>
      </c>
      <c r="AV26" s="157" t="s">
        <v>221</v>
      </c>
    </row>
    <row r="27" spans="1:48" s="15" customFormat="1" ht="18" customHeight="1">
      <c r="A27" s="461">
        <v>15</v>
      </c>
      <c r="B27" s="467"/>
      <c r="C27" s="134"/>
      <c r="D27" s="12"/>
      <c r="E27" s="135"/>
      <c r="F27" s="250" t="str">
        <f t="shared" si="7"/>
        <v/>
      </c>
      <c r="G27" s="12"/>
      <c r="H27" s="253"/>
      <c r="I27" s="28"/>
      <c r="J27" s="251" t="str">
        <f t="shared" ca="1" si="0"/>
        <v/>
      </c>
      <c r="K27" s="39"/>
      <c r="L27" s="40"/>
      <c r="M27" s="40"/>
      <c r="N27" s="128"/>
      <c r="O27" s="471"/>
      <c r="P27" s="470" t="str">
        <f t="shared" ca="1" si="1"/>
        <v/>
      </c>
      <c r="Q27" s="4"/>
      <c r="R27" s="45"/>
      <c r="S27" s="45"/>
      <c r="T27" s="45"/>
      <c r="U27" s="119"/>
      <c r="V27" s="94"/>
      <c r="W27" s="165" t="str">
        <f t="shared" ca="1" si="2"/>
        <v/>
      </c>
      <c r="X27" s="27"/>
      <c r="Y27" s="4"/>
      <c r="Z27" s="45"/>
      <c r="AA27" s="45"/>
      <c r="AB27" s="45"/>
      <c r="AC27" s="35"/>
      <c r="AD27" s="24"/>
      <c r="AE27" s="163" t="str">
        <f t="shared" ca="1" si="3"/>
        <v/>
      </c>
      <c r="AF27" s="5" t="str">
        <f t="shared" si="4"/>
        <v/>
      </c>
      <c r="AG27" s="5" t="str">
        <f t="shared" si="5"/>
        <v/>
      </c>
      <c r="AH27" s="5" t="str">
        <f>IF(AF27=4,VLOOKUP(AG27,設定_幼児!$A$2:$B$4,2,1),"---")</f>
        <v>---</v>
      </c>
      <c r="AI27" s="109" t="str">
        <f>IF(E27=""," ",DATEDIF(E27,#REF!,"M"))</f>
        <v xml:space="preserve"> </v>
      </c>
      <c r="AJ27" s="15" t="str">
        <f t="shared" si="8"/>
        <v/>
      </c>
      <c r="AK27" s="15">
        <v>16</v>
      </c>
      <c r="AL27" s="15" t="str">
        <f t="shared" si="6"/>
        <v/>
      </c>
      <c r="AM27" s="15" t="str">
        <f t="shared" si="9"/>
        <v>立得点表_幼児!3:７</v>
      </c>
      <c r="AN27" s="92" t="str">
        <f t="shared" si="10"/>
        <v>立得点表_幼児!11:15</v>
      </c>
      <c r="AO27" s="15" t="str">
        <f t="shared" si="11"/>
        <v>ボール得点表_幼児!3:７</v>
      </c>
      <c r="AP27" s="92" t="str">
        <f t="shared" si="12"/>
        <v>ボール得点表_幼児!11:15</v>
      </c>
      <c r="AQ27" s="15" t="str">
        <f t="shared" si="13"/>
        <v>25m得点表_幼児!3:7</v>
      </c>
      <c r="AR27" s="92" t="str">
        <f t="shared" si="14"/>
        <v>25m得点表_幼児!11:15</v>
      </c>
      <c r="AS27" s="15" t="str">
        <f t="shared" si="15"/>
        <v>往得点表_幼児!3:7</v>
      </c>
      <c r="AT27" s="92" t="str">
        <f t="shared" si="16"/>
        <v>往得点表_幼児!11:15</v>
      </c>
      <c r="AU27" s="15" t="e">
        <f>OR(AND(#REF!&lt;=7,#REF!&lt;&gt;""),AND(#REF!&gt;=50,#REF!=""))</f>
        <v>#REF!</v>
      </c>
      <c r="AV27" s="157" t="s">
        <v>222</v>
      </c>
    </row>
    <row r="28" spans="1:48" s="93" customFormat="1" ht="18" customHeight="1">
      <c r="A28" s="3">
        <v>16</v>
      </c>
      <c r="B28" s="458"/>
      <c r="C28" s="134"/>
      <c r="D28" s="12"/>
      <c r="E28" s="135"/>
      <c r="F28" s="250" t="str">
        <f t="shared" si="7"/>
        <v/>
      </c>
      <c r="G28" s="12"/>
      <c r="H28" s="253"/>
      <c r="I28" s="28"/>
      <c r="J28" s="251" t="str">
        <f t="shared" ca="1" si="0"/>
        <v/>
      </c>
      <c r="K28" s="39"/>
      <c r="L28" s="40"/>
      <c r="M28" s="40"/>
      <c r="N28" s="128"/>
      <c r="O28" s="136"/>
      <c r="P28" s="256" t="str">
        <f t="shared" ca="1" si="1"/>
        <v/>
      </c>
      <c r="Q28" s="39"/>
      <c r="R28" s="40"/>
      <c r="S28" s="40"/>
      <c r="T28" s="40"/>
      <c r="U28" s="128"/>
      <c r="V28" s="137"/>
      <c r="W28" s="257" t="str">
        <f t="shared" ca="1" si="2"/>
        <v/>
      </c>
      <c r="X28" s="28"/>
      <c r="Y28" s="39"/>
      <c r="Z28" s="40"/>
      <c r="AA28" s="40"/>
      <c r="AB28" s="40"/>
      <c r="AC28" s="41"/>
      <c r="AD28" s="136"/>
      <c r="AE28" s="256" t="str">
        <f t="shared" ca="1" si="3"/>
        <v/>
      </c>
      <c r="AF28" s="7" t="str">
        <f t="shared" si="4"/>
        <v/>
      </c>
      <c r="AG28" s="7" t="str">
        <f t="shared" si="5"/>
        <v/>
      </c>
      <c r="AH28" s="7" t="str">
        <f>IF(AF28=4,VLOOKUP(AG28,設定_幼児!$A$2:$B$4,2,1),"---")</f>
        <v>---</v>
      </c>
      <c r="AI28" s="109" t="str">
        <f>IF(E28=""," ",DATEDIF(E28,#REF!,"M"))</f>
        <v xml:space="preserve"> </v>
      </c>
      <c r="AJ28" s="15" t="str">
        <f t="shared" si="8"/>
        <v/>
      </c>
      <c r="AK28" s="15">
        <v>17</v>
      </c>
      <c r="AL28" s="15" t="str">
        <f t="shared" si="6"/>
        <v/>
      </c>
      <c r="AM28" s="15" t="str">
        <f t="shared" si="9"/>
        <v>立得点表_幼児!3:７</v>
      </c>
      <c r="AN28" s="92" t="str">
        <f t="shared" si="10"/>
        <v>立得点表_幼児!11:15</v>
      </c>
      <c r="AO28" s="15" t="str">
        <f t="shared" si="11"/>
        <v>ボール得点表_幼児!3:７</v>
      </c>
      <c r="AP28" s="92" t="str">
        <f t="shared" si="12"/>
        <v>ボール得点表_幼児!11:15</v>
      </c>
      <c r="AQ28" s="15" t="str">
        <f t="shared" si="13"/>
        <v>25m得点表_幼児!3:7</v>
      </c>
      <c r="AR28" s="92" t="str">
        <f t="shared" si="14"/>
        <v>25m得点表_幼児!11:15</v>
      </c>
      <c r="AS28" s="15" t="str">
        <f t="shared" si="15"/>
        <v>往得点表_幼児!3:7</v>
      </c>
      <c r="AT28" s="92" t="str">
        <f t="shared" si="16"/>
        <v>往得点表_幼児!11:15</v>
      </c>
      <c r="AU28" s="15" t="e">
        <f>OR(AND(#REF!&lt;=7,#REF!&lt;&gt;""),AND(#REF!&gt;=50,#REF!=""))</f>
        <v>#REF!</v>
      </c>
      <c r="AV28" s="157" t="s">
        <v>223</v>
      </c>
    </row>
    <row r="29" spans="1:48" s="93" customFormat="1" ht="18" customHeight="1">
      <c r="A29" s="3">
        <v>17</v>
      </c>
      <c r="B29" s="458"/>
      <c r="C29" s="134"/>
      <c r="D29" s="12"/>
      <c r="E29" s="135"/>
      <c r="F29" s="250" t="str">
        <f t="shared" si="7"/>
        <v/>
      </c>
      <c r="G29" s="12"/>
      <c r="H29" s="253"/>
      <c r="I29" s="28"/>
      <c r="J29" s="251" t="str">
        <f t="shared" ca="1" si="0"/>
        <v/>
      </c>
      <c r="K29" s="39"/>
      <c r="L29" s="40"/>
      <c r="M29" s="40"/>
      <c r="N29" s="128"/>
      <c r="O29" s="136"/>
      <c r="P29" s="256" t="str">
        <f t="shared" ca="1" si="1"/>
        <v/>
      </c>
      <c r="Q29" s="39"/>
      <c r="R29" s="40"/>
      <c r="S29" s="40"/>
      <c r="T29" s="40"/>
      <c r="U29" s="128"/>
      <c r="V29" s="137"/>
      <c r="W29" s="257" t="str">
        <f t="shared" ca="1" si="2"/>
        <v/>
      </c>
      <c r="X29" s="28"/>
      <c r="Y29" s="39"/>
      <c r="Z29" s="40"/>
      <c r="AA29" s="40"/>
      <c r="AB29" s="40"/>
      <c r="AC29" s="41"/>
      <c r="AD29" s="136"/>
      <c r="AE29" s="256" t="str">
        <f t="shared" ca="1" si="3"/>
        <v/>
      </c>
      <c r="AF29" s="7" t="str">
        <f t="shared" si="4"/>
        <v/>
      </c>
      <c r="AG29" s="7" t="str">
        <f t="shared" si="5"/>
        <v/>
      </c>
      <c r="AH29" s="7" t="str">
        <f>IF(AF29=4,VLOOKUP(AG29,設定_幼児!$A$2:$B$4,2,1),"---")</f>
        <v>---</v>
      </c>
      <c r="AI29" s="109" t="str">
        <f>IF(E29=""," ",DATEDIF(E29,#REF!,"M"))</f>
        <v xml:space="preserve"> </v>
      </c>
      <c r="AJ29" s="15" t="str">
        <f t="shared" si="8"/>
        <v/>
      </c>
      <c r="AK29" s="15">
        <v>18</v>
      </c>
      <c r="AL29" s="15" t="str">
        <f t="shared" si="6"/>
        <v/>
      </c>
      <c r="AM29" s="15" t="str">
        <f t="shared" si="9"/>
        <v>立得点表_幼児!3:７</v>
      </c>
      <c r="AN29" s="92" t="str">
        <f t="shared" si="10"/>
        <v>立得点表_幼児!11:15</v>
      </c>
      <c r="AO29" s="15" t="str">
        <f t="shared" si="11"/>
        <v>ボール得点表_幼児!3:７</v>
      </c>
      <c r="AP29" s="92" t="str">
        <f t="shared" si="12"/>
        <v>ボール得点表_幼児!11:15</v>
      </c>
      <c r="AQ29" s="15" t="str">
        <f t="shared" si="13"/>
        <v>25m得点表_幼児!3:7</v>
      </c>
      <c r="AR29" s="92" t="str">
        <f t="shared" si="14"/>
        <v>25m得点表_幼児!11:15</v>
      </c>
      <c r="AS29" s="15" t="str">
        <f t="shared" si="15"/>
        <v>往得点表_幼児!3:7</v>
      </c>
      <c r="AT29" s="92" t="str">
        <f t="shared" si="16"/>
        <v>往得点表_幼児!11:15</v>
      </c>
      <c r="AU29" s="15" t="e">
        <f>OR(AND(#REF!&lt;=7,#REF!&lt;&gt;""),AND(#REF!&gt;=50,#REF!=""))</f>
        <v>#REF!</v>
      </c>
      <c r="AV29" s="157" t="s">
        <v>224</v>
      </c>
    </row>
    <row r="30" spans="1:48" s="93" customFormat="1" ht="18" customHeight="1">
      <c r="A30" s="3">
        <v>18</v>
      </c>
      <c r="B30" s="458"/>
      <c r="C30" s="134"/>
      <c r="D30" s="12"/>
      <c r="E30" s="135"/>
      <c r="F30" s="250" t="str">
        <f t="shared" si="7"/>
        <v/>
      </c>
      <c r="G30" s="12"/>
      <c r="H30" s="253"/>
      <c r="I30" s="28"/>
      <c r="J30" s="251" t="str">
        <f t="shared" ca="1" si="0"/>
        <v/>
      </c>
      <c r="K30" s="39"/>
      <c r="L30" s="40"/>
      <c r="M30" s="40"/>
      <c r="N30" s="128"/>
      <c r="O30" s="136"/>
      <c r="P30" s="256" t="str">
        <f t="shared" ca="1" si="1"/>
        <v/>
      </c>
      <c r="Q30" s="39"/>
      <c r="R30" s="40"/>
      <c r="S30" s="40"/>
      <c r="T30" s="40"/>
      <c r="U30" s="128"/>
      <c r="V30" s="137"/>
      <c r="W30" s="257" t="str">
        <f t="shared" ca="1" si="2"/>
        <v/>
      </c>
      <c r="X30" s="28"/>
      <c r="Y30" s="39"/>
      <c r="Z30" s="40"/>
      <c r="AA30" s="40"/>
      <c r="AB30" s="40"/>
      <c r="AC30" s="41"/>
      <c r="AD30" s="136"/>
      <c r="AE30" s="256" t="str">
        <f t="shared" ca="1" si="3"/>
        <v/>
      </c>
      <c r="AF30" s="7" t="str">
        <f t="shared" si="4"/>
        <v/>
      </c>
      <c r="AG30" s="7" t="str">
        <f t="shared" si="5"/>
        <v/>
      </c>
      <c r="AH30" s="7" t="str">
        <f>IF(AF30=4,VLOOKUP(AG30,設定_幼児!$A$2:$B$4,2,1),"---")</f>
        <v>---</v>
      </c>
      <c r="AI30" s="109" t="str">
        <f>IF(E30=""," ",DATEDIF(E30,#REF!,"M"))</f>
        <v xml:space="preserve"> </v>
      </c>
      <c r="AJ30" s="15" t="str">
        <f t="shared" si="8"/>
        <v/>
      </c>
      <c r="AK30" s="15">
        <v>19</v>
      </c>
      <c r="AL30" s="15" t="str">
        <f t="shared" si="6"/>
        <v/>
      </c>
      <c r="AM30" s="15" t="str">
        <f t="shared" si="9"/>
        <v>立得点表_幼児!3:７</v>
      </c>
      <c r="AN30" s="92" t="str">
        <f t="shared" si="10"/>
        <v>立得点表_幼児!11:15</v>
      </c>
      <c r="AO30" s="15" t="str">
        <f t="shared" si="11"/>
        <v>ボール得点表_幼児!3:７</v>
      </c>
      <c r="AP30" s="92" t="str">
        <f t="shared" si="12"/>
        <v>ボール得点表_幼児!11:15</v>
      </c>
      <c r="AQ30" s="15" t="str">
        <f t="shared" si="13"/>
        <v>25m得点表_幼児!3:7</v>
      </c>
      <c r="AR30" s="92" t="str">
        <f t="shared" si="14"/>
        <v>25m得点表_幼児!11:15</v>
      </c>
      <c r="AS30" s="15" t="str">
        <f t="shared" si="15"/>
        <v>往得点表_幼児!3:7</v>
      </c>
      <c r="AT30" s="92" t="str">
        <f t="shared" si="16"/>
        <v>往得点表_幼児!11:15</v>
      </c>
      <c r="AU30" s="15" t="e">
        <f>OR(AND(#REF!&lt;=7,#REF!&lt;&gt;""),AND(#REF!&gt;=50,#REF!=""))</f>
        <v>#REF!</v>
      </c>
      <c r="AV30" s="157" t="s">
        <v>225</v>
      </c>
    </row>
    <row r="31" spans="1:48" s="31" customFormat="1" ht="18" customHeight="1">
      <c r="A31" s="6">
        <v>19</v>
      </c>
      <c r="B31" s="458"/>
      <c r="C31" s="134"/>
      <c r="D31" s="12"/>
      <c r="E31" s="135"/>
      <c r="F31" s="472" t="str">
        <f t="shared" si="7"/>
        <v/>
      </c>
      <c r="G31" s="12"/>
      <c r="H31" s="253"/>
      <c r="I31" s="28"/>
      <c r="J31" s="251" t="str">
        <f t="shared" ca="1" si="0"/>
        <v/>
      </c>
      <c r="K31" s="39"/>
      <c r="L31" s="40"/>
      <c r="M31" s="40"/>
      <c r="N31" s="128"/>
      <c r="O31" s="136"/>
      <c r="P31" s="256" t="str">
        <f t="shared" ca="1" si="1"/>
        <v/>
      </c>
      <c r="Q31" s="39"/>
      <c r="R31" s="40"/>
      <c r="S31" s="40"/>
      <c r="T31" s="40"/>
      <c r="U31" s="128"/>
      <c r="V31" s="137"/>
      <c r="W31" s="257" t="str">
        <f t="shared" ca="1" si="2"/>
        <v/>
      </c>
      <c r="X31" s="28"/>
      <c r="Y31" s="39"/>
      <c r="Z31" s="40"/>
      <c r="AA31" s="40"/>
      <c r="AB31" s="40"/>
      <c r="AC31" s="41"/>
      <c r="AD31" s="136"/>
      <c r="AE31" s="256" t="str">
        <f t="shared" ca="1" si="3"/>
        <v/>
      </c>
      <c r="AF31" s="7" t="str">
        <f t="shared" si="4"/>
        <v/>
      </c>
      <c r="AG31" s="7" t="str">
        <f t="shared" si="5"/>
        <v/>
      </c>
      <c r="AH31" s="7" t="str">
        <f>IF(AF31=4,VLOOKUP(AG31,設定_幼児!$A$2:$B$4,2,1),"---")</f>
        <v>---</v>
      </c>
      <c r="AI31" s="109" t="str">
        <f>IF(E31=""," ",DATEDIF(E31,#REF!,"M"))</f>
        <v xml:space="preserve"> </v>
      </c>
      <c r="AJ31" s="15" t="str">
        <f t="shared" si="8"/>
        <v/>
      </c>
      <c r="AK31" s="31">
        <v>20</v>
      </c>
      <c r="AL31" s="31" t="str">
        <f t="shared" si="6"/>
        <v/>
      </c>
      <c r="AM31" s="31" t="str">
        <f t="shared" si="9"/>
        <v>立得点表_幼児!3:７</v>
      </c>
      <c r="AN31" s="121" t="str">
        <f t="shared" si="10"/>
        <v>立得点表_幼児!11:15</v>
      </c>
      <c r="AO31" s="31" t="str">
        <f t="shared" si="11"/>
        <v>ボール得点表_幼児!3:７</v>
      </c>
      <c r="AP31" s="121" t="str">
        <f t="shared" si="12"/>
        <v>ボール得点表_幼児!11:15</v>
      </c>
      <c r="AQ31" s="31" t="str">
        <f t="shared" si="13"/>
        <v>25m得点表_幼児!3:7</v>
      </c>
      <c r="AR31" s="121" t="str">
        <f t="shared" si="14"/>
        <v>25m得点表_幼児!11:15</v>
      </c>
      <c r="AS31" s="31" t="str">
        <f t="shared" si="15"/>
        <v>往得点表_幼児!3:7</v>
      </c>
      <c r="AT31" s="121" t="str">
        <f t="shared" si="16"/>
        <v>往得点表_幼児!11:15</v>
      </c>
      <c r="AU31" s="31" t="e">
        <f>OR(AND(#REF!&lt;=7,#REF!&lt;&gt;""),AND(#REF!&gt;=50,#REF!=""))</f>
        <v>#REF!</v>
      </c>
      <c r="AV31" s="157" t="s">
        <v>226</v>
      </c>
    </row>
    <row r="32" spans="1:48" s="15" customFormat="1" ht="18" customHeight="1">
      <c r="A32" s="3">
        <v>20</v>
      </c>
      <c r="B32" s="456"/>
      <c r="C32" s="116"/>
      <c r="D32" s="14"/>
      <c r="E32" s="110"/>
      <c r="F32" s="183" t="str">
        <f t="shared" si="7"/>
        <v/>
      </c>
      <c r="G32" s="14"/>
      <c r="H32" s="255"/>
      <c r="I32" s="27"/>
      <c r="J32" s="161" t="str">
        <f t="shared" ca="1" si="0"/>
        <v/>
      </c>
      <c r="K32" s="4"/>
      <c r="L32" s="45"/>
      <c r="M32" s="45"/>
      <c r="N32" s="119"/>
      <c r="O32" s="24"/>
      <c r="P32" s="163" t="str">
        <f t="shared" ca="1" si="1"/>
        <v/>
      </c>
      <c r="Q32" s="4"/>
      <c r="R32" s="45"/>
      <c r="S32" s="45"/>
      <c r="T32" s="45"/>
      <c r="U32" s="119"/>
      <c r="V32" s="94"/>
      <c r="W32" s="165" t="str">
        <f t="shared" ca="1" si="2"/>
        <v/>
      </c>
      <c r="X32" s="27"/>
      <c r="Y32" s="4"/>
      <c r="Z32" s="45"/>
      <c r="AA32" s="45"/>
      <c r="AB32" s="45"/>
      <c r="AC32" s="35"/>
      <c r="AD32" s="24"/>
      <c r="AE32" s="163" t="str">
        <f t="shared" ca="1" si="3"/>
        <v/>
      </c>
      <c r="AF32" s="5" t="str">
        <f t="shared" si="4"/>
        <v/>
      </c>
      <c r="AG32" s="5" t="str">
        <f t="shared" si="5"/>
        <v/>
      </c>
      <c r="AH32" s="5" t="str">
        <f>IF(AF32=4,VLOOKUP(AG32,設定_幼児!$A$2:$B$4,2,1),"---")</f>
        <v>---</v>
      </c>
      <c r="AI32" s="109" t="str">
        <f>IF(E32=""," ",DATEDIF(E32,#REF!,"M"))</f>
        <v xml:space="preserve"> </v>
      </c>
      <c r="AJ32" s="15" t="str">
        <f t="shared" si="8"/>
        <v/>
      </c>
      <c r="AK32" s="15">
        <v>21</v>
      </c>
      <c r="AL32" s="15" t="str">
        <f t="shared" si="6"/>
        <v/>
      </c>
      <c r="AM32" s="15" t="str">
        <f t="shared" si="9"/>
        <v>立得点表_幼児!3:７</v>
      </c>
      <c r="AN32" s="92" t="str">
        <f t="shared" si="10"/>
        <v>立得点表_幼児!11:15</v>
      </c>
      <c r="AO32" s="15" t="str">
        <f t="shared" si="11"/>
        <v>ボール得点表_幼児!3:７</v>
      </c>
      <c r="AP32" s="92" t="str">
        <f t="shared" si="12"/>
        <v>ボール得点表_幼児!11:15</v>
      </c>
      <c r="AQ32" s="15" t="str">
        <f t="shared" si="13"/>
        <v>25m得点表_幼児!3:7</v>
      </c>
      <c r="AR32" s="92" t="str">
        <f t="shared" si="14"/>
        <v>25m得点表_幼児!11:15</v>
      </c>
      <c r="AS32" s="15" t="str">
        <f t="shared" si="15"/>
        <v>往得点表_幼児!3:7</v>
      </c>
      <c r="AT32" s="92" t="str">
        <f t="shared" si="16"/>
        <v>往得点表_幼児!11:15</v>
      </c>
      <c r="AU32" s="15" t="e">
        <f>OR(AND(#REF!&lt;=7,#REF!&lt;&gt;""),AND(#REF!&gt;=50,#REF!=""))</f>
        <v>#REF!</v>
      </c>
      <c r="AV32" s="157" t="s">
        <v>227</v>
      </c>
    </row>
    <row r="33" spans="1:48" s="93" customFormat="1" ht="18" customHeight="1">
      <c r="A33" s="3">
        <v>21</v>
      </c>
      <c r="B33" s="458"/>
      <c r="C33" s="134"/>
      <c r="D33" s="12"/>
      <c r="E33" s="135"/>
      <c r="F33" s="250" t="str">
        <f t="shared" si="7"/>
        <v/>
      </c>
      <c r="G33" s="12"/>
      <c r="H33" s="253"/>
      <c r="I33" s="28"/>
      <c r="J33" s="251" t="str">
        <f t="shared" ca="1" si="0"/>
        <v/>
      </c>
      <c r="K33" s="39"/>
      <c r="L33" s="40"/>
      <c r="M33" s="40"/>
      <c r="N33" s="128"/>
      <c r="O33" s="136"/>
      <c r="P33" s="256" t="str">
        <f t="shared" ca="1" si="1"/>
        <v/>
      </c>
      <c r="Q33" s="39"/>
      <c r="R33" s="40"/>
      <c r="S33" s="40"/>
      <c r="T33" s="40"/>
      <c r="U33" s="128"/>
      <c r="V33" s="137"/>
      <c r="W33" s="257" t="str">
        <f t="shared" ca="1" si="2"/>
        <v/>
      </c>
      <c r="X33" s="28"/>
      <c r="Y33" s="39"/>
      <c r="Z33" s="40"/>
      <c r="AA33" s="40"/>
      <c r="AB33" s="40"/>
      <c r="AC33" s="41"/>
      <c r="AD33" s="136"/>
      <c r="AE33" s="256" t="str">
        <f t="shared" ca="1" si="3"/>
        <v/>
      </c>
      <c r="AF33" s="7" t="str">
        <f t="shared" si="4"/>
        <v/>
      </c>
      <c r="AG33" s="7" t="str">
        <f t="shared" si="5"/>
        <v/>
      </c>
      <c r="AH33" s="7" t="str">
        <f>IF(AF33=4,VLOOKUP(AG33,設定_幼児!$A$2:$B$4,2,1),"---")</f>
        <v>---</v>
      </c>
      <c r="AI33" s="109" t="str">
        <f>IF(E33=""," ",DATEDIF(E33,#REF!,"M"))</f>
        <v xml:space="preserve"> </v>
      </c>
      <c r="AJ33" s="15" t="str">
        <f t="shared" si="8"/>
        <v/>
      </c>
      <c r="AK33" s="15">
        <v>22</v>
      </c>
      <c r="AL33" s="15" t="str">
        <f t="shared" si="6"/>
        <v/>
      </c>
      <c r="AM33" s="15" t="str">
        <f t="shared" si="9"/>
        <v>立得点表_幼児!3:７</v>
      </c>
      <c r="AN33" s="92" t="str">
        <f t="shared" si="10"/>
        <v>立得点表_幼児!11:15</v>
      </c>
      <c r="AO33" s="15" t="str">
        <f t="shared" si="11"/>
        <v>ボール得点表_幼児!3:７</v>
      </c>
      <c r="AP33" s="92" t="str">
        <f t="shared" si="12"/>
        <v>ボール得点表_幼児!11:15</v>
      </c>
      <c r="AQ33" s="15" t="str">
        <f t="shared" si="13"/>
        <v>25m得点表_幼児!3:7</v>
      </c>
      <c r="AR33" s="92" t="str">
        <f t="shared" si="14"/>
        <v>25m得点表_幼児!11:15</v>
      </c>
      <c r="AS33" s="15" t="str">
        <f t="shared" si="15"/>
        <v>往得点表_幼児!3:7</v>
      </c>
      <c r="AT33" s="92" t="str">
        <f t="shared" si="16"/>
        <v>往得点表_幼児!11:15</v>
      </c>
      <c r="AU33" s="15" t="e">
        <f>OR(AND(#REF!&lt;=7,#REF!&lt;&gt;""),AND(#REF!&gt;=50,#REF!=""))</f>
        <v>#REF!</v>
      </c>
      <c r="AV33" s="157" t="s">
        <v>228</v>
      </c>
    </row>
    <row r="34" spans="1:48" s="93" customFormat="1" ht="18" customHeight="1">
      <c r="A34" s="3">
        <v>22</v>
      </c>
      <c r="B34" s="458"/>
      <c r="C34" s="134"/>
      <c r="D34" s="12"/>
      <c r="E34" s="135"/>
      <c r="F34" s="250" t="str">
        <f t="shared" si="7"/>
        <v/>
      </c>
      <c r="G34" s="12"/>
      <c r="H34" s="253"/>
      <c r="I34" s="28"/>
      <c r="J34" s="251" t="str">
        <f t="shared" ca="1" si="0"/>
        <v/>
      </c>
      <c r="K34" s="39"/>
      <c r="L34" s="40"/>
      <c r="M34" s="40"/>
      <c r="N34" s="128"/>
      <c r="O34" s="136"/>
      <c r="P34" s="256" t="str">
        <f t="shared" ca="1" si="1"/>
        <v/>
      </c>
      <c r="Q34" s="39"/>
      <c r="R34" s="40"/>
      <c r="S34" s="40"/>
      <c r="T34" s="40"/>
      <c r="U34" s="128"/>
      <c r="V34" s="137"/>
      <c r="W34" s="257" t="str">
        <f t="shared" ca="1" si="2"/>
        <v/>
      </c>
      <c r="X34" s="28"/>
      <c r="Y34" s="39"/>
      <c r="Z34" s="40"/>
      <c r="AA34" s="40"/>
      <c r="AB34" s="40"/>
      <c r="AC34" s="41"/>
      <c r="AD34" s="136"/>
      <c r="AE34" s="256" t="str">
        <f t="shared" ca="1" si="3"/>
        <v/>
      </c>
      <c r="AF34" s="7" t="str">
        <f t="shared" si="4"/>
        <v/>
      </c>
      <c r="AG34" s="7" t="str">
        <f t="shared" si="5"/>
        <v/>
      </c>
      <c r="AH34" s="7" t="str">
        <f>IF(AF34=4,VLOOKUP(AG34,設定_幼児!$A$2:$B$4,2,1),"---")</f>
        <v>---</v>
      </c>
      <c r="AI34" s="109" t="str">
        <f>IF(E34=""," ",DATEDIF(E34,#REF!,"M"))</f>
        <v xml:space="preserve"> </v>
      </c>
      <c r="AJ34" s="15" t="str">
        <f t="shared" si="8"/>
        <v/>
      </c>
      <c r="AK34" s="15">
        <v>23</v>
      </c>
      <c r="AL34" s="15" t="str">
        <f t="shared" si="6"/>
        <v/>
      </c>
      <c r="AM34" s="15" t="str">
        <f t="shared" si="9"/>
        <v>立得点表_幼児!3:７</v>
      </c>
      <c r="AN34" s="92" t="str">
        <f t="shared" si="10"/>
        <v>立得点表_幼児!11:15</v>
      </c>
      <c r="AO34" s="15" t="str">
        <f t="shared" si="11"/>
        <v>ボール得点表_幼児!3:７</v>
      </c>
      <c r="AP34" s="92" t="str">
        <f t="shared" si="12"/>
        <v>ボール得点表_幼児!11:15</v>
      </c>
      <c r="AQ34" s="15" t="str">
        <f t="shared" si="13"/>
        <v>25m得点表_幼児!3:7</v>
      </c>
      <c r="AR34" s="92" t="str">
        <f t="shared" si="14"/>
        <v>25m得点表_幼児!11:15</v>
      </c>
      <c r="AS34" s="15" t="str">
        <f t="shared" si="15"/>
        <v>往得点表_幼児!3:7</v>
      </c>
      <c r="AT34" s="92" t="str">
        <f t="shared" si="16"/>
        <v>往得点表_幼児!11:15</v>
      </c>
      <c r="AU34" s="15" t="e">
        <f>OR(AND(#REF!&lt;=7,#REF!&lt;&gt;""),AND(#REF!&gt;=50,#REF!=""))</f>
        <v>#REF!</v>
      </c>
      <c r="AV34" s="157" t="s">
        <v>229</v>
      </c>
    </row>
    <row r="35" spans="1:48" s="93" customFormat="1" ht="18" customHeight="1">
      <c r="A35" s="3">
        <v>23</v>
      </c>
      <c r="B35" s="458"/>
      <c r="C35" s="134"/>
      <c r="D35" s="12"/>
      <c r="E35" s="135"/>
      <c r="F35" s="250" t="str">
        <f t="shared" si="7"/>
        <v/>
      </c>
      <c r="G35" s="12"/>
      <c r="H35" s="253"/>
      <c r="I35" s="28"/>
      <c r="J35" s="251" t="str">
        <f t="shared" ca="1" si="0"/>
        <v/>
      </c>
      <c r="K35" s="39"/>
      <c r="L35" s="40"/>
      <c r="M35" s="40"/>
      <c r="N35" s="128"/>
      <c r="O35" s="136"/>
      <c r="P35" s="256" t="str">
        <f t="shared" ca="1" si="1"/>
        <v/>
      </c>
      <c r="Q35" s="39"/>
      <c r="R35" s="40"/>
      <c r="S35" s="40"/>
      <c r="T35" s="40"/>
      <c r="U35" s="128"/>
      <c r="V35" s="137"/>
      <c r="W35" s="257" t="str">
        <f t="shared" ca="1" si="2"/>
        <v/>
      </c>
      <c r="X35" s="28"/>
      <c r="Y35" s="39"/>
      <c r="Z35" s="40"/>
      <c r="AA35" s="40"/>
      <c r="AB35" s="40"/>
      <c r="AC35" s="41"/>
      <c r="AD35" s="136"/>
      <c r="AE35" s="256" t="str">
        <f t="shared" ca="1" si="3"/>
        <v/>
      </c>
      <c r="AF35" s="7" t="str">
        <f t="shared" si="4"/>
        <v/>
      </c>
      <c r="AG35" s="7" t="str">
        <f t="shared" si="5"/>
        <v/>
      </c>
      <c r="AH35" s="7" t="str">
        <f>IF(AF35=4,VLOOKUP(AG35,設定_幼児!$A$2:$B$4,2,1),"---")</f>
        <v>---</v>
      </c>
      <c r="AI35" s="109" t="str">
        <f>IF(E35=""," ",DATEDIF(E35,#REF!,"M"))</f>
        <v xml:space="preserve"> </v>
      </c>
      <c r="AJ35" s="15" t="str">
        <f t="shared" si="8"/>
        <v/>
      </c>
      <c r="AK35" s="15">
        <v>24</v>
      </c>
      <c r="AL35" s="15" t="str">
        <f t="shared" si="6"/>
        <v/>
      </c>
      <c r="AM35" s="15" t="str">
        <f t="shared" si="9"/>
        <v>立得点表_幼児!3:７</v>
      </c>
      <c r="AN35" s="92" t="str">
        <f t="shared" si="10"/>
        <v>立得点表_幼児!11:15</v>
      </c>
      <c r="AO35" s="15" t="str">
        <f t="shared" si="11"/>
        <v>ボール得点表_幼児!3:７</v>
      </c>
      <c r="AP35" s="92" t="str">
        <f t="shared" si="12"/>
        <v>ボール得点表_幼児!11:15</v>
      </c>
      <c r="AQ35" s="15" t="str">
        <f t="shared" si="13"/>
        <v>25m得点表_幼児!3:7</v>
      </c>
      <c r="AR35" s="92" t="str">
        <f t="shared" si="14"/>
        <v>25m得点表_幼児!11:15</v>
      </c>
      <c r="AS35" s="15" t="str">
        <f t="shared" si="15"/>
        <v>往得点表_幼児!3:7</v>
      </c>
      <c r="AT35" s="92" t="str">
        <f t="shared" si="16"/>
        <v>往得点表_幼児!11:15</v>
      </c>
      <c r="AU35" s="15" t="e">
        <f>OR(AND(#REF!&lt;=7,#REF!&lt;&gt;""),AND(#REF!&gt;=50,#REF!=""))</f>
        <v>#REF!</v>
      </c>
      <c r="AV35" s="157" t="s">
        <v>230</v>
      </c>
    </row>
    <row r="36" spans="1:48" s="31" customFormat="1" ht="18" customHeight="1">
      <c r="A36" s="3">
        <v>24</v>
      </c>
      <c r="B36" s="473"/>
      <c r="C36" s="134"/>
      <c r="D36" s="12"/>
      <c r="E36" s="135"/>
      <c r="F36" s="472" t="str">
        <f t="shared" si="7"/>
        <v/>
      </c>
      <c r="G36" s="12"/>
      <c r="H36" s="253"/>
      <c r="I36" s="28"/>
      <c r="J36" s="251" t="str">
        <f t="shared" ca="1" si="0"/>
        <v/>
      </c>
      <c r="K36" s="39"/>
      <c r="L36" s="40"/>
      <c r="M36" s="40"/>
      <c r="N36" s="128"/>
      <c r="O36" s="136"/>
      <c r="P36" s="256" t="str">
        <f t="shared" ca="1" si="1"/>
        <v/>
      </c>
      <c r="Q36" s="39"/>
      <c r="R36" s="40"/>
      <c r="S36" s="40"/>
      <c r="T36" s="40"/>
      <c r="U36" s="128"/>
      <c r="V36" s="137"/>
      <c r="W36" s="257" t="str">
        <f t="shared" ca="1" si="2"/>
        <v/>
      </c>
      <c r="X36" s="28"/>
      <c r="Y36" s="39"/>
      <c r="Z36" s="40"/>
      <c r="AA36" s="40"/>
      <c r="AB36" s="40"/>
      <c r="AC36" s="41"/>
      <c r="AD36" s="136"/>
      <c r="AE36" s="256" t="str">
        <f t="shared" ca="1" si="3"/>
        <v/>
      </c>
      <c r="AF36" s="7" t="str">
        <f t="shared" si="4"/>
        <v/>
      </c>
      <c r="AG36" s="7" t="str">
        <f t="shared" si="5"/>
        <v/>
      </c>
      <c r="AH36" s="7" t="str">
        <f>IF(AF36=4,VLOOKUP(AG36,設定_幼児!$A$2:$B$4,2,1),"---")</f>
        <v>---</v>
      </c>
      <c r="AI36" s="109" t="str">
        <f>IF(E36=""," ",DATEDIF(E36,#REF!,"M"))</f>
        <v xml:space="preserve"> </v>
      </c>
      <c r="AJ36" s="15" t="str">
        <f t="shared" si="8"/>
        <v/>
      </c>
      <c r="AK36" s="31">
        <v>25</v>
      </c>
      <c r="AL36" s="31" t="str">
        <f t="shared" si="6"/>
        <v/>
      </c>
      <c r="AM36" s="31" t="str">
        <f t="shared" si="9"/>
        <v>立得点表_幼児!3:７</v>
      </c>
      <c r="AN36" s="121" t="str">
        <f t="shared" si="10"/>
        <v>立得点表_幼児!11:15</v>
      </c>
      <c r="AO36" s="31" t="str">
        <f t="shared" si="11"/>
        <v>ボール得点表_幼児!3:７</v>
      </c>
      <c r="AP36" s="121" t="str">
        <f t="shared" si="12"/>
        <v>ボール得点表_幼児!11:15</v>
      </c>
      <c r="AQ36" s="31" t="str">
        <f t="shared" si="13"/>
        <v>25m得点表_幼児!3:7</v>
      </c>
      <c r="AR36" s="121" t="str">
        <f t="shared" si="14"/>
        <v>25m得点表_幼児!11:15</v>
      </c>
      <c r="AS36" s="31" t="str">
        <f t="shared" si="15"/>
        <v>往得点表_幼児!3:7</v>
      </c>
      <c r="AT36" s="121" t="str">
        <f t="shared" si="16"/>
        <v>往得点表_幼児!11:15</v>
      </c>
      <c r="AU36" s="31" t="e">
        <f>OR(AND(#REF!&lt;=7,#REF!&lt;&gt;""),AND(#REF!&gt;=50,#REF!=""))</f>
        <v>#REF!</v>
      </c>
      <c r="AV36" s="157" t="s">
        <v>231</v>
      </c>
    </row>
    <row r="37" spans="1:48" ht="18" customHeight="1">
      <c r="A37" s="3">
        <v>25</v>
      </c>
      <c r="B37" s="456"/>
      <c r="C37" s="116"/>
      <c r="D37" s="14"/>
      <c r="E37" s="110"/>
      <c r="F37" s="183" t="str">
        <f t="shared" si="7"/>
        <v/>
      </c>
      <c r="G37" s="14"/>
      <c r="H37" s="255"/>
      <c r="I37" s="27"/>
      <c r="J37" s="161" t="str">
        <f t="shared" ca="1" si="0"/>
        <v/>
      </c>
      <c r="K37" s="4"/>
      <c r="L37" s="45"/>
      <c r="M37" s="45"/>
      <c r="N37" s="119"/>
      <c r="O37" s="24"/>
      <c r="P37" s="163" t="str">
        <f t="shared" ca="1" si="1"/>
        <v/>
      </c>
      <c r="Q37" s="4"/>
      <c r="R37" s="45"/>
      <c r="S37" s="45"/>
      <c r="T37" s="45"/>
      <c r="U37" s="119"/>
      <c r="V37" s="94"/>
      <c r="W37" s="165" t="str">
        <f t="shared" ca="1" si="2"/>
        <v/>
      </c>
      <c r="X37" s="27"/>
      <c r="Y37" s="4"/>
      <c r="Z37" s="45"/>
      <c r="AA37" s="45"/>
      <c r="AB37" s="45"/>
      <c r="AC37" s="35"/>
      <c r="AD37" s="24"/>
      <c r="AE37" s="163" t="str">
        <f t="shared" ca="1" si="3"/>
        <v/>
      </c>
      <c r="AF37" s="5" t="str">
        <f t="shared" si="4"/>
        <v/>
      </c>
      <c r="AG37" s="5" t="str">
        <f t="shared" si="5"/>
        <v/>
      </c>
      <c r="AH37" s="5" t="str">
        <f>IF(AF37=4,VLOOKUP(AG37,設定_幼児!$A$2:$B$4,2,1),"---")</f>
        <v>---</v>
      </c>
      <c r="AI37" s="109" t="str">
        <f>IF(E37=""," ",DATEDIF(E37,#REF!,"M"))</f>
        <v xml:space="preserve"> </v>
      </c>
      <c r="AJ37" s="15" t="str">
        <f t="shared" si="8"/>
        <v/>
      </c>
      <c r="AK37" s="15">
        <v>26</v>
      </c>
      <c r="AL37" s="15" t="str">
        <f t="shared" si="6"/>
        <v/>
      </c>
      <c r="AM37" s="15" t="str">
        <f t="shared" si="9"/>
        <v>立得点表_幼児!3:７</v>
      </c>
      <c r="AN37" s="92" t="str">
        <f t="shared" si="10"/>
        <v>立得点表_幼児!11:15</v>
      </c>
      <c r="AO37" s="15" t="str">
        <f t="shared" si="11"/>
        <v>ボール得点表_幼児!3:７</v>
      </c>
      <c r="AP37" s="92" t="str">
        <f t="shared" si="12"/>
        <v>ボール得点表_幼児!11:15</v>
      </c>
      <c r="AQ37" s="15" t="str">
        <f t="shared" si="13"/>
        <v>25m得点表_幼児!3:7</v>
      </c>
      <c r="AR37" s="92" t="str">
        <f t="shared" si="14"/>
        <v>25m得点表_幼児!11:15</v>
      </c>
      <c r="AS37" s="15" t="str">
        <f t="shared" si="15"/>
        <v>往得点表_幼児!3:7</v>
      </c>
      <c r="AT37" s="92" t="str">
        <f t="shared" si="16"/>
        <v>往得点表_幼児!11:15</v>
      </c>
      <c r="AU37" s="15" t="e">
        <f>OR(AND(#REF!&lt;=7,#REF!&lt;&gt;""),AND(#REF!&gt;=50,#REF!=""))</f>
        <v>#REF!</v>
      </c>
      <c r="AV37" s="157" t="s">
        <v>232</v>
      </c>
    </row>
    <row r="38" spans="1:48" ht="18" customHeight="1">
      <c r="A38" s="3">
        <v>26</v>
      </c>
      <c r="B38" s="458"/>
      <c r="C38" s="134"/>
      <c r="D38" s="12"/>
      <c r="E38" s="135"/>
      <c r="F38" s="250" t="str">
        <f t="shared" si="7"/>
        <v/>
      </c>
      <c r="G38" s="12"/>
      <c r="H38" s="253"/>
      <c r="I38" s="28"/>
      <c r="J38" s="251" t="str">
        <f t="shared" ca="1" si="0"/>
        <v/>
      </c>
      <c r="K38" s="39"/>
      <c r="L38" s="40"/>
      <c r="M38" s="40"/>
      <c r="N38" s="128"/>
      <c r="O38" s="136"/>
      <c r="P38" s="256" t="str">
        <f t="shared" ca="1" si="1"/>
        <v/>
      </c>
      <c r="Q38" s="39"/>
      <c r="R38" s="40"/>
      <c r="S38" s="40"/>
      <c r="T38" s="40"/>
      <c r="U38" s="128"/>
      <c r="V38" s="137"/>
      <c r="W38" s="257" t="str">
        <f t="shared" ca="1" si="2"/>
        <v/>
      </c>
      <c r="X38" s="28"/>
      <c r="Y38" s="39"/>
      <c r="Z38" s="40"/>
      <c r="AA38" s="40"/>
      <c r="AB38" s="40"/>
      <c r="AC38" s="41"/>
      <c r="AD38" s="136"/>
      <c r="AE38" s="256" t="str">
        <f t="shared" ca="1" si="3"/>
        <v/>
      </c>
      <c r="AF38" s="7" t="str">
        <f t="shared" si="4"/>
        <v/>
      </c>
      <c r="AG38" s="7" t="str">
        <f t="shared" si="5"/>
        <v/>
      </c>
      <c r="AH38" s="7" t="str">
        <f>IF(AF38=4,VLOOKUP(AG38,設定_幼児!$A$2:$B$4,2,1),"---")</f>
        <v>---</v>
      </c>
      <c r="AI38" s="109" t="str">
        <f>IF(E38=""," ",DATEDIF(E38,#REF!,"M"))</f>
        <v xml:space="preserve"> </v>
      </c>
      <c r="AJ38" s="15" t="str">
        <f t="shared" si="8"/>
        <v/>
      </c>
      <c r="AK38" s="15">
        <v>27</v>
      </c>
      <c r="AL38" s="15" t="str">
        <f t="shared" si="6"/>
        <v/>
      </c>
      <c r="AM38" s="15" t="str">
        <f t="shared" si="9"/>
        <v>立得点表_幼児!3:７</v>
      </c>
      <c r="AN38" s="92" t="str">
        <f t="shared" si="10"/>
        <v>立得点表_幼児!11:15</v>
      </c>
      <c r="AO38" s="15" t="str">
        <f t="shared" si="11"/>
        <v>ボール得点表_幼児!3:７</v>
      </c>
      <c r="AP38" s="92" t="str">
        <f t="shared" si="12"/>
        <v>ボール得点表_幼児!11:15</v>
      </c>
      <c r="AQ38" s="15" t="str">
        <f t="shared" si="13"/>
        <v>25m得点表_幼児!3:7</v>
      </c>
      <c r="AR38" s="92" t="str">
        <f t="shared" si="14"/>
        <v>25m得点表_幼児!11:15</v>
      </c>
      <c r="AS38" s="15" t="str">
        <f t="shared" si="15"/>
        <v>往得点表_幼児!3:7</v>
      </c>
      <c r="AT38" s="92" t="str">
        <f t="shared" si="16"/>
        <v>往得点表_幼児!11:15</v>
      </c>
      <c r="AU38" s="15" t="e">
        <f>OR(AND(#REF!&lt;=7,#REF!&lt;&gt;""),AND(#REF!&gt;=50,#REF!=""))</f>
        <v>#REF!</v>
      </c>
      <c r="AV38" s="157" t="s">
        <v>233</v>
      </c>
    </row>
    <row r="39" spans="1:48" ht="18" customHeight="1">
      <c r="A39" s="3">
        <v>27</v>
      </c>
      <c r="B39" s="458"/>
      <c r="C39" s="134"/>
      <c r="D39" s="12"/>
      <c r="E39" s="135"/>
      <c r="F39" s="250" t="str">
        <f t="shared" si="7"/>
        <v/>
      </c>
      <c r="G39" s="12"/>
      <c r="H39" s="253"/>
      <c r="I39" s="28"/>
      <c r="J39" s="251" t="str">
        <f t="shared" ca="1" si="0"/>
        <v/>
      </c>
      <c r="K39" s="39"/>
      <c r="L39" s="40"/>
      <c r="M39" s="40"/>
      <c r="N39" s="128"/>
      <c r="O39" s="136"/>
      <c r="P39" s="256" t="str">
        <f t="shared" ca="1" si="1"/>
        <v/>
      </c>
      <c r="Q39" s="39"/>
      <c r="R39" s="40"/>
      <c r="S39" s="40"/>
      <c r="T39" s="40"/>
      <c r="U39" s="128"/>
      <c r="V39" s="137"/>
      <c r="W39" s="257" t="str">
        <f t="shared" ca="1" si="2"/>
        <v/>
      </c>
      <c r="X39" s="28"/>
      <c r="Y39" s="39"/>
      <c r="Z39" s="40"/>
      <c r="AA39" s="40"/>
      <c r="AB39" s="40"/>
      <c r="AC39" s="41"/>
      <c r="AD39" s="136"/>
      <c r="AE39" s="256" t="str">
        <f t="shared" ca="1" si="3"/>
        <v/>
      </c>
      <c r="AF39" s="7" t="str">
        <f t="shared" si="4"/>
        <v/>
      </c>
      <c r="AG39" s="7" t="str">
        <f t="shared" si="5"/>
        <v/>
      </c>
      <c r="AH39" s="7" t="str">
        <f>IF(AF39=4,VLOOKUP(AG39,設定_幼児!$A$2:$B$4,2,1),"---")</f>
        <v>---</v>
      </c>
      <c r="AI39" s="109" t="str">
        <f>IF(E39=""," ",DATEDIF(E39,#REF!,"M"))</f>
        <v xml:space="preserve"> </v>
      </c>
      <c r="AJ39" s="15" t="str">
        <f t="shared" si="8"/>
        <v/>
      </c>
      <c r="AK39" s="15">
        <v>28</v>
      </c>
      <c r="AL39" s="15" t="str">
        <f t="shared" si="6"/>
        <v/>
      </c>
      <c r="AM39" s="15" t="str">
        <f t="shared" si="9"/>
        <v>立得点表_幼児!3:７</v>
      </c>
      <c r="AN39" s="92" t="str">
        <f t="shared" si="10"/>
        <v>立得点表_幼児!11:15</v>
      </c>
      <c r="AO39" s="15" t="str">
        <f t="shared" si="11"/>
        <v>ボール得点表_幼児!3:７</v>
      </c>
      <c r="AP39" s="92" t="str">
        <f t="shared" si="12"/>
        <v>ボール得点表_幼児!11:15</v>
      </c>
      <c r="AQ39" s="15" t="str">
        <f t="shared" si="13"/>
        <v>25m得点表_幼児!3:7</v>
      </c>
      <c r="AR39" s="92" t="str">
        <f t="shared" si="14"/>
        <v>25m得点表_幼児!11:15</v>
      </c>
      <c r="AS39" s="15" t="str">
        <f t="shared" si="15"/>
        <v>往得点表_幼児!3:7</v>
      </c>
      <c r="AT39" s="92" t="str">
        <f t="shared" si="16"/>
        <v>往得点表_幼児!11:15</v>
      </c>
      <c r="AU39" s="15" t="e">
        <f>OR(AND(#REF!&lt;=7,#REF!&lt;&gt;""),AND(#REF!&gt;=50,#REF!=""))</f>
        <v>#REF!</v>
      </c>
      <c r="AV39" s="157" t="s">
        <v>234</v>
      </c>
    </row>
    <row r="40" spans="1:48" ht="18" customHeight="1">
      <c r="A40" s="3">
        <v>28</v>
      </c>
      <c r="B40" s="458"/>
      <c r="C40" s="134"/>
      <c r="D40" s="12"/>
      <c r="E40" s="135"/>
      <c r="F40" s="250" t="str">
        <f t="shared" si="7"/>
        <v/>
      </c>
      <c r="G40" s="12"/>
      <c r="H40" s="253"/>
      <c r="I40" s="28"/>
      <c r="J40" s="251" t="str">
        <f t="shared" ca="1" si="0"/>
        <v/>
      </c>
      <c r="K40" s="39"/>
      <c r="L40" s="40"/>
      <c r="M40" s="40"/>
      <c r="N40" s="128"/>
      <c r="O40" s="136"/>
      <c r="P40" s="256" t="str">
        <f t="shared" ca="1" si="1"/>
        <v/>
      </c>
      <c r="Q40" s="39"/>
      <c r="R40" s="40"/>
      <c r="S40" s="40"/>
      <c r="T40" s="40"/>
      <c r="U40" s="128"/>
      <c r="V40" s="137"/>
      <c r="W40" s="257" t="str">
        <f t="shared" ca="1" si="2"/>
        <v/>
      </c>
      <c r="X40" s="28"/>
      <c r="Y40" s="39"/>
      <c r="Z40" s="40"/>
      <c r="AA40" s="40"/>
      <c r="AB40" s="40"/>
      <c r="AC40" s="41"/>
      <c r="AD40" s="136"/>
      <c r="AE40" s="256" t="str">
        <f t="shared" ca="1" si="3"/>
        <v/>
      </c>
      <c r="AF40" s="7" t="str">
        <f t="shared" si="4"/>
        <v/>
      </c>
      <c r="AG40" s="7" t="str">
        <f t="shared" si="5"/>
        <v/>
      </c>
      <c r="AH40" s="7" t="str">
        <f>IF(AF40=4,VLOOKUP(AG40,設定_幼児!$A$2:$B$4,2,1),"---")</f>
        <v>---</v>
      </c>
      <c r="AI40" s="109" t="str">
        <f>IF(E40=""," ",DATEDIF(E40,#REF!,"M"))</f>
        <v xml:space="preserve"> </v>
      </c>
      <c r="AJ40" s="15" t="str">
        <f t="shared" si="8"/>
        <v/>
      </c>
      <c r="AK40" s="15">
        <v>29</v>
      </c>
      <c r="AL40" s="15" t="str">
        <f t="shared" si="6"/>
        <v/>
      </c>
      <c r="AM40" s="15" t="str">
        <f t="shared" si="9"/>
        <v>立得点表_幼児!3:７</v>
      </c>
      <c r="AN40" s="92" t="str">
        <f t="shared" si="10"/>
        <v>立得点表_幼児!11:15</v>
      </c>
      <c r="AO40" s="15" t="str">
        <f t="shared" si="11"/>
        <v>ボール得点表_幼児!3:７</v>
      </c>
      <c r="AP40" s="92" t="str">
        <f t="shared" si="12"/>
        <v>ボール得点表_幼児!11:15</v>
      </c>
      <c r="AQ40" s="15" t="str">
        <f t="shared" si="13"/>
        <v>25m得点表_幼児!3:7</v>
      </c>
      <c r="AR40" s="92" t="str">
        <f t="shared" si="14"/>
        <v>25m得点表_幼児!11:15</v>
      </c>
      <c r="AS40" s="15" t="str">
        <f t="shared" si="15"/>
        <v>往得点表_幼児!3:7</v>
      </c>
      <c r="AT40" s="92" t="str">
        <f t="shared" si="16"/>
        <v>往得点表_幼児!11:15</v>
      </c>
      <c r="AU40" s="15" t="e">
        <f>OR(AND(#REF!&lt;=7,#REF!&lt;&gt;""),AND(#REF!&gt;=50,#REF!=""))</f>
        <v>#REF!</v>
      </c>
      <c r="AV40" s="157" t="s">
        <v>235</v>
      </c>
    </row>
    <row r="41" spans="1:48" s="31" customFormat="1" ht="18" customHeight="1">
      <c r="A41" s="3">
        <v>29</v>
      </c>
      <c r="B41" s="473"/>
      <c r="C41" s="134"/>
      <c r="D41" s="12"/>
      <c r="E41" s="135"/>
      <c r="F41" s="472" t="str">
        <f t="shared" si="7"/>
        <v/>
      </c>
      <c r="G41" s="12"/>
      <c r="H41" s="253"/>
      <c r="I41" s="28"/>
      <c r="J41" s="251" t="str">
        <f t="shared" ca="1" si="0"/>
        <v/>
      </c>
      <c r="K41" s="39"/>
      <c r="L41" s="40"/>
      <c r="M41" s="40"/>
      <c r="N41" s="128"/>
      <c r="O41" s="136"/>
      <c r="P41" s="256" t="str">
        <f t="shared" ca="1" si="1"/>
        <v/>
      </c>
      <c r="Q41" s="39"/>
      <c r="R41" s="40"/>
      <c r="S41" s="40"/>
      <c r="T41" s="40"/>
      <c r="U41" s="41"/>
      <c r="V41" s="137"/>
      <c r="W41" s="257" t="str">
        <f t="shared" ca="1" si="2"/>
        <v/>
      </c>
      <c r="X41" s="28"/>
      <c r="Y41" s="39"/>
      <c r="Z41" s="40"/>
      <c r="AA41" s="40"/>
      <c r="AB41" s="40"/>
      <c r="AC41" s="41"/>
      <c r="AD41" s="136"/>
      <c r="AE41" s="256" t="str">
        <f t="shared" ca="1" si="3"/>
        <v/>
      </c>
      <c r="AF41" s="7" t="str">
        <f t="shared" si="4"/>
        <v/>
      </c>
      <c r="AG41" s="7" t="str">
        <f t="shared" si="5"/>
        <v/>
      </c>
      <c r="AH41" s="7" t="str">
        <f>IF(AF41=4,VLOOKUP(AG41,設定_幼児!$A$2:$B$4,2,1),"---")</f>
        <v>---</v>
      </c>
      <c r="AI41" s="109" t="str">
        <f>IF(E41=""," ",DATEDIF(E41,#REF!,"M"))</f>
        <v xml:space="preserve"> </v>
      </c>
      <c r="AJ41" s="15" t="str">
        <f t="shared" si="8"/>
        <v/>
      </c>
      <c r="AK41" s="31">
        <v>30</v>
      </c>
      <c r="AL41" s="31" t="str">
        <f t="shared" si="6"/>
        <v/>
      </c>
      <c r="AM41" s="31" t="str">
        <f t="shared" si="9"/>
        <v>立得点表_幼児!3:７</v>
      </c>
      <c r="AN41" s="121" t="str">
        <f t="shared" si="10"/>
        <v>立得点表_幼児!11:15</v>
      </c>
      <c r="AO41" s="31" t="str">
        <f t="shared" si="11"/>
        <v>ボール得点表_幼児!3:７</v>
      </c>
      <c r="AP41" s="121" t="str">
        <f t="shared" si="12"/>
        <v>ボール得点表_幼児!11:15</v>
      </c>
      <c r="AQ41" s="31" t="str">
        <f t="shared" si="13"/>
        <v>25m得点表_幼児!3:7</v>
      </c>
      <c r="AR41" s="121" t="str">
        <f t="shared" si="14"/>
        <v>25m得点表_幼児!11:15</v>
      </c>
      <c r="AS41" s="31" t="str">
        <f t="shared" si="15"/>
        <v>往得点表_幼児!3:7</v>
      </c>
      <c r="AT41" s="121" t="str">
        <f t="shared" si="16"/>
        <v>往得点表_幼児!11:15</v>
      </c>
      <c r="AU41" s="31" t="e">
        <f>OR(AND(#REF!&lt;=7,#REF!&lt;&gt;""),AND(#REF!&gt;=50,#REF!=""))</f>
        <v>#REF!</v>
      </c>
      <c r="AV41" s="157" t="s">
        <v>236</v>
      </c>
    </row>
    <row r="42" spans="1:48" ht="18" customHeight="1">
      <c r="A42" s="3">
        <v>30</v>
      </c>
      <c r="B42" s="456"/>
      <c r="C42" s="116"/>
      <c r="D42" s="14"/>
      <c r="E42" s="110"/>
      <c r="F42" s="183" t="str">
        <f t="shared" si="7"/>
        <v/>
      </c>
      <c r="G42" s="14"/>
      <c r="H42" s="255"/>
      <c r="I42" s="27"/>
      <c r="J42" s="161" t="str">
        <f t="shared" ca="1" si="0"/>
        <v/>
      </c>
      <c r="K42" s="4"/>
      <c r="L42" s="45"/>
      <c r="M42" s="45"/>
      <c r="N42" s="119"/>
      <c r="O42" s="24"/>
      <c r="P42" s="163" t="str">
        <f t="shared" ca="1" si="1"/>
        <v/>
      </c>
      <c r="Q42" s="4"/>
      <c r="R42" s="45"/>
      <c r="S42" s="45"/>
      <c r="T42" s="45"/>
      <c r="U42" s="119"/>
      <c r="V42" s="94"/>
      <c r="W42" s="165" t="str">
        <f t="shared" ca="1" si="2"/>
        <v/>
      </c>
      <c r="X42" s="27"/>
      <c r="Y42" s="4"/>
      <c r="Z42" s="45"/>
      <c r="AA42" s="45"/>
      <c r="AB42" s="45"/>
      <c r="AC42" s="35"/>
      <c r="AD42" s="24"/>
      <c r="AE42" s="163" t="str">
        <f t="shared" ca="1" si="3"/>
        <v/>
      </c>
      <c r="AF42" s="5" t="str">
        <f t="shared" si="4"/>
        <v/>
      </c>
      <c r="AG42" s="5" t="str">
        <f t="shared" si="5"/>
        <v/>
      </c>
      <c r="AH42" s="5" t="str">
        <f>IF(AF42=4,VLOOKUP(AG42,設定_幼児!$A$2:$B$4,2,1),"---")</f>
        <v>---</v>
      </c>
      <c r="AI42" s="109" t="str">
        <f>IF(E42=""," ",DATEDIF(E42,#REF!,"M"))</f>
        <v xml:space="preserve"> </v>
      </c>
      <c r="AJ42" s="15" t="str">
        <f t="shared" si="8"/>
        <v/>
      </c>
      <c r="AK42" s="15">
        <v>31</v>
      </c>
      <c r="AL42" s="15" t="str">
        <f t="shared" si="6"/>
        <v/>
      </c>
      <c r="AM42" s="15" t="str">
        <f t="shared" si="9"/>
        <v>立得点表_幼児!3:７</v>
      </c>
      <c r="AN42" s="92" t="str">
        <f t="shared" si="10"/>
        <v>立得点表_幼児!11:15</v>
      </c>
      <c r="AO42" s="15" t="str">
        <f t="shared" si="11"/>
        <v>ボール得点表_幼児!3:７</v>
      </c>
      <c r="AP42" s="92" t="str">
        <f t="shared" si="12"/>
        <v>ボール得点表_幼児!11:15</v>
      </c>
      <c r="AQ42" s="15" t="str">
        <f t="shared" si="13"/>
        <v>25m得点表_幼児!3:7</v>
      </c>
      <c r="AR42" s="92" t="str">
        <f t="shared" si="14"/>
        <v>25m得点表_幼児!11:15</v>
      </c>
      <c r="AS42" s="15" t="str">
        <f t="shared" si="15"/>
        <v>往得点表_幼児!3:7</v>
      </c>
      <c r="AT42" s="92" t="str">
        <f t="shared" si="16"/>
        <v>往得点表_幼児!11:15</v>
      </c>
      <c r="AU42" s="15" t="e">
        <f>OR(AND(#REF!&lt;=7,#REF!&lt;&gt;""),AND(#REF!&gt;=50,#REF!=""))</f>
        <v>#REF!</v>
      </c>
      <c r="AV42" s="157" t="s">
        <v>237</v>
      </c>
    </row>
    <row r="43" spans="1:48" ht="18" customHeight="1">
      <c r="A43" s="3">
        <v>31</v>
      </c>
      <c r="B43" s="458"/>
      <c r="C43" s="134"/>
      <c r="D43" s="12"/>
      <c r="E43" s="135"/>
      <c r="F43" s="250" t="str">
        <f t="shared" si="7"/>
        <v/>
      </c>
      <c r="G43" s="12"/>
      <c r="H43" s="253"/>
      <c r="I43" s="28"/>
      <c r="J43" s="251" t="str">
        <f t="shared" ca="1" si="0"/>
        <v/>
      </c>
      <c r="K43" s="39"/>
      <c r="L43" s="40"/>
      <c r="M43" s="40"/>
      <c r="N43" s="128"/>
      <c r="O43" s="136"/>
      <c r="P43" s="256" t="str">
        <f t="shared" ca="1" si="1"/>
        <v/>
      </c>
      <c r="Q43" s="39"/>
      <c r="R43" s="40"/>
      <c r="S43" s="40"/>
      <c r="T43" s="40"/>
      <c r="U43" s="128"/>
      <c r="V43" s="137"/>
      <c r="W43" s="257" t="str">
        <f t="shared" ca="1" si="2"/>
        <v/>
      </c>
      <c r="X43" s="28"/>
      <c r="Y43" s="39"/>
      <c r="Z43" s="40"/>
      <c r="AA43" s="40"/>
      <c r="AB43" s="40"/>
      <c r="AC43" s="41"/>
      <c r="AD43" s="136"/>
      <c r="AE43" s="256" t="str">
        <f t="shared" ca="1" si="3"/>
        <v/>
      </c>
      <c r="AF43" s="7" t="str">
        <f t="shared" si="4"/>
        <v/>
      </c>
      <c r="AG43" s="7" t="str">
        <f t="shared" si="5"/>
        <v/>
      </c>
      <c r="AH43" s="7" t="str">
        <f>IF(AF43=4,VLOOKUP(AG43,設定_幼児!$A$2:$B$4,2,1),"---")</f>
        <v>---</v>
      </c>
      <c r="AI43" s="109" t="str">
        <f>IF(E43=""," ",DATEDIF(E43,#REF!,"M"))</f>
        <v xml:space="preserve"> </v>
      </c>
      <c r="AJ43" s="15" t="str">
        <f t="shared" si="8"/>
        <v/>
      </c>
      <c r="AK43" s="15">
        <v>32</v>
      </c>
      <c r="AL43" s="15" t="str">
        <f t="shared" si="6"/>
        <v/>
      </c>
      <c r="AM43" s="15" t="str">
        <f t="shared" si="9"/>
        <v>立得点表_幼児!3:７</v>
      </c>
      <c r="AN43" s="92" t="str">
        <f t="shared" si="10"/>
        <v>立得点表_幼児!11:15</v>
      </c>
      <c r="AO43" s="15" t="str">
        <f t="shared" si="11"/>
        <v>ボール得点表_幼児!3:７</v>
      </c>
      <c r="AP43" s="92" t="str">
        <f t="shared" si="12"/>
        <v>ボール得点表_幼児!11:15</v>
      </c>
      <c r="AQ43" s="15" t="str">
        <f t="shared" si="13"/>
        <v>25m得点表_幼児!3:7</v>
      </c>
      <c r="AR43" s="92" t="str">
        <f t="shared" si="14"/>
        <v>25m得点表_幼児!11:15</v>
      </c>
      <c r="AS43" s="15" t="str">
        <f t="shared" si="15"/>
        <v>往得点表_幼児!3:7</v>
      </c>
      <c r="AT43" s="92" t="str">
        <f t="shared" si="16"/>
        <v>往得点表_幼児!11:15</v>
      </c>
      <c r="AU43" s="15" t="e">
        <f>OR(AND(#REF!&lt;=7,#REF!&lt;&gt;""),AND(#REF!&gt;=50,#REF!=""))</f>
        <v>#REF!</v>
      </c>
      <c r="AV43" s="157" t="s">
        <v>238</v>
      </c>
    </row>
    <row r="44" spans="1:48" ht="18" customHeight="1">
      <c r="A44" s="3">
        <v>32</v>
      </c>
      <c r="B44" s="458"/>
      <c r="C44" s="134"/>
      <c r="D44" s="12"/>
      <c r="E44" s="135"/>
      <c r="F44" s="250" t="str">
        <f t="shared" si="7"/>
        <v/>
      </c>
      <c r="G44" s="12"/>
      <c r="H44" s="253"/>
      <c r="I44" s="28"/>
      <c r="J44" s="251" t="str">
        <f t="shared" ca="1" si="0"/>
        <v/>
      </c>
      <c r="K44" s="39"/>
      <c r="L44" s="40"/>
      <c r="M44" s="40"/>
      <c r="N44" s="128"/>
      <c r="O44" s="136"/>
      <c r="P44" s="256" t="str">
        <f t="shared" ca="1" si="1"/>
        <v/>
      </c>
      <c r="Q44" s="39"/>
      <c r="R44" s="40"/>
      <c r="S44" s="40"/>
      <c r="T44" s="40"/>
      <c r="U44" s="128"/>
      <c r="V44" s="137"/>
      <c r="W44" s="257" t="str">
        <f t="shared" ca="1" si="2"/>
        <v/>
      </c>
      <c r="X44" s="28"/>
      <c r="Y44" s="39"/>
      <c r="Z44" s="40"/>
      <c r="AA44" s="40"/>
      <c r="AB44" s="40"/>
      <c r="AC44" s="41"/>
      <c r="AD44" s="136"/>
      <c r="AE44" s="256" t="str">
        <f t="shared" ca="1" si="3"/>
        <v/>
      </c>
      <c r="AF44" s="7" t="str">
        <f t="shared" si="4"/>
        <v/>
      </c>
      <c r="AG44" s="7" t="str">
        <f t="shared" si="5"/>
        <v/>
      </c>
      <c r="AH44" s="7" t="str">
        <f>IF(AF44=4,VLOOKUP(AG44,設定_幼児!$A$2:$B$4,2,1),"---")</f>
        <v>---</v>
      </c>
      <c r="AI44" s="109" t="str">
        <f>IF(E44=""," ",DATEDIF(E44,#REF!,"M"))</f>
        <v xml:space="preserve"> </v>
      </c>
      <c r="AJ44" s="15" t="str">
        <f t="shared" si="8"/>
        <v/>
      </c>
      <c r="AK44" s="15">
        <v>33</v>
      </c>
      <c r="AL44" s="15" t="str">
        <f t="shared" si="6"/>
        <v/>
      </c>
      <c r="AM44" s="15" t="str">
        <f t="shared" si="9"/>
        <v>立得点表_幼児!3:７</v>
      </c>
      <c r="AN44" s="92" t="str">
        <f t="shared" si="10"/>
        <v>立得点表_幼児!11:15</v>
      </c>
      <c r="AO44" s="15" t="str">
        <f t="shared" si="11"/>
        <v>ボール得点表_幼児!3:７</v>
      </c>
      <c r="AP44" s="92" t="str">
        <f t="shared" si="12"/>
        <v>ボール得点表_幼児!11:15</v>
      </c>
      <c r="AQ44" s="15" t="str">
        <f t="shared" si="13"/>
        <v>25m得点表_幼児!3:7</v>
      </c>
      <c r="AR44" s="92" t="str">
        <f t="shared" si="14"/>
        <v>25m得点表_幼児!11:15</v>
      </c>
      <c r="AS44" s="15" t="str">
        <f t="shared" si="15"/>
        <v>往得点表_幼児!3:7</v>
      </c>
      <c r="AT44" s="92" t="str">
        <f t="shared" si="16"/>
        <v>往得点表_幼児!11:15</v>
      </c>
      <c r="AU44" s="15" t="e">
        <f>OR(AND(#REF!&lt;=7,#REF!&lt;&gt;""),AND(#REF!&gt;=50,#REF!=""))</f>
        <v>#REF!</v>
      </c>
      <c r="AV44" s="157" t="s">
        <v>239</v>
      </c>
    </row>
    <row r="45" spans="1:48" ht="18" customHeight="1">
      <c r="A45" s="3">
        <v>33</v>
      </c>
      <c r="B45" s="458"/>
      <c r="C45" s="134"/>
      <c r="D45" s="12"/>
      <c r="E45" s="135"/>
      <c r="F45" s="250" t="str">
        <f t="shared" si="7"/>
        <v/>
      </c>
      <c r="G45" s="12"/>
      <c r="H45" s="253"/>
      <c r="I45" s="28"/>
      <c r="J45" s="251" t="str">
        <f t="shared" ca="1" si="0"/>
        <v/>
      </c>
      <c r="K45" s="39"/>
      <c r="L45" s="40"/>
      <c r="M45" s="40"/>
      <c r="N45" s="128"/>
      <c r="O45" s="136"/>
      <c r="P45" s="256" t="str">
        <f t="shared" ca="1" si="1"/>
        <v/>
      </c>
      <c r="Q45" s="39"/>
      <c r="R45" s="40"/>
      <c r="S45" s="40"/>
      <c r="T45" s="40"/>
      <c r="U45" s="128"/>
      <c r="V45" s="137"/>
      <c r="W45" s="257" t="str">
        <f t="shared" ca="1" si="2"/>
        <v/>
      </c>
      <c r="X45" s="28"/>
      <c r="Y45" s="39"/>
      <c r="Z45" s="40"/>
      <c r="AA45" s="40"/>
      <c r="AB45" s="40"/>
      <c r="AC45" s="41"/>
      <c r="AD45" s="136"/>
      <c r="AE45" s="256" t="str">
        <f t="shared" ca="1" si="3"/>
        <v/>
      </c>
      <c r="AF45" s="7" t="str">
        <f t="shared" si="4"/>
        <v/>
      </c>
      <c r="AG45" s="7" t="str">
        <f t="shared" si="5"/>
        <v/>
      </c>
      <c r="AH45" s="7" t="str">
        <f>IF(AF45=4,VLOOKUP(AG45,設定_幼児!$A$2:$B$4,2,1),"---")</f>
        <v>---</v>
      </c>
      <c r="AI45" s="109" t="str">
        <f>IF(E45=""," ",DATEDIF(E45,#REF!,"M"))</f>
        <v xml:space="preserve"> </v>
      </c>
      <c r="AJ45" s="15" t="str">
        <f t="shared" si="8"/>
        <v/>
      </c>
      <c r="AK45" s="15">
        <v>34</v>
      </c>
      <c r="AL45" s="15" t="str">
        <f t="shared" si="6"/>
        <v/>
      </c>
      <c r="AM45" s="15" t="str">
        <f t="shared" si="9"/>
        <v>立得点表_幼児!3:７</v>
      </c>
      <c r="AN45" s="92" t="str">
        <f t="shared" si="10"/>
        <v>立得点表_幼児!11:15</v>
      </c>
      <c r="AO45" s="15" t="str">
        <f t="shared" si="11"/>
        <v>ボール得点表_幼児!3:７</v>
      </c>
      <c r="AP45" s="92" t="str">
        <f t="shared" si="12"/>
        <v>ボール得点表_幼児!11:15</v>
      </c>
      <c r="AQ45" s="15" t="str">
        <f t="shared" si="13"/>
        <v>25m得点表_幼児!3:7</v>
      </c>
      <c r="AR45" s="92" t="str">
        <f t="shared" si="14"/>
        <v>25m得点表_幼児!11:15</v>
      </c>
      <c r="AS45" s="15" t="str">
        <f t="shared" si="15"/>
        <v>往得点表_幼児!3:7</v>
      </c>
      <c r="AT45" s="92" t="str">
        <f t="shared" si="16"/>
        <v>往得点表_幼児!11:15</v>
      </c>
      <c r="AU45" s="15" t="e">
        <f>OR(AND(#REF!&lt;=7,#REF!&lt;&gt;""),AND(#REF!&gt;=50,#REF!=""))</f>
        <v>#REF!</v>
      </c>
      <c r="AV45" s="157" t="s">
        <v>240</v>
      </c>
    </row>
    <row r="46" spans="1:48" s="31" customFormat="1" ht="18" customHeight="1">
      <c r="A46" s="3">
        <v>34</v>
      </c>
      <c r="B46" s="462"/>
      <c r="C46" s="199"/>
      <c r="D46" s="202"/>
      <c r="E46" s="200"/>
      <c r="F46" s="463" t="str">
        <f t="shared" si="7"/>
        <v/>
      </c>
      <c r="G46" s="202"/>
      <c r="H46" s="464"/>
      <c r="I46" s="465"/>
      <c r="J46" s="205" t="str">
        <f t="shared" ca="1" si="0"/>
        <v/>
      </c>
      <c r="K46" s="209"/>
      <c r="L46" s="210"/>
      <c r="M46" s="210"/>
      <c r="N46" s="211"/>
      <c r="O46" s="207"/>
      <c r="P46" s="208" t="str">
        <f t="shared" ca="1" si="1"/>
        <v/>
      </c>
      <c r="Q46" s="209"/>
      <c r="R46" s="210"/>
      <c r="S46" s="210"/>
      <c r="T46" s="210"/>
      <c r="U46" s="211"/>
      <c r="V46" s="204"/>
      <c r="W46" s="466" t="str">
        <f t="shared" ca="1" si="2"/>
        <v/>
      </c>
      <c r="X46" s="465"/>
      <c r="Y46" s="209"/>
      <c r="Z46" s="210"/>
      <c r="AA46" s="210"/>
      <c r="AB46" s="210"/>
      <c r="AC46" s="212"/>
      <c r="AD46" s="207"/>
      <c r="AE46" s="208" t="str">
        <f t="shared" ca="1" si="3"/>
        <v/>
      </c>
      <c r="AF46" s="474" t="str">
        <f t="shared" si="4"/>
        <v/>
      </c>
      <c r="AG46" s="474" t="str">
        <f t="shared" si="5"/>
        <v/>
      </c>
      <c r="AH46" s="474" t="str">
        <f>IF(AF46=4,VLOOKUP(AG46,設定_幼児!$A$2:$B$4,2,1),"---")</f>
        <v>---</v>
      </c>
      <c r="AI46" s="109" t="str">
        <f>IF(E46=""," ",DATEDIF(E46,#REF!,"M"))</f>
        <v xml:space="preserve"> </v>
      </c>
      <c r="AJ46" s="15" t="str">
        <f t="shared" si="8"/>
        <v/>
      </c>
      <c r="AK46" s="31">
        <v>35</v>
      </c>
      <c r="AL46" s="31" t="str">
        <f t="shared" si="6"/>
        <v/>
      </c>
      <c r="AM46" s="31" t="str">
        <f t="shared" si="9"/>
        <v>立得点表_幼児!3:７</v>
      </c>
      <c r="AN46" s="121" t="str">
        <f t="shared" si="10"/>
        <v>立得点表_幼児!11:15</v>
      </c>
      <c r="AO46" s="31" t="str">
        <f t="shared" si="11"/>
        <v>ボール得点表_幼児!3:７</v>
      </c>
      <c r="AP46" s="121" t="str">
        <f t="shared" si="12"/>
        <v>ボール得点表_幼児!11:15</v>
      </c>
      <c r="AQ46" s="31" t="str">
        <f t="shared" si="13"/>
        <v>25m得点表_幼児!3:7</v>
      </c>
      <c r="AR46" s="121" t="str">
        <f t="shared" si="14"/>
        <v>25m得点表_幼児!11:15</v>
      </c>
      <c r="AS46" s="31" t="str">
        <f t="shared" si="15"/>
        <v>往得点表_幼児!3:7</v>
      </c>
      <c r="AT46" s="121" t="str">
        <f t="shared" si="16"/>
        <v>往得点表_幼児!11:15</v>
      </c>
      <c r="AU46" s="31" t="e">
        <f>OR(AND(#REF!&lt;=7,#REF!&lt;&gt;""),AND(#REF!&gt;=50,#REF!=""))</f>
        <v>#REF!</v>
      </c>
      <c r="AV46" s="157" t="s">
        <v>241</v>
      </c>
    </row>
    <row r="47" spans="1:48" ht="18" customHeight="1">
      <c r="A47" s="461">
        <v>35</v>
      </c>
      <c r="B47" s="467"/>
      <c r="C47" s="134"/>
      <c r="D47" s="12"/>
      <c r="E47" s="135"/>
      <c r="F47" s="250" t="str">
        <f t="shared" si="7"/>
        <v/>
      </c>
      <c r="G47" s="12"/>
      <c r="H47" s="253"/>
      <c r="I47" s="28"/>
      <c r="J47" s="251" t="str">
        <f t="shared" ca="1" si="0"/>
        <v/>
      </c>
      <c r="K47" s="39"/>
      <c r="L47" s="40"/>
      <c r="M47" s="40"/>
      <c r="N47" s="128"/>
      <c r="O47" s="136"/>
      <c r="P47" s="256" t="str">
        <f t="shared" ca="1" si="1"/>
        <v/>
      </c>
      <c r="Q47" s="39"/>
      <c r="R47" s="40"/>
      <c r="S47" s="40"/>
      <c r="T47" s="40"/>
      <c r="U47" s="128"/>
      <c r="V47" s="137"/>
      <c r="W47" s="257" t="str">
        <f t="shared" ca="1" si="2"/>
        <v/>
      </c>
      <c r="X47" s="28"/>
      <c r="Y47" s="39"/>
      <c r="Z47" s="40"/>
      <c r="AA47" s="40"/>
      <c r="AB47" s="40"/>
      <c r="AC47" s="41"/>
      <c r="AD47" s="136"/>
      <c r="AE47" s="256" t="str">
        <f t="shared" ca="1" si="3"/>
        <v/>
      </c>
      <c r="AF47" s="7" t="str">
        <f t="shared" si="4"/>
        <v/>
      </c>
      <c r="AG47" s="7" t="str">
        <f t="shared" si="5"/>
        <v/>
      </c>
      <c r="AH47" s="39" t="str">
        <f>IF(AF47=4,VLOOKUP(AG47,設定_幼児!$A$2:$B$4,2,1),"---")</f>
        <v>---</v>
      </c>
      <c r="AI47" s="27" t="str">
        <f>IF(E47=""," ",DATEDIF(E47,#REF!,"M"))</f>
        <v xml:space="preserve"> </v>
      </c>
      <c r="AJ47" s="15" t="str">
        <f t="shared" si="8"/>
        <v/>
      </c>
      <c r="AK47" s="15">
        <v>36</v>
      </c>
      <c r="AL47" s="15" t="str">
        <f t="shared" si="6"/>
        <v/>
      </c>
      <c r="AM47" s="15" t="str">
        <f t="shared" si="9"/>
        <v>立得点表_幼児!3:７</v>
      </c>
      <c r="AN47" s="92" t="str">
        <f t="shared" si="10"/>
        <v>立得点表_幼児!11:15</v>
      </c>
      <c r="AO47" s="15" t="str">
        <f t="shared" si="11"/>
        <v>ボール得点表_幼児!3:７</v>
      </c>
      <c r="AP47" s="92" t="str">
        <f t="shared" si="12"/>
        <v>ボール得点表_幼児!11:15</v>
      </c>
      <c r="AQ47" s="15" t="str">
        <f t="shared" si="13"/>
        <v>25m得点表_幼児!3:7</v>
      </c>
      <c r="AR47" s="92" t="str">
        <f t="shared" si="14"/>
        <v>25m得点表_幼児!11:15</v>
      </c>
      <c r="AS47" s="15" t="str">
        <f t="shared" si="15"/>
        <v>往得点表_幼児!3:7</v>
      </c>
      <c r="AT47" s="92" t="str">
        <f t="shared" si="16"/>
        <v>往得点表_幼児!11:15</v>
      </c>
      <c r="AU47" s="15" t="e">
        <f>OR(AND(#REF!&lt;=7,#REF!&lt;&gt;""),AND(#REF!&gt;=50,#REF!=""))</f>
        <v>#REF!</v>
      </c>
      <c r="AV47" s="157" t="s">
        <v>242</v>
      </c>
    </row>
    <row r="48" spans="1:48" ht="18" customHeight="1">
      <c r="A48" s="3">
        <v>36</v>
      </c>
      <c r="B48" s="458"/>
      <c r="C48" s="134"/>
      <c r="D48" s="12"/>
      <c r="E48" s="135"/>
      <c r="F48" s="250" t="str">
        <f t="shared" si="7"/>
        <v/>
      </c>
      <c r="G48" s="12"/>
      <c r="H48" s="253"/>
      <c r="I48" s="28"/>
      <c r="J48" s="251" t="str">
        <f t="shared" ca="1" si="0"/>
        <v/>
      </c>
      <c r="K48" s="39"/>
      <c r="L48" s="40"/>
      <c r="M48" s="40"/>
      <c r="N48" s="128"/>
      <c r="O48" s="136"/>
      <c r="P48" s="256" t="str">
        <f t="shared" ca="1" si="1"/>
        <v/>
      </c>
      <c r="Q48" s="39"/>
      <c r="R48" s="40"/>
      <c r="S48" s="40"/>
      <c r="T48" s="40"/>
      <c r="U48" s="128"/>
      <c r="V48" s="137"/>
      <c r="W48" s="257" t="str">
        <f t="shared" ca="1" si="2"/>
        <v/>
      </c>
      <c r="X48" s="28"/>
      <c r="Y48" s="39"/>
      <c r="Z48" s="40"/>
      <c r="AA48" s="40"/>
      <c r="AB48" s="40"/>
      <c r="AC48" s="41"/>
      <c r="AD48" s="136"/>
      <c r="AE48" s="256" t="str">
        <f t="shared" ca="1" si="3"/>
        <v/>
      </c>
      <c r="AF48" s="7" t="str">
        <f t="shared" si="4"/>
        <v/>
      </c>
      <c r="AG48" s="7" t="str">
        <f t="shared" si="5"/>
        <v/>
      </c>
      <c r="AH48" s="7" t="str">
        <f>IF(AF48=4,VLOOKUP(AG48,設定_幼児!$A$2:$B$4,2,1),"---")</f>
        <v>---</v>
      </c>
      <c r="AI48" s="109" t="str">
        <f>IF(E48=""," ",DATEDIF(E48,#REF!,"M"))</f>
        <v xml:space="preserve"> </v>
      </c>
      <c r="AJ48" s="15" t="str">
        <f t="shared" si="8"/>
        <v/>
      </c>
      <c r="AK48" s="15">
        <v>37</v>
      </c>
      <c r="AL48" s="15" t="str">
        <f t="shared" si="6"/>
        <v/>
      </c>
      <c r="AM48" s="15" t="str">
        <f t="shared" si="9"/>
        <v>立得点表_幼児!3:７</v>
      </c>
      <c r="AN48" s="92" t="str">
        <f t="shared" si="10"/>
        <v>立得点表_幼児!11:15</v>
      </c>
      <c r="AO48" s="15" t="str">
        <f t="shared" si="11"/>
        <v>ボール得点表_幼児!3:７</v>
      </c>
      <c r="AP48" s="92" t="str">
        <f t="shared" si="12"/>
        <v>ボール得点表_幼児!11:15</v>
      </c>
      <c r="AQ48" s="15" t="str">
        <f t="shared" si="13"/>
        <v>25m得点表_幼児!3:7</v>
      </c>
      <c r="AR48" s="92" t="str">
        <f t="shared" si="14"/>
        <v>25m得点表_幼児!11:15</v>
      </c>
      <c r="AS48" s="15" t="str">
        <f t="shared" si="15"/>
        <v>往得点表_幼児!3:7</v>
      </c>
      <c r="AT48" s="92" t="str">
        <f t="shared" si="16"/>
        <v>往得点表_幼児!11:15</v>
      </c>
      <c r="AU48" s="15" t="e">
        <f>OR(AND(#REF!&lt;=7,#REF!&lt;&gt;""),AND(#REF!&gt;=50,#REF!=""))</f>
        <v>#REF!</v>
      </c>
      <c r="AV48" s="157" t="s">
        <v>243</v>
      </c>
    </row>
    <row r="49" spans="1:47" ht="18" customHeight="1">
      <c r="A49" s="3">
        <v>37</v>
      </c>
      <c r="B49" s="458"/>
      <c r="C49" s="134"/>
      <c r="D49" s="12"/>
      <c r="E49" s="135"/>
      <c r="F49" s="250" t="str">
        <f t="shared" si="7"/>
        <v/>
      </c>
      <c r="G49" s="12"/>
      <c r="H49" s="253"/>
      <c r="I49" s="28"/>
      <c r="J49" s="251" t="str">
        <f t="shared" ca="1" si="0"/>
        <v/>
      </c>
      <c r="K49" s="39"/>
      <c r="L49" s="40"/>
      <c r="M49" s="40"/>
      <c r="N49" s="128"/>
      <c r="O49" s="136"/>
      <c r="P49" s="256" t="str">
        <f t="shared" ca="1" si="1"/>
        <v/>
      </c>
      <c r="Q49" s="39"/>
      <c r="R49" s="40"/>
      <c r="S49" s="40"/>
      <c r="T49" s="40"/>
      <c r="U49" s="128"/>
      <c r="V49" s="137"/>
      <c r="W49" s="257" t="str">
        <f t="shared" ca="1" si="2"/>
        <v/>
      </c>
      <c r="X49" s="28"/>
      <c r="Y49" s="39"/>
      <c r="Z49" s="40"/>
      <c r="AA49" s="40"/>
      <c r="AB49" s="40"/>
      <c r="AC49" s="41"/>
      <c r="AD49" s="136"/>
      <c r="AE49" s="256" t="str">
        <f t="shared" ca="1" si="3"/>
        <v/>
      </c>
      <c r="AF49" s="7" t="str">
        <f t="shared" si="4"/>
        <v/>
      </c>
      <c r="AG49" s="7" t="str">
        <f t="shared" si="5"/>
        <v/>
      </c>
      <c r="AH49" s="7" t="str">
        <f>IF(AF49=4,VLOOKUP(AG49,設定_幼児!$A$2:$B$4,2,1),"---")</f>
        <v>---</v>
      </c>
      <c r="AI49" s="109" t="str">
        <f>IF(E49=""," ",DATEDIF(E49,#REF!,"M"))</f>
        <v xml:space="preserve"> </v>
      </c>
      <c r="AJ49" s="15" t="str">
        <f t="shared" si="8"/>
        <v/>
      </c>
      <c r="AK49" s="15">
        <v>38</v>
      </c>
      <c r="AL49" s="15" t="str">
        <f t="shared" si="6"/>
        <v/>
      </c>
      <c r="AM49" s="15" t="str">
        <f t="shared" si="9"/>
        <v>立得点表_幼児!3:７</v>
      </c>
      <c r="AN49" s="92" t="str">
        <f t="shared" si="10"/>
        <v>立得点表_幼児!11:15</v>
      </c>
      <c r="AO49" s="15" t="str">
        <f t="shared" si="11"/>
        <v>ボール得点表_幼児!3:７</v>
      </c>
      <c r="AP49" s="92" t="str">
        <f t="shared" si="12"/>
        <v>ボール得点表_幼児!11:15</v>
      </c>
      <c r="AQ49" s="15" t="str">
        <f t="shared" si="13"/>
        <v>25m得点表_幼児!3:7</v>
      </c>
      <c r="AR49" s="92" t="str">
        <f t="shared" si="14"/>
        <v>25m得点表_幼児!11:15</v>
      </c>
      <c r="AS49" s="15" t="str">
        <f t="shared" si="15"/>
        <v>往得点表_幼児!3:7</v>
      </c>
      <c r="AT49" s="92" t="str">
        <f t="shared" si="16"/>
        <v>往得点表_幼児!11:15</v>
      </c>
      <c r="AU49" s="15" t="e">
        <f>OR(AND(#REF!&lt;=7,#REF!&lt;&gt;""),AND(#REF!&gt;=50,#REF!=""))</f>
        <v>#REF!</v>
      </c>
    </row>
    <row r="50" spans="1:47" ht="18" customHeight="1">
      <c r="A50" s="3">
        <v>38</v>
      </c>
      <c r="B50" s="458"/>
      <c r="C50" s="134"/>
      <c r="D50" s="12"/>
      <c r="E50" s="135"/>
      <c r="F50" s="250" t="str">
        <f t="shared" si="7"/>
        <v/>
      </c>
      <c r="G50" s="12"/>
      <c r="H50" s="253"/>
      <c r="I50" s="28"/>
      <c r="J50" s="251" t="str">
        <f t="shared" ca="1" si="0"/>
        <v/>
      </c>
      <c r="K50" s="39"/>
      <c r="L50" s="40"/>
      <c r="M50" s="40"/>
      <c r="N50" s="128"/>
      <c r="O50" s="136"/>
      <c r="P50" s="256" t="str">
        <f t="shared" ca="1" si="1"/>
        <v/>
      </c>
      <c r="Q50" s="39"/>
      <c r="R50" s="40"/>
      <c r="S50" s="40"/>
      <c r="T50" s="40"/>
      <c r="U50" s="128"/>
      <c r="V50" s="137"/>
      <c r="W50" s="257" t="str">
        <f t="shared" ca="1" si="2"/>
        <v/>
      </c>
      <c r="X50" s="28"/>
      <c r="Y50" s="39"/>
      <c r="Z50" s="40"/>
      <c r="AA50" s="40"/>
      <c r="AB50" s="40"/>
      <c r="AC50" s="41"/>
      <c r="AD50" s="136"/>
      <c r="AE50" s="256" t="str">
        <f t="shared" ca="1" si="3"/>
        <v/>
      </c>
      <c r="AF50" s="7" t="str">
        <f t="shared" si="4"/>
        <v/>
      </c>
      <c r="AG50" s="7" t="str">
        <f t="shared" si="5"/>
        <v/>
      </c>
      <c r="AH50" s="7" t="str">
        <f>IF(AF50=4,VLOOKUP(AG50,設定_幼児!$A$2:$B$4,2,1),"---")</f>
        <v>---</v>
      </c>
      <c r="AI50" s="109" t="str">
        <f>IF(E50=""," ",DATEDIF(E50,#REF!,"M"))</f>
        <v xml:space="preserve"> </v>
      </c>
      <c r="AJ50" s="15" t="str">
        <f t="shared" si="8"/>
        <v/>
      </c>
      <c r="AK50" s="15">
        <v>39</v>
      </c>
      <c r="AL50" s="15" t="str">
        <f t="shared" si="6"/>
        <v/>
      </c>
      <c r="AM50" s="15" t="str">
        <f t="shared" si="9"/>
        <v>立得点表_幼児!3:７</v>
      </c>
      <c r="AN50" s="92" t="str">
        <f t="shared" si="10"/>
        <v>立得点表_幼児!11:15</v>
      </c>
      <c r="AO50" s="15" t="str">
        <f t="shared" si="11"/>
        <v>ボール得点表_幼児!3:７</v>
      </c>
      <c r="AP50" s="92" t="str">
        <f t="shared" si="12"/>
        <v>ボール得点表_幼児!11:15</v>
      </c>
      <c r="AQ50" s="15" t="str">
        <f t="shared" si="13"/>
        <v>25m得点表_幼児!3:7</v>
      </c>
      <c r="AR50" s="92" t="str">
        <f t="shared" si="14"/>
        <v>25m得点表_幼児!11:15</v>
      </c>
      <c r="AS50" s="15" t="str">
        <f t="shared" si="15"/>
        <v>往得点表_幼児!3:7</v>
      </c>
      <c r="AT50" s="92" t="str">
        <f t="shared" si="16"/>
        <v>往得点表_幼児!11:15</v>
      </c>
      <c r="AU50" s="15" t="e">
        <f>OR(AND(#REF!&lt;=7,#REF!&lt;&gt;""),AND(#REF!&gt;=50,#REF!=""))</f>
        <v>#REF!</v>
      </c>
    </row>
    <row r="51" spans="1:47" s="31" customFormat="1" ht="18" customHeight="1">
      <c r="A51" s="3">
        <v>39</v>
      </c>
      <c r="B51" s="457"/>
      <c r="C51" s="117"/>
      <c r="D51" s="13"/>
      <c r="E51" s="138"/>
      <c r="F51" s="460" t="str">
        <f t="shared" si="7"/>
        <v/>
      </c>
      <c r="G51" s="13"/>
      <c r="H51" s="254"/>
      <c r="I51" s="29"/>
      <c r="J51" s="162" t="str">
        <f t="shared" ca="1" si="0"/>
        <v/>
      </c>
      <c r="K51" s="42"/>
      <c r="L51" s="43"/>
      <c r="M51" s="43"/>
      <c r="N51" s="120"/>
      <c r="O51" s="22"/>
      <c r="P51" s="164" t="str">
        <f t="shared" ca="1" si="1"/>
        <v/>
      </c>
      <c r="Q51" s="42"/>
      <c r="R51" s="43"/>
      <c r="S51" s="43"/>
      <c r="T51" s="43"/>
      <c r="U51" s="120"/>
      <c r="V51" s="95"/>
      <c r="W51" s="166" t="str">
        <f t="shared" ca="1" si="2"/>
        <v/>
      </c>
      <c r="X51" s="29"/>
      <c r="Y51" s="42"/>
      <c r="Z51" s="43"/>
      <c r="AA51" s="43"/>
      <c r="AB51" s="43"/>
      <c r="AC51" s="44"/>
      <c r="AD51" s="22"/>
      <c r="AE51" s="164" t="str">
        <f t="shared" ca="1" si="3"/>
        <v/>
      </c>
      <c r="AF51" s="9" t="str">
        <f t="shared" si="4"/>
        <v/>
      </c>
      <c r="AG51" s="9" t="str">
        <f t="shared" si="5"/>
        <v/>
      </c>
      <c r="AH51" s="9" t="str">
        <f>IF(AF51=4,VLOOKUP(AG51,設定_幼児!$A$2:$B$4,2,1),"---")</f>
        <v>---</v>
      </c>
      <c r="AI51" s="109" t="str">
        <f>IF(E51=""," ",DATEDIF(E51,#REF!,"M"))</f>
        <v xml:space="preserve"> </v>
      </c>
      <c r="AJ51" s="15" t="str">
        <f t="shared" si="8"/>
        <v/>
      </c>
      <c r="AK51" s="31">
        <v>40</v>
      </c>
      <c r="AL51" s="31" t="str">
        <f t="shared" si="6"/>
        <v/>
      </c>
      <c r="AM51" s="31" t="str">
        <f t="shared" si="9"/>
        <v>立得点表_幼児!3:７</v>
      </c>
      <c r="AN51" s="121" t="str">
        <f t="shared" si="10"/>
        <v>立得点表_幼児!11:15</v>
      </c>
      <c r="AO51" s="31" t="str">
        <f t="shared" si="11"/>
        <v>ボール得点表_幼児!3:７</v>
      </c>
      <c r="AP51" s="121" t="str">
        <f t="shared" si="12"/>
        <v>ボール得点表_幼児!11:15</v>
      </c>
      <c r="AQ51" s="31" t="str">
        <f t="shared" si="13"/>
        <v>25m得点表_幼児!3:7</v>
      </c>
      <c r="AR51" s="121" t="str">
        <f t="shared" si="14"/>
        <v>25m得点表_幼児!11:15</v>
      </c>
      <c r="AS51" s="31" t="str">
        <f t="shared" si="15"/>
        <v>往得点表_幼児!3:7</v>
      </c>
      <c r="AT51" s="121" t="str">
        <f t="shared" si="16"/>
        <v>往得点表_幼児!11:15</v>
      </c>
      <c r="AU51" s="31" t="e">
        <f>OR(AND(#REF!&lt;=7,#REF!&lt;&gt;""),AND(#REF!&gt;=50,#REF!=""))</f>
        <v>#REF!</v>
      </c>
    </row>
    <row r="52" spans="1:47" ht="18" customHeight="1">
      <c r="A52" s="3">
        <v>40</v>
      </c>
      <c r="B52" s="456"/>
      <c r="C52" s="116"/>
      <c r="D52" s="14"/>
      <c r="E52" s="110"/>
      <c r="F52" s="183" t="str">
        <f t="shared" si="7"/>
        <v/>
      </c>
      <c r="G52" s="14"/>
      <c r="H52" s="255"/>
      <c r="I52" s="27"/>
      <c r="J52" s="161" t="str">
        <f t="shared" ca="1" si="0"/>
        <v/>
      </c>
      <c r="K52" s="4"/>
      <c r="L52" s="45"/>
      <c r="M52" s="45"/>
      <c r="N52" s="119"/>
      <c r="O52" s="24"/>
      <c r="P52" s="163" t="str">
        <f t="shared" ca="1" si="1"/>
        <v/>
      </c>
      <c r="Q52" s="4"/>
      <c r="R52" s="45"/>
      <c r="S52" s="45"/>
      <c r="T52" s="45"/>
      <c r="U52" s="119"/>
      <c r="V52" s="94"/>
      <c r="W52" s="165" t="str">
        <f t="shared" ca="1" si="2"/>
        <v/>
      </c>
      <c r="X52" s="27"/>
      <c r="Y52" s="4"/>
      <c r="Z52" s="45"/>
      <c r="AA52" s="45"/>
      <c r="AB52" s="45"/>
      <c r="AC52" s="35"/>
      <c r="AD52" s="24"/>
      <c r="AE52" s="163" t="str">
        <f t="shared" ca="1" si="3"/>
        <v/>
      </c>
      <c r="AF52" s="5" t="str">
        <f t="shared" si="4"/>
        <v/>
      </c>
      <c r="AG52" s="5" t="str">
        <f t="shared" si="5"/>
        <v/>
      </c>
      <c r="AH52" s="5" t="str">
        <f>IF(AF52=4,VLOOKUP(AG52,設定_幼児!$A$2:$B$4,2,1),"---")</f>
        <v>---</v>
      </c>
      <c r="AI52" s="109" t="str">
        <f>IF(E52=""," ",DATEDIF(E52,#REF!,"M"))</f>
        <v xml:space="preserve"> </v>
      </c>
      <c r="AJ52" s="15" t="str">
        <f t="shared" si="8"/>
        <v/>
      </c>
      <c r="AK52" s="15">
        <v>41</v>
      </c>
      <c r="AL52" s="15" t="str">
        <f t="shared" si="6"/>
        <v/>
      </c>
      <c r="AM52" s="15" t="str">
        <f t="shared" si="9"/>
        <v>立得点表_幼児!3:７</v>
      </c>
      <c r="AN52" s="92" t="str">
        <f t="shared" si="10"/>
        <v>立得点表_幼児!11:15</v>
      </c>
      <c r="AO52" s="15" t="str">
        <f t="shared" si="11"/>
        <v>ボール得点表_幼児!3:７</v>
      </c>
      <c r="AP52" s="92" t="str">
        <f t="shared" si="12"/>
        <v>ボール得点表_幼児!11:15</v>
      </c>
      <c r="AQ52" s="15" t="str">
        <f t="shared" si="13"/>
        <v>25m得点表_幼児!3:7</v>
      </c>
      <c r="AR52" s="92" t="str">
        <f t="shared" si="14"/>
        <v>25m得点表_幼児!11:15</v>
      </c>
      <c r="AS52" s="15" t="str">
        <f t="shared" si="15"/>
        <v>往得点表_幼児!3:7</v>
      </c>
      <c r="AT52" s="92" t="str">
        <f t="shared" si="16"/>
        <v>往得点表_幼児!11:15</v>
      </c>
      <c r="AU52" s="15" t="e">
        <f>OR(AND(#REF!&lt;=7,#REF!&lt;&gt;""),AND(#REF!&gt;=50,#REF!=""))</f>
        <v>#REF!</v>
      </c>
    </row>
    <row r="53" spans="1:47" ht="18" customHeight="1">
      <c r="A53" s="3">
        <v>41</v>
      </c>
      <c r="B53" s="458"/>
      <c r="C53" s="134"/>
      <c r="D53" s="12"/>
      <c r="E53" s="135"/>
      <c r="F53" s="250" t="str">
        <f t="shared" si="7"/>
        <v/>
      </c>
      <c r="G53" s="12"/>
      <c r="H53" s="253"/>
      <c r="I53" s="28"/>
      <c r="J53" s="251" t="str">
        <f t="shared" ca="1" si="0"/>
        <v/>
      </c>
      <c r="K53" s="39"/>
      <c r="L53" s="40"/>
      <c r="M53" s="40"/>
      <c r="N53" s="128"/>
      <c r="O53" s="136"/>
      <c r="P53" s="256" t="str">
        <f t="shared" ca="1" si="1"/>
        <v/>
      </c>
      <c r="Q53" s="39"/>
      <c r="R53" s="40"/>
      <c r="S53" s="40"/>
      <c r="T53" s="40"/>
      <c r="U53" s="128"/>
      <c r="V53" s="137"/>
      <c r="W53" s="257" t="str">
        <f t="shared" ca="1" si="2"/>
        <v/>
      </c>
      <c r="X53" s="28"/>
      <c r="Y53" s="39"/>
      <c r="Z53" s="40"/>
      <c r="AA53" s="40"/>
      <c r="AB53" s="40"/>
      <c r="AC53" s="41"/>
      <c r="AD53" s="136"/>
      <c r="AE53" s="256" t="str">
        <f t="shared" ca="1" si="3"/>
        <v/>
      </c>
      <c r="AF53" s="7" t="str">
        <f t="shared" si="4"/>
        <v/>
      </c>
      <c r="AG53" s="7" t="str">
        <f t="shared" si="5"/>
        <v/>
      </c>
      <c r="AH53" s="7" t="str">
        <f>IF(AF53=4,VLOOKUP(AG53,設定_幼児!$A$2:$B$4,2,1),"---")</f>
        <v>---</v>
      </c>
      <c r="AI53" s="109" t="str">
        <f>IF(E53=""," ",DATEDIF(E53,#REF!,"M"))</f>
        <v xml:space="preserve"> </v>
      </c>
      <c r="AJ53" s="15" t="str">
        <f t="shared" si="8"/>
        <v/>
      </c>
      <c r="AK53" s="15">
        <v>42</v>
      </c>
      <c r="AL53" s="15" t="str">
        <f t="shared" si="6"/>
        <v/>
      </c>
      <c r="AM53" s="15" t="str">
        <f t="shared" si="9"/>
        <v>立得点表_幼児!3:７</v>
      </c>
      <c r="AN53" s="92" t="str">
        <f t="shared" si="10"/>
        <v>立得点表_幼児!11:15</v>
      </c>
      <c r="AO53" s="15" t="str">
        <f t="shared" si="11"/>
        <v>ボール得点表_幼児!3:７</v>
      </c>
      <c r="AP53" s="92" t="str">
        <f t="shared" si="12"/>
        <v>ボール得点表_幼児!11:15</v>
      </c>
      <c r="AQ53" s="15" t="str">
        <f t="shared" si="13"/>
        <v>25m得点表_幼児!3:7</v>
      </c>
      <c r="AR53" s="92" t="str">
        <f t="shared" si="14"/>
        <v>25m得点表_幼児!11:15</v>
      </c>
      <c r="AS53" s="15" t="str">
        <f t="shared" si="15"/>
        <v>往得点表_幼児!3:7</v>
      </c>
      <c r="AT53" s="92" t="str">
        <f t="shared" si="16"/>
        <v>往得点表_幼児!11:15</v>
      </c>
      <c r="AU53" s="15" t="e">
        <f>OR(AND(#REF!&lt;=7,#REF!&lt;&gt;""),AND(#REF!&gt;=50,#REF!=""))</f>
        <v>#REF!</v>
      </c>
    </row>
    <row r="54" spans="1:47" ht="18" customHeight="1">
      <c r="A54" s="3">
        <v>42</v>
      </c>
      <c r="B54" s="458"/>
      <c r="C54" s="134"/>
      <c r="D54" s="12"/>
      <c r="E54" s="135"/>
      <c r="F54" s="250" t="str">
        <f t="shared" si="7"/>
        <v/>
      </c>
      <c r="G54" s="12"/>
      <c r="H54" s="253"/>
      <c r="I54" s="28"/>
      <c r="J54" s="251" t="str">
        <f t="shared" ca="1" si="0"/>
        <v/>
      </c>
      <c r="K54" s="39"/>
      <c r="L54" s="40"/>
      <c r="M54" s="40"/>
      <c r="N54" s="128"/>
      <c r="O54" s="136"/>
      <c r="P54" s="256" t="str">
        <f t="shared" ca="1" si="1"/>
        <v/>
      </c>
      <c r="Q54" s="39"/>
      <c r="R54" s="40"/>
      <c r="S54" s="40"/>
      <c r="T54" s="40"/>
      <c r="U54" s="128"/>
      <c r="V54" s="137"/>
      <c r="W54" s="257" t="str">
        <f t="shared" ca="1" si="2"/>
        <v/>
      </c>
      <c r="X54" s="28"/>
      <c r="Y54" s="39"/>
      <c r="Z54" s="40"/>
      <c r="AA54" s="40"/>
      <c r="AB54" s="40"/>
      <c r="AC54" s="41"/>
      <c r="AD54" s="136"/>
      <c r="AE54" s="256" t="str">
        <f t="shared" ca="1" si="3"/>
        <v/>
      </c>
      <c r="AF54" s="7" t="str">
        <f t="shared" si="4"/>
        <v/>
      </c>
      <c r="AG54" s="7" t="str">
        <f t="shared" si="5"/>
        <v/>
      </c>
      <c r="AH54" s="7" t="str">
        <f>IF(AF54=4,VLOOKUP(AG54,設定_幼児!$A$2:$B$4,2,1),"---")</f>
        <v>---</v>
      </c>
      <c r="AI54" s="109" t="str">
        <f>IF(E54=""," ",DATEDIF(E54,#REF!,"M"))</f>
        <v xml:space="preserve"> </v>
      </c>
      <c r="AJ54" s="15" t="str">
        <f t="shared" si="8"/>
        <v/>
      </c>
      <c r="AK54" s="15">
        <v>43</v>
      </c>
      <c r="AL54" s="15" t="str">
        <f t="shared" si="6"/>
        <v/>
      </c>
      <c r="AM54" s="15" t="str">
        <f t="shared" si="9"/>
        <v>立得点表_幼児!3:７</v>
      </c>
      <c r="AN54" s="92" t="str">
        <f t="shared" si="10"/>
        <v>立得点表_幼児!11:15</v>
      </c>
      <c r="AO54" s="15" t="str">
        <f t="shared" si="11"/>
        <v>ボール得点表_幼児!3:７</v>
      </c>
      <c r="AP54" s="92" t="str">
        <f t="shared" si="12"/>
        <v>ボール得点表_幼児!11:15</v>
      </c>
      <c r="AQ54" s="15" t="str">
        <f t="shared" si="13"/>
        <v>25m得点表_幼児!3:7</v>
      </c>
      <c r="AR54" s="92" t="str">
        <f t="shared" si="14"/>
        <v>25m得点表_幼児!11:15</v>
      </c>
      <c r="AS54" s="15" t="str">
        <f t="shared" si="15"/>
        <v>往得点表_幼児!3:7</v>
      </c>
      <c r="AT54" s="92" t="str">
        <f t="shared" si="16"/>
        <v>往得点表_幼児!11:15</v>
      </c>
      <c r="AU54" s="15" t="e">
        <f>OR(AND(#REF!&lt;=7,#REF!&lt;&gt;""),AND(#REF!&gt;=50,#REF!=""))</f>
        <v>#REF!</v>
      </c>
    </row>
    <row r="55" spans="1:47" ht="18" customHeight="1">
      <c r="A55" s="3">
        <v>43</v>
      </c>
      <c r="B55" s="458"/>
      <c r="C55" s="134"/>
      <c r="D55" s="12"/>
      <c r="E55" s="135"/>
      <c r="F55" s="250" t="str">
        <f t="shared" si="7"/>
        <v/>
      </c>
      <c r="G55" s="12"/>
      <c r="H55" s="253"/>
      <c r="I55" s="28"/>
      <c r="J55" s="251" t="str">
        <f t="shared" ca="1" si="0"/>
        <v/>
      </c>
      <c r="K55" s="39"/>
      <c r="L55" s="40"/>
      <c r="M55" s="40"/>
      <c r="N55" s="128"/>
      <c r="O55" s="136"/>
      <c r="P55" s="256" t="str">
        <f t="shared" ca="1" si="1"/>
        <v/>
      </c>
      <c r="Q55" s="39"/>
      <c r="R55" s="40"/>
      <c r="S55" s="40"/>
      <c r="T55" s="40"/>
      <c r="U55" s="128"/>
      <c r="V55" s="137"/>
      <c r="W55" s="257" t="str">
        <f t="shared" ca="1" si="2"/>
        <v/>
      </c>
      <c r="X55" s="28"/>
      <c r="Y55" s="39"/>
      <c r="Z55" s="40"/>
      <c r="AA55" s="40"/>
      <c r="AB55" s="40"/>
      <c r="AC55" s="41"/>
      <c r="AD55" s="136"/>
      <c r="AE55" s="256" t="str">
        <f t="shared" ca="1" si="3"/>
        <v/>
      </c>
      <c r="AF55" s="7" t="str">
        <f t="shared" si="4"/>
        <v/>
      </c>
      <c r="AG55" s="7" t="str">
        <f t="shared" si="5"/>
        <v/>
      </c>
      <c r="AH55" s="7" t="str">
        <f>IF(AF55=4,VLOOKUP(AG55,設定_幼児!$A$2:$B$4,2,1),"---")</f>
        <v>---</v>
      </c>
      <c r="AI55" s="109" t="str">
        <f>IF(E55=""," ",DATEDIF(E55,#REF!,"M"))</f>
        <v xml:space="preserve"> </v>
      </c>
      <c r="AJ55" s="15" t="str">
        <f t="shared" si="8"/>
        <v/>
      </c>
      <c r="AK55" s="15">
        <v>44</v>
      </c>
      <c r="AL55" s="15" t="str">
        <f t="shared" si="6"/>
        <v/>
      </c>
      <c r="AM55" s="15" t="str">
        <f t="shared" si="9"/>
        <v>立得点表_幼児!3:７</v>
      </c>
      <c r="AN55" s="92" t="str">
        <f t="shared" si="10"/>
        <v>立得点表_幼児!11:15</v>
      </c>
      <c r="AO55" s="15" t="str">
        <f t="shared" si="11"/>
        <v>ボール得点表_幼児!3:７</v>
      </c>
      <c r="AP55" s="92" t="str">
        <f t="shared" si="12"/>
        <v>ボール得点表_幼児!11:15</v>
      </c>
      <c r="AQ55" s="15" t="str">
        <f t="shared" si="13"/>
        <v>25m得点表_幼児!3:7</v>
      </c>
      <c r="AR55" s="92" t="str">
        <f t="shared" si="14"/>
        <v>25m得点表_幼児!11:15</v>
      </c>
      <c r="AS55" s="15" t="str">
        <f t="shared" si="15"/>
        <v>往得点表_幼児!3:7</v>
      </c>
      <c r="AT55" s="92" t="str">
        <f t="shared" si="16"/>
        <v>往得点表_幼児!11:15</v>
      </c>
      <c r="AU55" s="15" t="e">
        <f>OR(AND(#REF!&lt;=7,#REF!&lt;&gt;""),AND(#REF!&gt;=50,#REF!=""))</f>
        <v>#REF!</v>
      </c>
    </row>
    <row r="56" spans="1:47" s="31" customFormat="1" ht="18" customHeight="1">
      <c r="A56" s="3">
        <v>44</v>
      </c>
      <c r="B56" s="473"/>
      <c r="C56" s="134"/>
      <c r="D56" s="12"/>
      <c r="E56" s="135"/>
      <c r="F56" s="472" t="str">
        <f t="shared" si="7"/>
        <v/>
      </c>
      <c r="G56" s="12"/>
      <c r="H56" s="253"/>
      <c r="I56" s="28"/>
      <c r="J56" s="251" t="str">
        <f t="shared" ca="1" si="0"/>
        <v/>
      </c>
      <c r="K56" s="39"/>
      <c r="L56" s="40"/>
      <c r="M56" s="40"/>
      <c r="N56" s="128"/>
      <c r="O56" s="136"/>
      <c r="P56" s="256" t="str">
        <f t="shared" ca="1" si="1"/>
        <v/>
      </c>
      <c r="Q56" s="39"/>
      <c r="R56" s="40"/>
      <c r="S56" s="40"/>
      <c r="T56" s="40"/>
      <c r="U56" s="128"/>
      <c r="V56" s="137"/>
      <c r="W56" s="257" t="str">
        <f t="shared" ca="1" si="2"/>
        <v/>
      </c>
      <c r="X56" s="28"/>
      <c r="Y56" s="39"/>
      <c r="Z56" s="40"/>
      <c r="AA56" s="40"/>
      <c r="AB56" s="40"/>
      <c r="AC56" s="41"/>
      <c r="AD56" s="136"/>
      <c r="AE56" s="256" t="str">
        <f t="shared" ca="1" si="3"/>
        <v/>
      </c>
      <c r="AF56" s="7" t="str">
        <f t="shared" si="4"/>
        <v/>
      </c>
      <c r="AG56" s="7" t="str">
        <f t="shared" si="5"/>
        <v/>
      </c>
      <c r="AH56" s="7" t="str">
        <f>IF(AF56=4,VLOOKUP(AG56,設定_幼児!$A$2:$B$4,2,1),"---")</f>
        <v>---</v>
      </c>
      <c r="AI56" s="109" t="str">
        <f>IF(E56=""," ",DATEDIF(E56,#REF!,"M"))</f>
        <v xml:space="preserve"> </v>
      </c>
      <c r="AJ56" s="15" t="str">
        <f t="shared" si="8"/>
        <v/>
      </c>
      <c r="AK56" s="31">
        <v>45</v>
      </c>
      <c r="AL56" s="31" t="str">
        <f t="shared" si="6"/>
        <v/>
      </c>
      <c r="AM56" s="31" t="str">
        <f t="shared" si="9"/>
        <v>立得点表_幼児!3:７</v>
      </c>
      <c r="AN56" s="121" t="str">
        <f t="shared" si="10"/>
        <v>立得点表_幼児!11:15</v>
      </c>
      <c r="AO56" s="31" t="str">
        <f t="shared" si="11"/>
        <v>ボール得点表_幼児!3:７</v>
      </c>
      <c r="AP56" s="121" t="str">
        <f t="shared" si="12"/>
        <v>ボール得点表_幼児!11:15</v>
      </c>
      <c r="AQ56" s="31" t="str">
        <f t="shared" si="13"/>
        <v>25m得点表_幼児!3:7</v>
      </c>
      <c r="AR56" s="121" t="str">
        <f t="shared" si="14"/>
        <v>25m得点表_幼児!11:15</v>
      </c>
      <c r="AS56" s="31" t="str">
        <f t="shared" si="15"/>
        <v>往得点表_幼児!3:7</v>
      </c>
      <c r="AT56" s="121" t="str">
        <f t="shared" si="16"/>
        <v>往得点表_幼児!11:15</v>
      </c>
      <c r="AU56" s="31" t="e">
        <f>OR(AND(#REF!&lt;=7,#REF!&lt;&gt;""),AND(#REF!&gt;=50,#REF!=""))</f>
        <v>#REF!</v>
      </c>
    </row>
    <row r="57" spans="1:47" ht="18" customHeight="1">
      <c r="A57" s="3">
        <v>45</v>
      </c>
      <c r="B57" s="456"/>
      <c r="C57" s="116"/>
      <c r="D57" s="14"/>
      <c r="E57" s="110"/>
      <c r="F57" s="183" t="str">
        <f t="shared" si="7"/>
        <v/>
      </c>
      <c r="G57" s="14"/>
      <c r="H57" s="255"/>
      <c r="I57" s="27"/>
      <c r="J57" s="161" t="str">
        <f t="shared" ca="1" si="0"/>
        <v/>
      </c>
      <c r="K57" s="4"/>
      <c r="L57" s="45"/>
      <c r="M57" s="45"/>
      <c r="N57" s="119"/>
      <c r="O57" s="24"/>
      <c r="P57" s="163" t="str">
        <f t="shared" ca="1" si="1"/>
        <v/>
      </c>
      <c r="Q57" s="4"/>
      <c r="R57" s="45"/>
      <c r="S57" s="45"/>
      <c r="T57" s="45"/>
      <c r="U57" s="119"/>
      <c r="V57" s="94"/>
      <c r="W57" s="165" t="str">
        <f t="shared" ca="1" si="2"/>
        <v/>
      </c>
      <c r="X57" s="27"/>
      <c r="Y57" s="4"/>
      <c r="Z57" s="45"/>
      <c r="AA57" s="45"/>
      <c r="AB57" s="45"/>
      <c r="AC57" s="35"/>
      <c r="AD57" s="24"/>
      <c r="AE57" s="163" t="str">
        <f t="shared" ca="1" si="3"/>
        <v/>
      </c>
      <c r="AF57" s="5" t="str">
        <f t="shared" si="4"/>
        <v/>
      </c>
      <c r="AG57" s="5" t="str">
        <f t="shared" si="5"/>
        <v/>
      </c>
      <c r="AH57" s="5" t="str">
        <f>IF(AF57=4,VLOOKUP(AG57,設定_幼児!$A$2:$B$4,2,1),"---")</f>
        <v>---</v>
      </c>
      <c r="AI57" s="109" t="str">
        <f>IF(E57=""," ",DATEDIF(E57,#REF!,"M"))</f>
        <v xml:space="preserve"> </v>
      </c>
      <c r="AJ57" s="15" t="str">
        <f t="shared" si="8"/>
        <v/>
      </c>
      <c r="AK57" s="15">
        <v>46</v>
      </c>
      <c r="AL57" s="15" t="str">
        <f t="shared" si="6"/>
        <v/>
      </c>
      <c r="AM57" s="15" t="str">
        <f t="shared" si="9"/>
        <v>立得点表_幼児!3:７</v>
      </c>
      <c r="AN57" s="92" t="str">
        <f t="shared" si="10"/>
        <v>立得点表_幼児!11:15</v>
      </c>
      <c r="AO57" s="15" t="str">
        <f t="shared" si="11"/>
        <v>ボール得点表_幼児!3:７</v>
      </c>
      <c r="AP57" s="92" t="str">
        <f t="shared" si="12"/>
        <v>ボール得点表_幼児!11:15</v>
      </c>
      <c r="AQ57" s="15" t="str">
        <f t="shared" si="13"/>
        <v>25m得点表_幼児!3:7</v>
      </c>
      <c r="AR57" s="92" t="str">
        <f t="shared" si="14"/>
        <v>25m得点表_幼児!11:15</v>
      </c>
      <c r="AS57" s="15" t="str">
        <f t="shared" si="15"/>
        <v>往得点表_幼児!3:7</v>
      </c>
      <c r="AT57" s="92" t="str">
        <f t="shared" si="16"/>
        <v>往得点表_幼児!11:15</v>
      </c>
      <c r="AU57" s="15" t="e">
        <f>OR(AND(#REF!&lt;=7,#REF!&lt;&gt;""),AND(#REF!&gt;=50,#REF!=""))</f>
        <v>#REF!</v>
      </c>
    </row>
    <row r="58" spans="1:47" ht="18" customHeight="1">
      <c r="A58" s="3">
        <v>46</v>
      </c>
      <c r="B58" s="458"/>
      <c r="C58" s="134"/>
      <c r="D58" s="12"/>
      <c r="E58" s="135"/>
      <c r="F58" s="250" t="str">
        <f t="shared" si="7"/>
        <v/>
      </c>
      <c r="G58" s="12"/>
      <c r="H58" s="253"/>
      <c r="I58" s="28"/>
      <c r="J58" s="251" t="str">
        <f t="shared" ca="1" si="0"/>
        <v/>
      </c>
      <c r="K58" s="39"/>
      <c r="L58" s="40"/>
      <c r="M58" s="40"/>
      <c r="N58" s="128"/>
      <c r="O58" s="136"/>
      <c r="P58" s="256" t="str">
        <f t="shared" ca="1" si="1"/>
        <v/>
      </c>
      <c r="Q58" s="39"/>
      <c r="R58" s="40"/>
      <c r="S58" s="40"/>
      <c r="T58" s="40"/>
      <c r="U58" s="128"/>
      <c r="V58" s="137"/>
      <c r="W58" s="257" t="str">
        <f t="shared" ca="1" si="2"/>
        <v/>
      </c>
      <c r="X58" s="28"/>
      <c r="Y58" s="39"/>
      <c r="Z58" s="40"/>
      <c r="AA58" s="40"/>
      <c r="AB58" s="40"/>
      <c r="AC58" s="41"/>
      <c r="AD58" s="136"/>
      <c r="AE58" s="256" t="str">
        <f t="shared" ca="1" si="3"/>
        <v/>
      </c>
      <c r="AF58" s="7" t="str">
        <f t="shared" si="4"/>
        <v/>
      </c>
      <c r="AG58" s="7" t="str">
        <f t="shared" si="5"/>
        <v/>
      </c>
      <c r="AH58" s="7" t="str">
        <f>IF(AF58=4,VLOOKUP(AG58,設定_幼児!$A$2:$B$4,2,1),"---")</f>
        <v>---</v>
      </c>
      <c r="AI58" s="109" t="str">
        <f>IF(E58=""," ",DATEDIF(E58,#REF!,"M"))</f>
        <v xml:space="preserve"> </v>
      </c>
      <c r="AJ58" s="15" t="str">
        <f t="shared" si="8"/>
        <v/>
      </c>
      <c r="AK58" s="15">
        <v>47</v>
      </c>
      <c r="AL58" s="15" t="str">
        <f t="shared" si="6"/>
        <v/>
      </c>
      <c r="AM58" s="15" t="str">
        <f t="shared" si="9"/>
        <v>立得点表_幼児!3:７</v>
      </c>
      <c r="AN58" s="92" t="str">
        <f t="shared" si="10"/>
        <v>立得点表_幼児!11:15</v>
      </c>
      <c r="AO58" s="15" t="str">
        <f t="shared" si="11"/>
        <v>ボール得点表_幼児!3:７</v>
      </c>
      <c r="AP58" s="92" t="str">
        <f t="shared" si="12"/>
        <v>ボール得点表_幼児!11:15</v>
      </c>
      <c r="AQ58" s="15" t="str">
        <f t="shared" si="13"/>
        <v>25m得点表_幼児!3:7</v>
      </c>
      <c r="AR58" s="92" t="str">
        <f t="shared" si="14"/>
        <v>25m得点表_幼児!11:15</v>
      </c>
      <c r="AS58" s="15" t="str">
        <f t="shared" si="15"/>
        <v>往得点表_幼児!3:7</v>
      </c>
      <c r="AT58" s="92" t="str">
        <f t="shared" si="16"/>
        <v>往得点表_幼児!11:15</v>
      </c>
      <c r="AU58" s="15" t="e">
        <f>OR(AND(#REF!&lt;=7,#REF!&lt;&gt;""),AND(#REF!&gt;=50,#REF!=""))</f>
        <v>#REF!</v>
      </c>
    </row>
    <row r="59" spans="1:47" ht="18" customHeight="1">
      <c r="A59" s="3">
        <v>47</v>
      </c>
      <c r="B59" s="458"/>
      <c r="C59" s="134"/>
      <c r="D59" s="12"/>
      <c r="E59" s="135"/>
      <c r="F59" s="250" t="str">
        <f t="shared" si="7"/>
        <v/>
      </c>
      <c r="G59" s="12"/>
      <c r="H59" s="253"/>
      <c r="I59" s="28"/>
      <c r="J59" s="251" t="str">
        <f t="shared" ca="1" si="0"/>
        <v/>
      </c>
      <c r="K59" s="39"/>
      <c r="L59" s="40"/>
      <c r="M59" s="40"/>
      <c r="N59" s="128"/>
      <c r="O59" s="136"/>
      <c r="P59" s="256" t="str">
        <f t="shared" ca="1" si="1"/>
        <v/>
      </c>
      <c r="Q59" s="39"/>
      <c r="R59" s="40"/>
      <c r="S59" s="40"/>
      <c r="T59" s="40"/>
      <c r="U59" s="128"/>
      <c r="V59" s="137"/>
      <c r="W59" s="257" t="str">
        <f t="shared" ca="1" si="2"/>
        <v/>
      </c>
      <c r="X59" s="28"/>
      <c r="Y59" s="39"/>
      <c r="Z59" s="40"/>
      <c r="AA59" s="40"/>
      <c r="AB59" s="40"/>
      <c r="AC59" s="41"/>
      <c r="AD59" s="136"/>
      <c r="AE59" s="256" t="str">
        <f t="shared" ca="1" si="3"/>
        <v/>
      </c>
      <c r="AF59" s="7" t="str">
        <f t="shared" si="4"/>
        <v/>
      </c>
      <c r="AG59" s="7" t="str">
        <f t="shared" si="5"/>
        <v/>
      </c>
      <c r="AH59" s="7" t="str">
        <f>IF(AF59=4,VLOOKUP(AG59,設定_幼児!$A$2:$B$4,2,1),"---")</f>
        <v>---</v>
      </c>
      <c r="AI59" s="109" t="str">
        <f>IF(E59=""," ",DATEDIF(E59,#REF!,"M"))</f>
        <v xml:space="preserve"> </v>
      </c>
      <c r="AJ59" s="15" t="str">
        <f t="shared" si="8"/>
        <v/>
      </c>
      <c r="AK59" s="15">
        <v>48</v>
      </c>
      <c r="AL59" s="15" t="str">
        <f t="shared" si="6"/>
        <v/>
      </c>
      <c r="AM59" s="15" t="str">
        <f t="shared" si="9"/>
        <v>立得点表_幼児!3:７</v>
      </c>
      <c r="AN59" s="92" t="str">
        <f t="shared" si="10"/>
        <v>立得点表_幼児!11:15</v>
      </c>
      <c r="AO59" s="15" t="str">
        <f t="shared" si="11"/>
        <v>ボール得点表_幼児!3:７</v>
      </c>
      <c r="AP59" s="92" t="str">
        <f t="shared" si="12"/>
        <v>ボール得点表_幼児!11:15</v>
      </c>
      <c r="AQ59" s="15" t="str">
        <f t="shared" si="13"/>
        <v>25m得点表_幼児!3:7</v>
      </c>
      <c r="AR59" s="92" t="str">
        <f t="shared" si="14"/>
        <v>25m得点表_幼児!11:15</v>
      </c>
      <c r="AS59" s="15" t="str">
        <f t="shared" si="15"/>
        <v>往得点表_幼児!3:7</v>
      </c>
      <c r="AT59" s="92" t="str">
        <f t="shared" si="16"/>
        <v>往得点表_幼児!11:15</v>
      </c>
      <c r="AU59" s="15" t="e">
        <f>OR(AND(#REF!&lt;=7,#REF!&lt;&gt;""),AND(#REF!&gt;=50,#REF!=""))</f>
        <v>#REF!</v>
      </c>
    </row>
    <row r="60" spans="1:47" ht="18" customHeight="1">
      <c r="A60" s="3">
        <v>48</v>
      </c>
      <c r="B60" s="458"/>
      <c r="C60" s="134"/>
      <c r="D60" s="12"/>
      <c r="E60" s="135"/>
      <c r="F60" s="250" t="str">
        <f t="shared" si="7"/>
        <v/>
      </c>
      <c r="G60" s="12"/>
      <c r="H60" s="253"/>
      <c r="I60" s="28"/>
      <c r="J60" s="251" t="str">
        <f t="shared" ca="1" si="0"/>
        <v/>
      </c>
      <c r="K60" s="39"/>
      <c r="L60" s="40"/>
      <c r="M60" s="40"/>
      <c r="N60" s="128"/>
      <c r="O60" s="136"/>
      <c r="P60" s="256" t="str">
        <f t="shared" ca="1" si="1"/>
        <v/>
      </c>
      <c r="Q60" s="39"/>
      <c r="R60" s="40"/>
      <c r="S60" s="40"/>
      <c r="T60" s="40"/>
      <c r="U60" s="128"/>
      <c r="V60" s="137"/>
      <c r="W60" s="257" t="str">
        <f t="shared" ca="1" si="2"/>
        <v/>
      </c>
      <c r="X60" s="28"/>
      <c r="Y60" s="39"/>
      <c r="Z60" s="40"/>
      <c r="AA60" s="40"/>
      <c r="AB60" s="40"/>
      <c r="AC60" s="41"/>
      <c r="AD60" s="136"/>
      <c r="AE60" s="256" t="str">
        <f t="shared" ca="1" si="3"/>
        <v/>
      </c>
      <c r="AF60" s="7" t="str">
        <f t="shared" si="4"/>
        <v/>
      </c>
      <c r="AG60" s="7" t="str">
        <f t="shared" si="5"/>
        <v/>
      </c>
      <c r="AH60" s="7" t="str">
        <f>IF(AF60=4,VLOOKUP(AG60,設定_幼児!$A$2:$B$4,2,1),"---")</f>
        <v>---</v>
      </c>
      <c r="AI60" s="109" t="str">
        <f>IF(E60=""," ",DATEDIF(E60,#REF!,"M"))</f>
        <v xml:space="preserve"> </v>
      </c>
      <c r="AJ60" s="15" t="str">
        <f t="shared" si="8"/>
        <v/>
      </c>
      <c r="AK60" s="15">
        <v>49</v>
      </c>
      <c r="AL60" s="15" t="str">
        <f t="shared" si="6"/>
        <v/>
      </c>
      <c r="AM60" s="15" t="str">
        <f t="shared" si="9"/>
        <v>立得点表_幼児!3:７</v>
      </c>
      <c r="AN60" s="92" t="str">
        <f t="shared" si="10"/>
        <v>立得点表_幼児!11:15</v>
      </c>
      <c r="AO60" s="15" t="str">
        <f t="shared" si="11"/>
        <v>ボール得点表_幼児!3:７</v>
      </c>
      <c r="AP60" s="92" t="str">
        <f t="shared" si="12"/>
        <v>ボール得点表_幼児!11:15</v>
      </c>
      <c r="AQ60" s="15" t="str">
        <f t="shared" si="13"/>
        <v>25m得点表_幼児!3:7</v>
      </c>
      <c r="AR60" s="92" t="str">
        <f t="shared" si="14"/>
        <v>25m得点表_幼児!11:15</v>
      </c>
      <c r="AS60" s="15" t="str">
        <f t="shared" si="15"/>
        <v>往得点表_幼児!3:7</v>
      </c>
      <c r="AT60" s="92" t="str">
        <f t="shared" si="16"/>
        <v>往得点表_幼児!11:15</v>
      </c>
      <c r="AU60" s="15" t="e">
        <f>OR(AND(#REF!&lt;=7,#REF!&lt;&gt;""),AND(#REF!&gt;=50,#REF!=""))</f>
        <v>#REF!</v>
      </c>
    </row>
    <row r="61" spans="1:47" s="31" customFormat="1" ht="18" customHeight="1">
      <c r="A61" s="3">
        <v>49</v>
      </c>
      <c r="B61" s="473"/>
      <c r="C61" s="134"/>
      <c r="D61" s="12"/>
      <c r="E61" s="135"/>
      <c r="F61" s="472" t="str">
        <f t="shared" si="7"/>
        <v/>
      </c>
      <c r="G61" s="12"/>
      <c r="H61" s="253"/>
      <c r="I61" s="28"/>
      <c r="J61" s="251" t="str">
        <f t="shared" ca="1" si="0"/>
        <v/>
      </c>
      <c r="K61" s="39"/>
      <c r="L61" s="40"/>
      <c r="M61" s="40"/>
      <c r="N61" s="128"/>
      <c r="O61" s="136"/>
      <c r="P61" s="256" t="str">
        <f t="shared" ca="1" si="1"/>
        <v/>
      </c>
      <c r="Q61" s="39"/>
      <c r="R61" s="40"/>
      <c r="S61" s="40"/>
      <c r="T61" s="40"/>
      <c r="U61" s="128"/>
      <c r="V61" s="137"/>
      <c r="W61" s="257" t="str">
        <f t="shared" ca="1" si="2"/>
        <v/>
      </c>
      <c r="X61" s="28"/>
      <c r="Y61" s="39"/>
      <c r="Z61" s="40"/>
      <c r="AA61" s="40"/>
      <c r="AB61" s="40"/>
      <c r="AC61" s="41"/>
      <c r="AD61" s="136"/>
      <c r="AE61" s="256" t="str">
        <f t="shared" ca="1" si="3"/>
        <v/>
      </c>
      <c r="AF61" s="7" t="str">
        <f t="shared" si="4"/>
        <v/>
      </c>
      <c r="AG61" s="7" t="str">
        <f t="shared" si="5"/>
        <v/>
      </c>
      <c r="AH61" s="7" t="str">
        <f>IF(AF61=4,VLOOKUP(AG61,設定_幼児!$A$2:$B$4,2,1),"---")</f>
        <v>---</v>
      </c>
      <c r="AI61" s="109" t="str">
        <f>IF(E61=""," ",DATEDIF(E61,#REF!,"M"))</f>
        <v xml:space="preserve"> </v>
      </c>
      <c r="AJ61" s="15" t="str">
        <f t="shared" si="8"/>
        <v/>
      </c>
      <c r="AK61" s="31">
        <v>50</v>
      </c>
      <c r="AL61" s="31" t="str">
        <f t="shared" si="6"/>
        <v/>
      </c>
      <c r="AM61" s="31" t="str">
        <f t="shared" si="9"/>
        <v>立得点表_幼児!3:７</v>
      </c>
      <c r="AN61" s="121" t="str">
        <f t="shared" si="10"/>
        <v>立得点表_幼児!11:15</v>
      </c>
      <c r="AO61" s="31" t="str">
        <f t="shared" si="11"/>
        <v>ボール得点表_幼児!3:７</v>
      </c>
      <c r="AP61" s="121" t="str">
        <f t="shared" si="12"/>
        <v>ボール得点表_幼児!11:15</v>
      </c>
      <c r="AQ61" s="31" t="str">
        <f t="shared" si="13"/>
        <v>25m得点表_幼児!3:7</v>
      </c>
      <c r="AR61" s="121" t="str">
        <f t="shared" si="14"/>
        <v>25m得点表_幼児!11:15</v>
      </c>
      <c r="AS61" s="31" t="str">
        <f t="shared" si="15"/>
        <v>往得点表_幼児!3:7</v>
      </c>
      <c r="AT61" s="121" t="str">
        <f t="shared" si="16"/>
        <v>往得点表_幼児!11:15</v>
      </c>
      <c r="AU61" s="31" t="e">
        <f>OR(AND(#REF!&lt;=7,#REF!&lt;&gt;""),AND(#REF!&gt;=50,#REF!=""))</f>
        <v>#REF!</v>
      </c>
    </row>
    <row r="62" spans="1:47" ht="18" customHeight="1">
      <c r="A62" s="3">
        <v>50</v>
      </c>
      <c r="B62" s="456"/>
      <c r="C62" s="116"/>
      <c r="D62" s="14"/>
      <c r="E62" s="110"/>
      <c r="F62" s="183" t="str">
        <f t="shared" si="7"/>
        <v/>
      </c>
      <c r="G62" s="14"/>
      <c r="H62" s="255"/>
      <c r="I62" s="27"/>
      <c r="J62" s="161" t="str">
        <f t="shared" ca="1" si="0"/>
        <v/>
      </c>
      <c r="K62" s="4"/>
      <c r="L62" s="45"/>
      <c r="M62" s="45"/>
      <c r="N62" s="119"/>
      <c r="O62" s="24"/>
      <c r="P62" s="163" t="str">
        <f t="shared" ca="1" si="1"/>
        <v/>
      </c>
      <c r="Q62" s="4"/>
      <c r="R62" s="45"/>
      <c r="S62" s="45"/>
      <c r="T62" s="45"/>
      <c r="U62" s="119"/>
      <c r="V62" s="94"/>
      <c r="W62" s="165" t="str">
        <f t="shared" ca="1" si="2"/>
        <v/>
      </c>
      <c r="X62" s="27"/>
      <c r="Y62" s="4"/>
      <c r="Z62" s="45"/>
      <c r="AA62" s="45"/>
      <c r="AB62" s="45"/>
      <c r="AC62" s="35"/>
      <c r="AD62" s="24"/>
      <c r="AE62" s="163" t="str">
        <f t="shared" ca="1" si="3"/>
        <v/>
      </c>
      <c r="AF62" s="5" t="str">
        <f t="shared" si="4"/>
        <v/>
      </c>
      <c r="AG62" s="5" t="str">
        <f t="shared" si="5"/>
        <v/>
      </c>
      <c r="AH62" s="5" t="str">
        <f>IF(AF62=4,VLOOKUP(AG62,設定_幼児!$A$2:$B$4,2,1),"---")</f>
        <v>---</v>
      </c>
      <c r="AI62" s="109" t="str">
        <f>IF(E62=""," ",DATEDIF(E62,#REF!,"M"))</f>
        <v xml:space="preserve"> </v>
      </c>
      <c r="AJ62" s="15" t="str">
        <f t="shared" si="8"/>
        <v/>
      </c>
      <c r="AK62" s="15">
        <v>51</v>
      </c>
      <c r="AL62" s="15" t="str">
        <f t="shared" si="6"/>
        <v/>
      </c>
      <c r="AM62" s="15" t="str">
        <f t="shared" si="9"/>
        <v>立得点表_幼児!3:７</v>
      </c>
      <c r="AN62" s="92" t="str">
        <f t="shared" si="10"/>
        <v>立得点表_幼児!11:15</v>
      </c>
      <c r="AO62" s="15" t="str">
        <f t="shared" si="11"/>
        <v>ボール得点表_幼児!3:７</v>
      </c>
      <c r="AP62" s="92" t="str">
        <f t="shared" si="12"/>
        <v>ボール得点表_幼児!11:15</v>
      </c>
      <c r="AQ62" s="15" t="str">
        <f t="shared" si="13"/>
        <v>25m得点表_幼児!3:7</v>
      </c>
      <c r="AR62" s="92" t="str">
        <f t="shared" si="14"/>
        <v>25m得点表_幼児!11:15</v>
      </c>
      <c r="AS62" s="15" t="str">
        <f t="shared" si="15"/>
        <v>往得点表_幼児!3:7</v>
      </c>
      <c r="AT62" s="92" t="str">
        <f t="shared" si="16"/>
        <v>往得点表_幼児!11:15</v>
      </c>
      <c r="AU62" s="15" t="e">
        <f>OR(AND(#REF!&lt;=7,#REF!&lt;&gt;""),AND(#REF!&gt;=50,#REF!=""))</f>
        <v>#REF!</v>
      </c>
    </row>
    <row r="63" spans="1:47" ht="18" customHeight="1">
      <c r="A63" s="3">
        <v>51</v>
      </c>
      <c r="B63" s="458"/>
      <c r="C63" s="134"/>
      <c r="D63" s="12"/>
      <c r="E63" s="135"/>
      <c r="F63" s="250" t="str">
        <f t="shared" si="7"/>
        <v/>
      </c>
      <c r="G63" s="12"/>
      <c r="H63" s="253"/>
      <c r="I63" s="28"/>
      <c r="J63" s="251" t="str">
        <f t="shared" ca="1" si="0"/>
        <v/>
      </c>
      <c r="K63" s="39"/>
      <c r="L63" s="40"/>
      <c r="M63" s="40"/>
      <c r="N63" s="128"/>
      <c r="O63" s="136"/>
      <c r="P63" s="256" t="str">
        <f t="shared" ca="1" si="1"/>
        <v/>
      </c>
      <c r="Q63" s="39"/>
      <c r="R63" s="40"/>
      <c r="S63" s="40"/>
      <c r="T63" s="40"/>
      <c r="U63" s="128"/>
      <c r="V63" s="137"/>
      <c r="W63" s="257" t="str">
        <f t="shared" ca="1" si="2"/>
        <v/>
      </c>
      <c r="X63" s="28"/>
      <c r="Y63" s="39"/>
      <c r="Z63" s="40"/>
      <c r="AA63" s="40"/>
      <c r="AB63" s="40"/>
      <c r="AC63" s="41"/>
      <c r="AD63" s="136"/>
      <c r="AE63" s="256" t="str">
        <f t="shared" ca="1" si="3"/>
        <v/>
      </c>
      <c r="AF63" s="7" t="str">
        <f t="shared" si="4"/>
        <v/>
      </c>
      <c r="AG63" s="7" t="str">
        <f t="shared" si="5"/>
        <v/>
      </c>
      <c r="AH63" s="7" t="str">
        <f>IF(AF63=4,VLOOKUP(AG63,設定_幼児!$A$2:$B$4,2,1),"---")</f>
        <v>---</v>
      </c>
      <c r="AI63" s="109" t="str">
        <f>IF(E63=""," ",DATEDIF(E63,#REF!,"M"))</f>
        <v xml:space="preserve"> </v>
      </c>
      <c r="AJ63" s="15" t="str">
        <f t="shared" si="8"/>
        <v/>
      </c>
      <c r="AK63" s="15">
        <v>52</v>
      </c>
      <c r="AL63" s="15" t="str">
        <f t="shared" si="6"/>
        <v/>
      </c>
      <c r="AM63" s="15" t="str">
        <f t="shared" si="9"/>
        <v>立得点表_幼児!3:７</v>
      </c>
      <c r="AN63" s="92" t="str">
        <f t="shared" si="10"/>
        <v>立得点表_幼児!11:15</v>
      </c>
      <c r="AO63" s="15" t="str">
        <f t="shared" si="11"/>
        <v>ボール得点表_幼児!3:７</v>
      </c>
      <c r="AP63" s="92" t="str">
        <f t="shared" si="12"/>
        <v>ボール得点表_幼児!11:15</v>
      </c>
      <c r="AQ63" s="15" t="str">
        <f t="shared" si="13"/>
        <v>25m得点表_幼児!3:7</v>
      </c>
      <c r="AR63" s="92" t="str">
        <f t="shared" si="14"/>
        <v>25m得点表_幼児!11:15</v>
      </c>
      <c r="AS63" s="15" t="str">
        <f t="shared" si="15"/>
        <v>往得点表_幼児!3:7</v>
      </c>
      <c r="AT63" s="92" t="str">
        <f t="shared" si="16"/>
        <v>往得点表_幼児!11:15</v>
      </c>
      <c r="AU63" s="15" t="e">
        <f>OR(AND(#REF!&lt;=7,#REF!&lt;&gt;""),AND(#REF!&gt;=50,#REF!=""))</f>
        <v>#REF!</v>
      </c>
    </row>
    <row r="64" spans="1:47" ht="18" customHeight="1">
      <c r="A64" s="3">
        <v>52</v>
      </c>
      <c r="B64" s="458"/>
      <c r="C64" s="134"/>
      <c r="D64" s="12"/>
      <c r="E64" s="135"/>
      <c r="F64" s="250" t="str">
        <f t="shared" si="7"/>
        <v/>
      </c>
      <c r="G64" s="12"/>
      <c r="H64" s="253"/>
      <c r="I64" s="28"/>
      <c r="J64" s="251" t="str">
        <f t="shared" ca="1" si="0"/>
        <v/>
      </c>
      <c r="K64" s="39"/>
      <c r="L64" s="40"/>
      <c r="M64" s="40"/>
      <c r="N64" s="128"/>
      <c r="O64" s="136"/>
      <c r="P64" s="256" t="str">
        <f t="shared" ca="1" si="1"/>
        <v/>
      </c>
      <c r="Q64" s="39"/>
      <c r="R64" s="40"/>
      <c r="S64" s="40"/>
      <c r="T64" s="40"/>
      <c r="U64" s="128"/>
      <c r="V64" s="137"/>
      <c r="W64" s="257" t="str">
        <f t="shared" ca="1" si="2"/>
        <v/>
      </c>
      <c r="X64" s="28"/>
      <c r="Y64" s="39"/>
      <c r="Z64" s="40"/>
      <c r="AA64" s="40"/>
      <c r="AB64" s="40"/>
      <c r="AC64" s="41"/>
      <c r="AD64" s="136"/>
      <c r="AE64" s="256" t="str">
        <f t="shared" ca="1" si="3"/>
        <v/>
      </c>
      <c r="AF64" s="7" t="str">
        <f t="shared" si="4"/>
        <v/>
      </c>
      <c r="AG64" s="7" t="str">
        <f t="shared" si="5"/>
        <v/>
      </c>
      <c r="AH64" s="7" t="str">
        <f>IF(AF64=4,VLOOKUP(AG64,設定_幼児!$A$2:$B$4,2,1),"---")</f>
        <v>---</v>
      </c>
      <c r="AI64" s="109" t="str">
        <f>IF(E64=""," ",DATEDIF(E64,#REF!,"M"))</f>
        <v xml:space="preserve"> </v>
      </c>
      <c r="AJ64" s="15" t="str">
        <f t="shared" si="8"/>
        <v/>
      </c>
      <c r="AK64" s="15">
        <v>53</v>
      </c>
      <c r="AL64" s="15" t="str">
        <f t="shared" si="6"/>
        <v/>
      </c>
      <c r="AM64" s="15" t="str">
        <f t="shared" si="9"/>
        <v>立得点表_幼児!3:７</v>
      </c>
      <c r="AN64" s="92" t="str">
        <f t="shared" si="10"/>
        <v>立得点表_幼児!11:15</v>
      </c>
      <c r="AO64" s="15" t="str">
        <f t="shared" si="11"/>
        <v>ボール得点表_幼児!3:７</v>
      </c>
      <c r="AP64" s="92" t="str">
        <f t="shared" si="12"/>
        <v>ボール得点表_幼児!11:15</v>
      </c>
      <c r="AQ64" s="15" t="str">
        <f t="shared" si="13"/>
        <v>25m得点表_幼児!3:7</v>
      </c>
      <c r="AR64" s="92" t="str">
        <f t="shared" si="14"/>
        <v>25m得点表_幼児!11:15</v>
      </c>
      <c r="AS64" s="15" t="str">
        <f t="shared" si="15"/>
        <v>往得点表_幼児!3:7</v>
      </c>
      <c r="AT64" s="92" t="str">
        <f t="shared" si="16"/>
        <v>往得点表_幼児!11:15</v>
      </c>
      <c r="AU64" s="15" t="e">
        <f>OR(AND(#REF!&lt;=7,#REF!&lt;&gt;""),AND(#REF!&gt;=50,#REF!=""))</f>
        <v>#REF!</v>
      </c>
    </row>
    <row r="65" spans="1:47" ht="18" customHeight="1">
      <c r="A65" s="3">
        <v>53</v>
      </c>
      <c r="B65" s="458"/>
      <c r="C65" s="134"/>
      <c r="D65" s="12"/>
      <c r="E65" s="135"/>
      <c r="F65" s="250" t="str">
        <f t="shared" si="7"/>
        <v/>
      </c>
      <c r="G65" s="12"/>
      <c r="H65" s="253"/>
      <c r="I65" s="28"/>
      <c r="J65" s="251" t="str">
        <f t="shared" ca="1" si="0"/>
        <v/>
      </c>
      <c r="K65" s="39"/>
      <c r="L65" s="40"/>
      <c r="M65" s="40"/>
      <c r="N65" s="128"/>
      <c r="O65" s="136"/>
      <c r="P65" s="256" t="str">
        <f t="shared" ca="1" si="1"/>
        <v/>
      </c>
      <c r="Q65" s="39"/>
      <c r="R65" s="40"/>
      <c r="S65" s="40"/>
      <c r="T65" s="40"/>
      <c r="U65" s="128"/>
      <c r="V65" s="137"/>
      <c r="W65" s="257" t="str">
        <f t="shared" ca="1" si="2"/>
        <v/>
      </c>
      <c r="X65" s="28"/>
      <c r="Y65" s="39"/>
      <c r="Z65" s="40"/>
      <c r="AA65" s="40"/>
      <c r="AB65" s="40"/>
      <c r="AC65" s="41"/>
      <c r="AD65" s="136"/>
      <c r="AE65" s="256" t="str">
        <f t="shared" ca="1" si="3"/>
        <v/>
      </c>
      <c r="AF65" s="7" t="str">
        <f t="shared" si="4"/>
        <v/>
      </c>
      <c r="AG65" s="7" t="str">
        <f t="shared" si="5"/>
        <v/>
      </c>
      <c r="AH65" s="7" t="str">
        <f>IF(AF65=4,VLOOKUP(AG65,設定_幼児!$A$2:$B$4,2,1),"---")</f>
        <v>---</v>
      </c>
      <c r="AI65" s="109" t="str">
        <f>IF(E65=""," ",DATEDIF(E65,#REF!,"M"))</f>
        <v xml:space="preserve"> </v>
      </c>
      <c r="AJ65" s="15" t="str">
        <f t="shared" si="8"/>
        <v/>
      </c>
      <c r="AK65" s="15">
        <v>54</v>
      </c>
      <c r="AL65" s="15" t="str">
        <f t="shared" si="6"/>
        <v/>
      </c>
      <c r="AM65" s="15" t="str">
        <f t="shared" si="9"/>
        <v>立得点表_幼児!3:７</v>
      </c>
      <c r="AN65" s="92" t="str">
        <f t="shared" si="10"/>
        <v>立得点表_幼児!11:15</v>
      </c>
      <c r="AO65" s="15" t="str">
        <f t="shared" si="11"/>
        <v>ボール得点表_幼児!3:７</v>
      </c>
      <c r="AP65" s="92" t="str">
        <f t="shared" si="12"/>
        <v>ボール得点表_幼児!11:15</v>
      </c>
      <c r="AQ65" s="15" t="str">
        <f t="shared" si="13"/>
        <v>25m得点表_幼児!3:7</v>
      </c>
      <c r="AR65" s="92" t="str">
        <f t="shared" si="14"/>
        <v>25m得点表_幼児!11:15</v>
      </c>
      <c r="AS65" s="15" t="str">
        <f t="shared" si="15"/>
        <v>往得点表_幼児!3:7</v>
      </c>
      <c r="AT65" s="92" t="str">
        <f t="shared" si="16"/>
        <v>往得点表_幼児!11:15</v>
      </c>
      <c r="AU65" s="15" t="e">
        <f>OR(AND(#REF!&lt;=7,#REF!&lt;&gt;""),AND(#REF!&gt;=50,#REF!=""))</f>
        <v>#REF!</v>
      </c>
    </row>
    <row r="66" spans="1:47" s="31" customFormat="1" ht="18" customHeight="1">
      <c r="A66" s="3">
        <v>54</v>
      </c>
      <c r="B66" s="462"/>
      <c r="C66" s="476"/>
      <c r="D66" s="12"/>
      <c r="E66" s="135"/>
      <c r="F66" s="472" t="str">
        <f t="shared" si="7"/>
        <v/>
      </c>
      <c r="G66" s="12"/>
      <c r="H66" s="253"/>
      <c r="I66" s="28"/>
      <c r="J66" s="251" t="str">
        <f t="shared" ca="1" si="0"/>
        <v/>
      </c>
      <c r="K66" s="39"/>
      <c r="L66" s="40"/>
      <c r="M66" s="40"/>
      <c r="N66" s="128"/>
      <c r="O66" s="136"/>
      <c r="P66" s="256" t="str">
        <f t="shared" ca="1" si="1"/>
        <v/>
      </c>
      <c r="Q66" s="39"/>
      <c r="R66" s="40"/>
      <c r="S66" s="40"/>
      <c r="T66" s="40"/>
      <c r="U66" s="128"/>
      <c r="V66" s="137"/>
      <c r="W66" s="477" t="str">
        <f t="shared" ca="1" si="2"/>
        <v/>
      </c>
      <c r="X66" s="28"/>
      <c r="Y66" s="39"/>
      <c r="Z66" s="40"/>
      <c r="AA66" s="40"/>
      <c r="AB66" s="40"/>
      <c r="AC66" s="41"/>
      <c r="AD66" s="136"/>
      <c r="AE66" s="256" t="str">
        <f t="shared" ca="1" si="3"/>
        <v/>
      </c>
      <c r="AF66" s="7" t="str">
        <f t="shared" si="4"/>
        <v/>
      </c>
      <c r="AG66" s="7" t="str">
        <f t="shared" si="5"/>
        <v/>
      </c>
      <c r="AH66" s="7" t="str">
        <f>IF(AF66=4,VLOOKUP(AG66,設定_幼児!$A$2:$B$4,2,1),"---")</f>
        <v>---</v>
      </c>
      <c r="AI66" s="109" t="str">
        <f>IF(E66=""," ",DATEDIF(E66,#REF!,"M"))</f>
        <v xml:space="preserve"> </v>
      </c>
      <c r="AJ66" s="15" t="str">
        <f t="shared" si="8"/>
        <v/>
      </c>
      <c r="AK66" s="31">
        <v>55</v>
      </c>
      <c r="AL66" s="31" t="str">
        <f t="shared" si="6"/>
        <v/>
      </c>
      <c r="AM66" s="31" t="str">
        <f t="shared" si="9"/>
        <v>立得点表_幼児!3:７</v>
      </c>
      <c r="AN66" s="121" t="str">
        <f t="shared" si="10"/>
        <v>立得点表_幼児!11:15</v>
      </c>
      <c r="AO66" s="31" t="str">
        <f t="shared" si="11"/>
        <v>ボール得点表_幼児!3:７</v>
      </c>
      <c r="AP66" s="121" t="str">
        <f t="shared" si="12"/>
        <v>ボール得点表_幼児!11:15</v>
      </c>
      <c r="AQ66" s="31" t="str">
        <f t="shared" si="13"/>
        <v>25m得点表_幼児!3:7</v>
      </c>
      <c r="AR66" s="121" t="str">
        <f t="shared" si="14"/>
        <v>25m得点表_幼児!11:15</v>
      </c>
      <c r="AS66" s="31" t="str">
        <f t="shared" si="15"/>
        <v>往得点表_幼児!3:7</v>
      </c>
      <c r="AT66" s="121" t="str">
        <f t="shared" si="16"/>
        <v>往得点表_幼児!11:15</v>
      </c>
      <c r="AU66" s="31" t="e">
        <f>OR(AND(#REF!&lt;=7,#REF!&lt;&gt;""),AND(#REF!&gt;=50,#REF!=""))</f>
        <v>#REF!</v>
      </c>
    </row>
    <row r="67" spans="1:47" ht="18" customHeight="1">
      <c r="A67" s="3">
        <v>55</v>
      </c>
      <c r="B67" s="475"/>
      <c r="C67" s="116"/>
      <c r="D67" s="14"/>
      <c r="E67" s="110"/>
      <c r="F67" s="183" t="str">
        <f t="shared" si="7"/>
        <v/>
      </c>
      <c r="G67" s="14"/>
      <c r="H67" s="255"/>
      <c r="I67" s="27"/>
      <c r="J67" s="161" t="str">
        <f t="shared" ca="1" si="0"/>
        <v/>
      </c>
      <c r="K67" s="4"/>
      <c r="L67" s="45"/>
      <c r="M67" s="45"/>
      <c r="N67" s="119"/>
      <c r="O67" s="24"/>
      <c r="P67" s="163" t="str">
        <f t="shared" ca="1" si="1"/>
        <v/>
      </c>
      <c r="Q67" s="4"/>
      <c r="R67" s="45"/>
      <c r="S67" s="45"/>
      <c r="T67" s="45"/>
      <c r="U67" s="119"/>
      <c r="V67" s="94"/>
      <c r="W67" s="165" t="str">
        <f t="shared" ca="1" si="2"/>
        <v/>
      </c>
      <c r="X67" s="27"/>
      <c r="Y67" s="4"/>
      <c r="Z67" s="45"/>
      <c r="AA67" s="45"/>
      <c r="AB67" s="45"/>
      <c r="AC67" s="35"/>
      <c r="AD67" s="24"/>
      <c r="AE67" s="163" t="str">
        <f t="shared" ca="1" si="3"/>
        <v/>
      </c>
      <c r="AF67" s="5" t="str">
        <f t="shared" si="4"/>
        <v/>
      </c>
      <c r="AG67" s="5" t="str">
        <f t="shared" si="5"/>
        <v/>
      </c>
      <c r="AH67" s="5" t="str">
        <f>IF(AF67=4,VLOOKUP(AG67,設定_幼児!$A$2:$B$4,2,1),"---")</f>
        <v>---</v>
      </c>
      <c r="AI67" s="109" t="str">
        <f>IF(E67=""," ",DATEDIF(E67,#REF!,"M"))</f>
        <v xml:space="preserve"> </v>
      </c>
      <c r="AJ67" s="15" t="str">
        <f t="shared" si="8"/>
        <v/>
      </c>
      <c r="AK67" s="15">
        <v>56</v>
      </c>
      <c r="AL67" s="15" t="str">
        <f t="shared" si="6"/>
        <v/>
      </c>
      <c r="AM67" s="15" t="str">
        <f t="shared" si="9"/>
        <v>立得点表_幼児!3:７</v>
      </c>
      <c r="AN67" s="92" t="str">
        <f t="shared" si="10"/>
        <v>立得点表_幼児!11:15</v>
      </c>
      <c r="AO67" s="15" t="str">
        <f t="shared" si="11"/>
        <v>ボール得点表_幼児!3:７</v>
      </c>
      <c r="AP67" s="92" t="str">
        <f t="shared" si="12"/>
        <v>ボール得点表_幼児!11:15</v>
      </c>
      <c r="AQ67" s="15" t="str">
        <f t="shared" si="13"/>
        <v>25m得点表_幼児!3:7</v>
      </c>
      <c r="AR67" s="92" t="str">
        <f t="shared" si="14"/>
        <v>25m得点表_幼児!11:15</v>
      </c>
      <c r="AS67" s="15" t="str">
        <f t="shared" si="15"/>
        <v>往得点表_幼児!3:7</v>
      </c>
      <c r="AT67" s="92" t="str">
        <f t="shared" si="16"/>
        <v>往得点表_幼児!11:15</v>
      </c>
      <c r="AU67" s="15" t="e">
        <f>OR(AND(#REF!&lt;=7,#REF!&lt;&gt;""),AND(#REF!&gt;=50,#REF!=""))</f>
        <v>#REF!</v>
      </c>
    </row>
    <row r="68" spans="1:47" ht="18" customHeight="1">
      <c r="A68" s="3">
        <v>56</v>
      </c>
      <c r="B68" s="458"/>
      <c r="C68" s="134"/>
      <c r="D68" s="12"/>
      <c r="E68" s="135"/>
      <c r="F68" s="250" t="str">
        <f t="shared" si="7"/>
        <v/>
      </c>
      <c r="G68" s="12"/>
      <c r="H68" s="253"/>
      <c r="I68" s="28"/>
      <c r="J68" s="251" t="str">
        <f t="shared" ca="1" si="0"/>
        <v/>
      </c>
      <c r="K68" s="39"/>
      <c r="L68" s="40"/>
      <c r="M68" s="40"/>
      <c r="N68" s="128"/>
      <c r="O68" s="136"/>
      <c r="P68" s="256" t="str">
        <f t="shared" ca="1" si="1"/>
        <v/>
      </c>
      <c r="Q68" s="39"/>
      <c r="R68" s="40"/>
      <c r="S68" s="40"/>
      <c r="T68" s="40"/>
      <c r="U68" s="128"/>
      <c r="V68" s="137"/>
      <c r="W68" s="257" t="str">
        <f t="shared" ca="1" si="2"/>
        <v/>
      </c>
      <c r="X68" s="28"/>
      <c r="Y68" s="39"/>
      <c r="Z68" s="40"/>
      <c r="AA68" s="40"/>
      <c r="AB68" s="40"/>
      <c r="AC68" s="41"/>
      <c r="AD68" s="136"/>
      <c r="AE68" s="256" t="str">
        <f t="shared" ca="1" si="3"/>
        <v/>
      </c>
      <c r="AF68" s="7" t="str">
        <f t="shared" si="4"/>
        <v/>
      </c>
      <c r="AG68" s="7" t="str">
        <f t="shared" si="5"/>
        <v/>
      </c>
      <c r="AH68" s="7" t="str">
        <f>IF(AF68=4,VLOOKUP(AG68,設定_幼児!$A$2:$B$4,2,1),"---")</f>
        <v>---</v>
      </c>
      <c r="AI68" s="109" t="str">
        <f>IF(E68=""," ",DATEDIF(E68,#REF!,"M"))</f>
        <v xml:space="preserve"> </v>
      </c>
      <c r="AJ68" s="15" t="str">
        <f t="shared" si="8"/>
        <v/>
      </c>
      <c r="AK68" s="15">
        <v>57</v>
      </c>
      <c r="AL68" s="15" t="str">
        <f t="shared" si="6"/>
        <v/>
      </c>
      <c r="AM68" s="15" t="str">
        <f t="shared" si="9"/>
        <v>立得点表_幼児!3:７</v>
      </c>
      <c r="AN68" s="92" t="str">
        <f t="shared" si="10"/>
        <v>立得点表_幼児!11:15</v>
      </c>
      <c r="AO68" s="15" t="str">
        <f t="shared" si="11"/>
        <v>ボール得点表_幼児!3:７</v>
      </c>
      <c r="AP68" s="92" t="str">
        <f t="shared" si="12"/>
        <v>ボール得点表_幼児!11:15</v>
      </c>
      <c r="AQ68" s="15" t="str">
        <f t="shared" si="13"/>
        <v>25m得点表_幼児!3:7</v>
      </c>
      <c r="AR68" s="92" t="str">
        <f t="shared" si="14"/>
        <v>25m得点表_幼児!11:15</v>
      </c>
      <c r="AS68" s="15" t="str">
        <f t="shared" si="15"/>
        <v>往得点表_幼児!3:7</v>
      </c>
      <c r="AT68" s="92" t="str">
        <f t="shared" si="16"/>
        <v>往得点表_幼児!11:15</v>
      </c>
      <c r="AU68" s="15" t="e">
        <f>OR(AND(#REF!&lt;=7,#REF!&lt;&gt;""),AND(#REF!&gt;=50,#REF!=""))</f>
        <v>#REF!</v>
      </c>
    </row>
    <row r="69" spans="1:47" ht="18" customHeight="1">
      <c r="A69" s="3">
        <v>57</v>
      </c>
      <c r="B69" s="458"/>
      <c r="C69" s="134"/>
      <c r="D69" s="12"/>
      <c r="E69" s="135"/>
      <c r="F69" s="250" t="str">
        <f t="shared" si="7"/>
        <v/>
      </c>
      <c r="G69" s="12"/>
      <c r="H69" s="253"/>
      <c r="I69" s="28"/>
      <c r="J69" s="251" t="str">
        <f t="shared" ca="1" si="0"/>
        <v/>
      </c>
      <c r="K69" s="39"/>
      <c r="L69" s="40"/>
      <c r="M69" s="40"/>
      <c r="N69" s="128"/>
      <c r="O69" s="136"/>
      <c r="P69" s="256" t="str">
        <f t="shared" ca="1" si="1"/>
        <v/>
      </c>
      <c r="Q69" s="39"/>
      <c r="R69" s="40"/>
      <c r="S69" s="40"/>
      <c r="T69" s="40"/>
      <c r="U69" s="128"/>
      <c r="V69" s="137"/>
      <c r="W69" s="257" t="str">
        <f t="shared" ca="1" si="2"/>
        <v/>
      </c>
      <c r="X69" s="28"/>
      <c r="Y69" s="39"/>
      <c r="Z69" s="40"/>
      <c r="AA69" s="40"/>
      <c r="AB69" s="40"/>
      <c r="AC69" s="41"/>
      <c r="AD69" s="136"/>
      <c r="AE69" s="256" t="str">
        <f t="shared" ca="1" si="3"/>
        <v/>
      </c>
      <c r="AF69" s="7" t="str">
        <f t="shared" si="4"/>
        <v/>
      </c>
      <c r="AG69" s="7" t="str">
        <f t="shared" si="5"/>
        <v/>
      </c>
      <c r="AH69" s="7" t="str">
        <f>IF(AF69=4,VLOOKUP(AG69,設定_幼児!$A$2:$B$4,2,1),"---")</f>
        <v>---</v>
      </c>
      <c r="AI69" s="109" t="str">
        <f>IF(E69=""," ",DATEDIF(E69,#REF!,"M"))</f>
        <v xml:space="preserve"> </v>
      </c>
      <c r="AJ69" s="15" t="str">
        <f t="shared" si="8"/>
        <v/>
      </c>
      <c r="AK69" s="15">
        <v>58</v>
      </c>
      <c r="AL69" s="15" t="str">
        <f t="shared" si="6"/>
        <v/>
      </c>
      <c r="AM69" s="15" t="str">
        <f t="shared" si="9"/>
        <v>立得点表_幼児!3:７</v>
      </c>
      <c r="AN69" s="92" t="str">
        <f t="shared" si="10"/>
        <v>立得点表_幼児!11:15</v>
      </c>
      <c r="AO69" s="15" t="str">
        <f t="shared" si="11"/>
        <v>ボール得点表_幼児!3:７</v>
      </c>
      <c r="AP69" s="92" t="str">
        <f t="shared" si="12"/>
        <v>ボール得点表_幼児!11:15</v>
      </c>
      <c r="AQ69" s="15" t="str">
        <f t="shared" si="13"/>
        <v>25m得点表_幼児!3:7</v>
      </c>
      <c r="AR69" s="92" t="str">
        <f t="shared" si="14"/>
        <v>25m得点表_幼児!11:15</v>
      </c>
      <c r="AS69" s="15" t="str">
        <f t="shared" si="15"/>
        <v>往得点表_幼児!3:7</v>
      </c>
      <c r="AT69" s="92" t="str">
        <f t="shared" si="16"/>
        <v>往得点表_幼児!11:15</v>
      </c>
      <c r="AU69" s="15" t="e">
        <f>OR(AND(#REF!&lt;=7,#REF!&lt;&gt;""),AND(#REF!&gt;=50,#REF!=""))</f>
        <v>#REF!</v>
      </c>
    </row>
    <row r="70" spans="1:47" ht="18" customHeight="1">
      <c r="A70" s="3">
        <v>58</v>
      </c>
      <c r="B70" s="458"/>
      <c r="C70" s="134"/>
      <c r="D70" s="12"/>
      <c r="E70" s="135"/>
      <c r="F70" s="250" t="str">
        <f t="shared" si="7"/>
        <v/>
      </c>
      <c r="G70" s="12"/>
      <c r="H70" s="253"/>
      <c r="I70" s="28"/>
      <c r="J70" s="251" t="str">
        <f t="shared" ca="1" si="0"/>
        <v/>
      </c>
      <c r="K70" s="39"/>
      <c r="L70" s="40"/>
      <c r="M70" s="40"/>
      <c r="N70" s="128"/>
      <c r="O70" s="136"/>
      <c r="P70" s="256" t="str">
        <f t="shared" ca="1" si="1"/>
        <v/>
      </c>
      <c r="Q70" s="39"/>
      <c r="R70" s="40"/>
      <c r="S70" s="40"/>
      <c r="T70" s="40"/>
      <c r="U70" s="128"/>
      <c r="V70" s="137"/>
      <c r="W70" s="257" t="str">
        <f t="shared" ca="1" si="2"/>
        <v/>
      </c>
      <c r="X70" s="28"/>
      <c r="Y70" s="39"/>
      <c r="Z70" s="40"/>
      <c r="AA70" s="40"/>
      <c r="AB70" s="40"/>
      <c r="AC70" s="41"/>
      <c r="AD70" s="136"/>
      <c r="AE70" s="256" t="str">
        <f t="shared" ca="1" si="3"/>
        <v/>
      </c>
      <c r="AF70" s="7" t="str">
        <f t="shared" si="4"/>
        <v/>
      </c>
      <c r="AG70" s="7" t="str">
        <f t="shared" si="5"/>
        <v/>
      </c>
      <c r="AH70" s="7" t="str">
        <f>IF(AF70=4,VLOOKUP(AG70,設定_幼児!$A$2:$B$4,2,1),"---")</f>
        <v>---</v>
      </c>
      <c r="AI70" s="109" t="str">
        <f>IF(E70=""," ",DATEDIF(E70,#REF!,"M"))</f>
        <v xml:space="preserve"> </v>
      </c>
      <c r="AJ70" s="15" t="str">
        <f t="shared" si="8"/>
        <v/>
      </c>
      <c r="AK70" s="15">
        <v>59</v>
      </c>
      <c r="AL70" s="15" t="str">
        <f t="shared" si="6"/>
        <v/>
      </c>
      <c r="AM70" s="15" t="str">
        <f t="shared" si="9"/>
        <v>立得点表_幼児!3:７</v>
      </c>
      <c r="AN70" s="92" t="str">
        <f t="shared" si="10"/>
        <v>立得点表_幼児!11:15</v>
      </c>
      <c r="AO70" s="15" t="str">
        <f t="shared" si="11"/>
        <v>ボール得点表_幼児!3:７</v>
      </c>
      <c r="AP70" s="92" t="str">
        <f t="shared" si="12"/>
        <v>ボール得点表_幼児!11:15</v>
      </c>
      <c r="AQ70" s="15" t="str">
        <f t="shared" si="13"/>
        <v>25m得点表_幼児!3:7</v>
      </c>
      <c r="AR70" s="92" t="str">
        <f t="shared" si="14"/>
        <v>25m得点表_幼児!11:15</v>
      </c>
      <c r="AS70" s="15" t="str">
        <f t="shared" si="15"/>
        <v>往得点表_幼児!3:7</v>
      </c>
      <c r="AT70" s="92" t="str">
        <f t="shared" si="16"/>
        <v>往得点表_幼児!11:15</v>
      </c>
      <c r="AU70" s="15" t="e">
        <f>OR(AND(#REF!&lt;=7,#REF!&lt;&gt;""),AND(#REF!&gt;=50,#REF!=""))</f>
        <v>#REF!</v>
      </c>
    </row>
    <row r="71" spans="1:47" s="31" customFormat="1" ht="18" customHeight="1">
      <c r="A71" s="3">
        <v>59</v>
      </c>
      <c r="B71" s="457"/>
      <c r="C71" s="117"/>
      <c r="D71" s="13"/>
      <c r="E71" s="138"/>
      <c r="F71" s="460" t="str">
        <f t="shared" si="7"/>
        <v/>
      </c>
      <c r="G71" s="13"/>
      <c r="H71" s="254"/>
      <c r="I71" s="29"/>
      <c r="J71" s="162" t="str">
        <f t="shared" ca="1" si="0"/>
        <v/>
      </c>
      <c r="K71" s="42"/>
      <c r="L71" s="43"/>
      <c r="M71" s="43"/>
      <c r="N71" s="120"/>
      <c r="O71" s="22"/>
      <c r="P71" s="164" t="str">
        <f t="shared" ca="1" si="1"/>
        <v/>
      </c>
      <c r="Q71" s="42"/>
      <c r="R71" s="43"/>
      <c r="S71" s="43"/>
      <c r="T71" s="43"/>
      <c r="U71" s="120"/>
      <c r="V71" s="95"/>
      <c r="W71" s="166" t="str">
        <f t="shared" ca="1" si="2"/>
        <v/>
      </c>
      <c r="X71" s="29"/>
      <c r="Y71" s="42"/>
      <c r="Z71" s="43"/>
      <c r="AA71" s="43"/>
      <c r="AB71" s="43"/>
      <c r="AC71" s="44"/>
      <c r="AD71" s="22"/>
      <c r="AE71" s="164" t="str">
        <f t="shared" ca="1" si="3"/>
        <v/>
      </c>
      <c r="AF71" s="9" t="str">
        <f t="shared" si="4"/>
        <v/>
      </c>
      <c r="AG71" s="9" t="str">
        <f t="shared" si="5"/>
        <v/>
      </c>
      <c r="AH71" s="9" t="str">
        <f>IF(AF71=4,VLOOKUP(AG71,設定_幼児!$A$2:$B$4,2,1),"---")</f>
        <v>---</v>
      </c>
      <c r="AI71" s="109" t="str">
        <f>IF(E71=""," ",DATEDIF(E71,#REF!,"M"))</f>
        <v xml:space="preserve"> </v>
      </c>
      <c r="AJ71" s="15" t="str">
        <f t="shared" si="8"/>
        <v/>
      </c>
      <c r="AK71" s="31">
        <v>60</v>
      </c>
      <c r="AL71" s="31" t="str">
        <f t="shared" si="6"/>
        <v/>
      </c>
      <c r="AM71" s="31" t="str">
        <f t="shared" si="9"/>
        <v>立得点表_幼児!3:７</v>
      </c>
      <c r="AN71" s="121" t="str">
        <f t="shared" si="10"/>
        <v>立得点表_幼児!11:15</v>
      </c>
      <c r="AO71" s="31" t="str">
        <f t="shared" si="11"/>
        <v>ボール得点表_幼児!3:７</v>
      </c>
      <c r="AP71" s="121" t="str">
        <f t="shared" si="12"/>
        <v>ボール得点表_幼児!11:15</v>
      </c>
      <c r="AQ71" s="31" t="str">
        <f t="shared" si="13"/>
        <v>25m得点表_幼児!3:7</v>
      </c>
      <c r="AR71" s="121" t="str">
        <f t="shared" si="14"/>
        <v>25m得点表_幼児!11:15</v>
      </c>
      <c r="AS71" s="31" t="str">
        <f t="shared" si="15"/>
        <v>往得点表_幼児!3:7</v>
      </c>
      <c r="AT71" s="121" t="str">
        <f t="shared" si="16"/>
        <v>往得点表_幼児!11:15</v>
      </c>
      <c r="AU71" s="31" t="e">
        <f>OR(AND(#REF!&lt;=7,#REF!&lt;&gt;""),AND(#REF!&gt;=50,#REF!=""))</f>
        <v>#REF!</v>
      </c>
    </row>
    <row r="72" spans="1:47" ht="18" customHeight="1">
      <c r="A72" s="3">
        <v>60</v>
      </c>
      <c r="B72" s="456"/>
      <c r="C72" s="116"/>
      <c r="D72" s="14"/>
      <c r="E72" s="110"/>
      <c r="F72" s="183" t="str">
        <f t="shared" si="7"/>
        <v/>
      </c>
      <c r="G72" s="14"/>
      <c r="H72" s="255"/>
      <c r="I72" s="27"/>
      <c r="J72" s="161" t="str">
        <f t="shared" ca="1" si="0"/>
        <v/>
      </c>
      <c r="K72" s="4"/>
      <c r="L72" s="45"/>
      <c r="M72" s="45"/>
      <c r="N72" s="119"/>
      <c r="O72" s="24"/>
      <c r="P72" s="163" t="str">
        <f t="shared" ca="1" si="1"/>
        <v/>
      </c>
      <c r="Q72" s="4"/>
      <c r="R72" s="45"/>
      <c r="S72" s="45"/>
      <c r="T72" s="45"/>
      <c r="U72" s="119"/>
      <c r="V72" s="94"/>
      <c r="W72" s="165" t="str">
        <f t="shared" ca="1" si="2"/>
        <v/>
      </c>
      <c r="X72" s="27"/>
      <c r="Y72" s="4"/>
      <c r="Z72" s="45"/>
      <c r="AA72" s="45"/>
      <c r="AB72" s="45"/>
      <c r="AC72" s="35"/>
      <c r="AD72" s="24"/>
      <c r="AE72" s="163" t="str">
        <f t="shared" ca="1" si="3"/>
        <v/>
      </c>
      <c r="AF72" s="5" t="str">
        <f t="shared" si="4"/>
        <v/>
      </c>
      <c r="AG72" s="5" t="str">
        <f t="shared" si="5"/>
        <v/>
      </c>
      <c r="AH72" s="5" t="str">
        <f>IF(AF72=4,VLOOKUP(AG72,設定_幼児!$A$2:$B$4,2,1),"---")</f>
        <v>---</v>
      </c>
      <c r="AI72" s="109" t="str">
        <f>IF(E72=""," ",DATEDIF(E72,#REF!,"M"))</f>
        <v xml:space="preserve"> </v>
      </c>
      <c r="AJ72" s="15" t="str">
        <f t="shared" si="8"/>
        <v/>
      </c>
      <c r="AK72" s="15">
        <v>61</v>
      </c>
      <c r="AL72" s="15" t="str">
        <f t="shared" si="6"/>
        <v/>
      </c>
      <c r="AM72" s="15" t="str">
        <f t="shared" si="9"/>
        <v>立得点表_幼児!3:７</v>
      </c>
      <c r="AN72" s="92" t="str">
        <f t="shared" si="10"/>
        <v>立得点表_幼児!11:15</v>
      </c>
      <c r="AO72" s="15" t="str">
        <f t="shared" si="11"/>
        <v>ボール得点表_幼児!3:７</v>
      </c>
      <c r="AP72" s="92" t="str">
        <f t="shared" si="12"/>
        <v>ボール得点表_幼児!11:15</v>
      </c>
      <c r="AQ72" s="15" t="str">
        <f t="shared" si="13"/>
        <v>25m得点表_幼児!3:7</v>
      </c>
      <c r="AR72" s="92" t="str">
        <f t="shared" si="14"/>
        <v>25m得点表_幼児!11:15</v>
      </c>
      <c r="AS72" s="15" t="str">
        <f t="shared" si="15"/>
        <v>往得点表_幼児!3:7</v>
      </c>
      <c r="AT72" s="92" t="str">
        <f t="shared" si="16"/>
        <v>往得点表_幼児!11:15</v>
      </c>
      <c r="AU72" s="15" t="e">
        <f>OR(AND(#REF!&lt;=7,#REF!&lt;&gt;""),AND(#REF!&gt;=50,#REF!=""))</f>
        <v>#REF!</v>
      </c>
    </row>
    <row r="73" spans="1:47" ht="18" customHeight="1">
      <c r="A73" s="3">
        <v>61</v>
      </c>
      <c r="B73" s="458"/>
      <c r="C73" s="134"/>
      <c r="D73" s="12"/>
      <c r="E73" s="135"/>
      <c r="F73" s="250" t="str">
        <f t="shared" si="7"/>
        <v/>
      </c>
      <c r="G73" s="12"/>
      <c r="H73" s="253"/>
      <c r="I73" s="28"/>
      <c r="J73" s="251" t="str">
        <f t="shared" ca="1" si="0"/>
        <v/>
      </c>
      <c r="K73" s="39"/>
      <c r="L73" s="40"/>
      <c r="M73" s="40"/>
      <c r="N73" s="128"/>
      <c r="O73" s="136"/>
      <c r="P73" s="256" t="str">
        <f t="shared" ca="1" si="1"/>
        <v/>
      </c>
      <c r="Q73" s="39"/>
      <c r="R73" s="40"/>
      <c r="S73" s="40"/>
      <c r="T73" s="40"/>
      <c r="U73" s="128"/>
      <c r="V73" s="137"/>
      <c r="W73" s="257" t="str">
        <f t="shared" ca="1" si="2"/>
        <v/>
      </c>
      <c r="X73" s="28"/>
      <c r="Y73" s="39"/>
      <c r="Z73" s="40"/>
      <c r="AA73" s="40"/>
      <c r="AB73" s="40"/>
      <c r="AC73" s="41"/>
      <c r="AD73" s="136"/>
      <c r="AE73" s="256" t="str">
        <f t="shared" ca="1" si="3"/>
        <v/>
      </c>
      <c r="AF73" s="7" t="str">
        <f t="shared" si="4"/>
        <v/>
      </c>
      <c r="AG73" s="7" t="str">
        <f t="shared" si="5"/>
        <v/>
      </c>
      <c r="AH73" s="7" t="str">
        <f>IF(AF73=4,VLOOKUP(AG73,設定_幼児!$A$2:$B$4,2,1),"---")</f>
        <v>---</v>
      </c>
      <c r="AI73" s="109" t="str">
        <f>IF(E73=""," ",DATEDIF(E73,#REF!,"M"))</f>
        <v xml:space="preserve"> </v>
      </c>
      <c r="AJ73" s="15" t="str">
        <f t="shared" si="8"/>
        <v/>
      </c>
      <c r="AK73" s="15">
        <v>62</v>
      </c>
      <c r="AL73" s="15" t="str">
        <f t="shared" si="6"/>
        <v/>
      </c>
      <c r="AM73" s="15" t="str">
        <f t="shared" si="9"/>
        <v>立得点表_幼児!3:７</v>
      </c>
      <c r="AN73" s="92" t="str">
        <f t="shared" si="10"/>
        <v>立得点表_幼児!11:15</v>
      </c>
      <c r="AO73" s="15" t="str">
        <f t="shared" si="11"/>
        <v>ボール得点表_幼児!3:７</v>
      </c>
      <c r="AP73" s="92" t="str">
        <f t="shared" si="12"/>
        <v>ボール得点表_幼児!11:15</v>
      </c>
      <c r="AQ73" s="15" t="str">
        <f t="shared" si="13"/>
        <v>25m得点表_幼児!3:7</v>
      </c>
      <c r="AR73" s="92" t="str">
        <f t="shared" si="14"/>
        <v>25m得点表_幼児!11:15</v>
      </c>
      <c r="AS73" s="15" t="str">
        <f t="shared" si="15"/>
        <v>往得点表_幼児!3:7</v>
      </c>
      <c r="AT73" s="92" t="str">
        <f t="shared" si="16"/>
        <v>往得点表_幼児!11:15</v>
      </c>
      <c r="AU73" s="15" t="e">
        <f>OR(AND(#REF!&lt;=7,#REF!&lt;&gt;""),AND(#REF!&gt;=50,#REF!=""))</f>
        <v>#REF!</v>
      </c>
    </row>
    <row r="74" spans="1:47" ht="18" customHeight="1">
      <c r="A74" s="3">
        <v>62</v>
      </c>
      <c r="B74" s="458"/>
      <c r="C74" s="134"/>
      <c r="D74" s="12"/>
      <c r="E74" s="135"/>
      <c r="F74" s="250" t="str">
        <f t="shared" si="7"/>
        <v/>
      </c>
      <c r="G74" s="12"/>
      <c r="H74" s="253"/>
      <c r="I74" s="28"/>
      <c r="J74" s="251" t="str">
        <f t="shared" ca="1" si="0"/>
        <v/>
      </c>
      <c r="K74" s="39"/>
      <c r="L74" s="40"/>
      <c r="M74" s="40"/>
      <c r="N74" s="128"/>
      <c r="O74" s="136"/>
      <c r="P74" s="256" t="str">
        <f t="shared" ca="1" si="1"/>
        <v/>
      </c>
      <c r="Q74" s="39"/>
      <c r="R74" s="40"/>
      <c r="S74" s="40"/>
      <c r="T74" s="40"/>
      <c r="U74" s="128"/>
      <c r="V74" s="137"/>
      <c r="W74" s="257" t="str">
        <f t="shared" ca="1" si="2"/>
        <v/>
      </c>
      <c r="X74" s="28"/>
      <c r="Y74" s="39"/>
      <c r="Z74" s="40"/>
      <c r="AA74" s="40"/>
      <c r="AB74" s="40"/>
      <c r="AC74" s="41"/>
      <c r="AD74" s="136"/>
      <c r="AE74" s="256" t="str">
        <f t="shared" ca="1" si="3"/>
        <v/>
      </c>
      <c r="AF74" s="7" t="str">
        <f t="shared" si="4"/>
        <v/>
      </c>
      <c r="AG74" s="7" t="str">
        <f t="shared" si="5"/>
        <v/>
      </c>
      <c r="AH74" s="7" t="str">
        <f>IF(AF74=4,VLOOKUP(AG74,設定_幼児!$A$2:$B$4,2,1),"---")</f>
        <v>---</v>
      </c>
      <c r="AI74" s="109" t="str">
        <f>IF(E74=""," ",DATEDIF(E74,#REF!,"M"))</f>
        <v xml:space="preserve"> </v>
      </c>
      <c r="AJ74" s="15" t="str">
        <f t="shared" si="8"/>
        <v/>
      </c>
      <c r="AK74" s="15">
        <v>63</v>
      </c>
      <c r="AL74" s="15" t="str">
        <f t="shared" si="6"/>
        <v/>
      </c>
      <c r="AM74" s="15" t="str">
        <f t="shared" si="9"/>
        <v>立得点表_幼児!3:７</v>
      </c>
      <c r="AN74" s="92" t="str">
        <f t="shared" si="10"/>
        <v>立得点表_幼児!11:15</v>
      </c>
      <c r="AO74" s="15" t="str">
        <f t="shared" si="11"/>
        <v>ボール得点表_幼児!3:７</v>
      </c>
      <c r="AP74" s="92" t="str">
        <f t="shared" si="12"/>
        <v>ボール得点表_幼児!11:15</v>
      </c>
      <c r="AQ74" s="15" t="str">
        <f t="shared" si="13"/>
        <v>25m得点表_幼児!3:7</v>
      </c>
      <c r="AR74" s="92" t="str">
        <f t="shared" si="14"/>
        <v>25m得点表_幼児!11:15</v>
      </c>
      <c r="AS74" s="15" t="str">
        <f t="shared" si="15"/>
        <v>往得点表_幼児!3:7</v>
      </c>
      <c r="AT74" s="92" t="str">
        <f t="shared" si="16"/>
        <v>往得点表_幼児!11:15</v>
      </c>
      <c r="AU74" s="15" t="e">
        <f>OR(AND(#REF!&lt;=7,#REF!&lt;&gt;""),AND(#REF!&gt;=50,#REF!=""))</f>
        <v>#REF!</v>
      </c>
    </row>
    <row r="75" spans="1:47" ht="18" customHeight="1">
      <c r="A75" s="3">
        <v>63</v>
      </c>
      <c r="B75" s="458"/>
      <c r="C75" s="134"/>
      <c r="D75" s="12"/>
      <c r="E75" s="135"/>
      <c r="F75" s="250" t="str">
        <f t="shared" si="7"/>
        <v/>
      </c>
      <c r="G75" s="12"/>
      <c r="H75" s="253"/>
      <c r="I75" s="28"/>
      <c r="J75" s="251" t="str">
        <f t="shared" ca="1" si="0"/>
        <v/>
      </c>
      <c r="K75" s="39"/>
      <c r="L75" s="40"/>
      <c r="M75" s="40"/>
      <c r="N75" s="128"/>
      <c r="O75" s="136"/>
      <c r="P75" s="256" t="str">
        <f t="shared" ca="1" si="1"/>
        <v/>
      </c>
      <c r="Q75" s="39"/>
      <c r="R75" s="40"/>
      <c r="S75" s="40"/>
      <c r="T75" s="40"/>
      <c r="U75" s="128"/>
      <c r="V75" s="137"/>
      <c r="W75" s="257" t="str">
        <f t="shared" ca="1" si="2"/>
        <v/>
      </c>
      <c r="X75" s="28"/>
      <c r="Y75" s="39"/>
      <c r="Z75" s="40"/>
      <c r="AA75" s="40"/>
      <c r="AB75" s="40"/>
      <c r="AC75" s="41"/>
      <c r="AD75" s="136"/>
      <c r="AE75" s="256" t="str">
        <f t="shared" ca="1" si="3"/>
        <v/>
      </c>
      <c r="AF75" s="7" t="str">
        <f t="shared" si="4"/>
        <v/>
      </c>
      <c r="AG75" s="7" t="str">
        <f t="shared" si="5"/>
        <v/>
      </c>
      <c r="AH75" s="7" t="str">
        <f>IF(AF75=4,VLOOKUP(AG75,設定_幼児!$A$2:$B$4,2,1),"---")</f>
        <v>---</v>
      </c>
      <c r="AI75" s="109" t="str">
        <f>IF(E75=""," ",DATEDIF(E75,#REF!,"M"))</f>
        <v xml:space="preserve"> </v>
      </c>
      <c r="AJ75" s="15" t="str">
        <f t="shared" si="8"/>
        <v/>
      </c>
      <c r="AK75" s="15">
        <v>64</v>
      </c>
      <c r="AL75" s="15" t="str">
        <f t="shared" si="6"/>
        <v/>
      </c>
      <c r="AM75" s="15" t="str">
        <f t="shared" si="9"/>
        <v>立得点表_幼児!3:７</v>
      </c>
      <c r="AN75" s="92" t="str">
        <f t="shared" si="10"/>
        <v>立得点表_幼児!11:15</v>
      </c>
      <c r="AO75" s="15" t="str">
        <f t="shared" si="11"/>
        <v>ボール得点表_幼児!3:７</v>
      </c>
      <c r="AP75" s="92" t="str">
        <f t="shared" si="12"/>
        <v>ボール得点表_幼児!11:15</v>
      </c>
      <c r="AQ75" s="15" t="str">
        <f t="shared" si="13"/>
        <v>25m得点表_幼児!3:7</v>
      </c>
      <c r="AR75" s="92" t="str">
        <f t="shared" si="14"/>
        <v>25m得点表_幼児!11:15</v>
      </c>
      <c r="AS75" s="15" t="str">
        <f t="shared" si="15"/>
        <v>往得点表_幼児!3:7</v>
      </c>
      <c r="AT75" s="92" t="str">
        <f t="shared" si="16"/>
        <v>往得点表_幼児!11:15</v>
      </c>
      <c r="AU75" s="15" t="e">
        <f>OR(AND(#REF!&lt;=7,#REF!&lt;&gt;""),AND(#REF!&gt;=50,#REF!=""))</f>
        <v>#REF!</v>
      </c>
    </row>
    <row r="76" spans="1:47" s="31" customFormat="1" ht="18" customHeight="1">
      <c r="A76" s="3">
        <v>64</v>
      </c>
      <c r="B76" s="473"/>
      <c r="C76" s="134"/>
      <c r="D76" s="12"/>
      <c r="E76" s="135"/>
      <c r="F76" s="472" t="str">
        <f t="shared" si="7"/>
        <v/>
      </c>
      <c r="G76" s="12"/>
      <c r="H76" s="253"/>
      <c r="I76" s="28"/>
      <c r="J76" s="251" t="str">
        <f t="shared" ref="J76:J139" ca="1" si="17">IF(C76="","",IF(I76="","",CHOOSE(MATCH($I76,IF($D76="男",INDIRECT(AQ76),INDIRECT(AR76)),1),5,4,3,2,1)))</f>
        <v/>
      </c>
      <c r="K76" s="39"/>
      <c r="L76" s="40"/>
      <c r="M76" s="40"/>
      <c r="N76" s="128"/>
      <c r="O76" s="136"/>
      <c r="P76" s="256" t="str">
        <f t="shared" ref="P76:P139" ca="1" si="18">IF(C76="","",IF(O76="","",CHOOSE(MATCH($O76,IF($D76="男",INDIRECT(AM76),INDIRECT(AN76)),1),1,2,3,4,5)))</f>
        <v/>
      </c>
      <c r="Q76" s="39"/>
      <c r="R76" s="40"/>
      <c r="S76" s="40"/>
      <c r="T76" s="40"/>
      <c r="U76" s="41"/>
      <c r="V76" s="137"/>
      <c r="W76" s="257" t="str">
        <f t="shared" ref="W76:W139" ca="1" si="19">IF(C76="","",IF(V76="","",CHOOSE(MATCH($V76,IF($D76="男",INDIRECT(AO76),INDIRECT(AP76)),1),1,2,3,4,5)))</f>
        <v/>
      </c>
      <c r="X76" s="28"/>
      <c r="Y76" s="39"/>
      <c r="Z76" s="40"/>
      <c r="AA76" s="40"/>
      <c r="AB76" s="40"/>
      <c r="AC76" s="41"/>
      <c r="AD76" s="136"/>
      <c r="AE76" s="256" t="str">
        <f t="shared" ref="AE76:AE139" ca="1" si="20">IF(C76="","",IF(AD76="","",CHOOSE(MATCH(AD76,IF($D76="男",INDIRECT(AS76),INDIRECT(AT76)),1),1,2,3,4,5)))</f>
        <v/>
      </c>
      <c r="AF76" s="7" t="str">
        <f t="shared" ref="AF76:AF139" si="21">IF(C76="","",COUNT(O76,V76,I76,AD76))</f>
        <v/>
      </c>
      <c r="AG76" s="7" t="str">
        <f t="shared" ref="AG76:AG139" si="22">IF(C76="","",SUM(P76,W76,,J76,AE76))</f>
        <v/>
      </c>
      <c r="AH76" s="7" t="str">
        <f>IF(AF76=4,VLOOKUP(AG76,設定_幼児!$A$2:$B$4,2,1),"---")</f>
        <v>---</v>
      </c>
      <c r="AI76" s="109" t="str">
        <f>IF(E76=""," ",DATEDIF(E76,#REF!,"M"))</f>
        <v xml:space="preserve"> </v>
      </c>
      <c r="AJ76" s="15" t="str">
        <f t="shared" si="8"/>
        <v/>
      </c>
      <c r="AK76" s="31">
        <v>65</v>
      </c>
      <c r="AL76" s="31" t="str">
        <f t="shared" ref="AL76:AL139" si="23">IF(F76="","",VLOOKUP(F76,幼児年齢変換表,2))</f>
        <v/>
      </c>
      <c r="AM76" s="31" t="str">
        <f t="shared" si="9"/>
        <v>立得点表_幼児!3:７</v>
      </c>
      <c r="AN76" s="121" t="str">
        <f t="shared" si="10"/>
        <v>立得点表_幼児!11:15</v>
      </c>
      <c r="AO76" s="31" t="str">
        <f t="shared" si="11"/>
        <v>ボール得点表_幼児!3:７</v>
      </c>
      <c r="AP76" s="121" t="str">
        <f t="shared" si="12"/>
        <v>ボール得点表_幼児!11:15</v>
      </c>
      <c r="AQ76" s="31" t="str">
        <f t="shared" si="13"/>
        <v>25m得点表_幼児!3:7</v>
      </c>
      <c r="AR76" s="121" t="str">
        <f t="shared" si="14"/>
        <v>25m得点表_幼児!11:15</v>
      </c>
      <c r="AS76" s="31" t="str">
        <f t="shared" si="15"/>
        <v>往得点表_幼児!3:7</v>
      </c>
      <c r="AT76" s="121" t="str">
        <f t="shared" si="16"/>
        <v>往得点表_幼児!11:15</v>
      </c>
      <c r="AU76" s="31" t="e">
        <f>OR(AND(#REF!&lt;=7,#REF!&lt;&gt;""),AND(#REF!&gt;=50,#REF!=""))</f>
        <v>#REF!</v>
      </c>
    </row>
    <row r="77" spans="1:47" ht="18" customHeight="1">
      <c r="A77" s="3">
        <v>65</v>
      </c>
      <c r="B77" s="456"/>
      <c r="C77" s="116"/>
      <c r="D77" s="14"/>
      <c r="E77" s="110"/>
      <c r="F77" s="183" t="str">
        <f t="shared" ref="F77:F111" si="24">IF(E77="","",DATEDIF(E77,B77,"y"))</f>
        <v/>
      </c>
      <c r="G77" s="14"/>
      <c r="H77" s="255"/>
      <c r="I77" s="27"/>
      <c r="J77" s="161" t="str">
        <f t="shared" ca="1" si="17"/>
        <v/>
      </c>
      <c r="K77" s="4"/>
      <c r="L77" s="45"/>
      <c r="M77" s="45"/>
      <c r="N77" s="119"/>
      <c r="O77" s="24"/>
      <c r="P77" s="163" t="str">
        <f t="shared" ca="1" si="18"/>
        <v/>
      </c>
      <c r="Q77" s="4"/>
      <c r="R77" s="45"/>
      <c r="S77" s="45"/>
      <c r="T77" s="45"/>
      <c r="U77" s="119"/>
      <c r="V77" s="94"/>
      <c r="W77" s="165" t="str">
        <f t="shared" ca="1" si="19"/>
        <v/>
      </c>
      <c r="X77" s="27"/>
      <c r="Y77" s="4"/>
      <c r="Z77" s="45"/>
      <c r="AA77" s="45"/>
      <c r="AB77" s="45"/>
      <c r="AC77" s="35"/>
      <c r="AD77" s="24"/>
      <c r="AE77" s="163" t="str">
        <f t="shared" ca="1" si="20"/>
        <v/>
      </c>
      <c r="AF77" s="5" t="str">
        <f t="shared" si="21"/>
        <v/>
      </c>
      <c r="AG77" s="5" t="str">
        <f t="shared" si="22"/>
        <v/>
      </c>
      <c r="AH77" s="5" t="str">
        <f>IF(AF77=4,VLOOKUP(AG77,設定_幼児!$A$2:$B$4,2,1),"---")</f>
        <v>---</v>
      </c>
      <c r="AI77" s="109" t="str">
        <f>IF(E77=""," ",DATEDIF(E77,#REF!,"M"))</f>
        <v xml:space="preserve"> </v>
      </c>
      <c r="AJ77" s="15" t="str">
        <f t="shared" ref="AJ77:AJ111" si="25">_xlfn.IFS(AI77=" ","",AI77&lt;=41,"3",AI77&lt;=47,"3.5",AI77&lt;=53,"4",AI77&lt;=59,4.5,AI77&lt;=65,5,AI77&lt;=71,5.5,AI77&gt;71,6,AI77="","")</f>
        <v/>
      </c>
      <c r="AK77" s="15">
        <v>66</v>
      </c>
      <c r="AL77" s="15" t="str">
        <f t="shared" si="23"/>
        <v/>
      </c>
      <c r="AM77" s="15" t="str">
        <f t="shared" ref="AM77:AM140" si="26">"立得点表_幼児!"&amp;$AL77&amp;"3:"&amp;$AL77&amp;"７"</f>
        <v>立得点表_幼児!3:７</v>
      </c>
      <c r="AN77" s="92" t="str">
        <f t="shared" ref="AN77:AN140" si="27">"立得点表_幼児!"&amp;$AL77&amp;"11:"&amp;$AL77&amp;"15"</f>
        <v>立得点表_幼児!11:15</v>
      </c>
      <c r="AO77" s="15" t="str">
        <f t="shared" ref="AO77:AO140" si="28">"ボール得点表_幼児!"&amp;$AL77&amp;"3:"&amp;$AL77&amp;"７"</f>
        <v>ボール得点表_幼児!3:７</v>
      </c>
      <c r="AP77" s="92" t="str">
        <f t="shared" ref="AP77:AP140" si="29">"ボール得点表_幼児!"&amp;$AL77&amp;"11:"&amp;$AL77&amp;"15"</f>
        <v>ボール得点表_幼児!11:15</v>
      </c>
      <c r="AQ77" s="15" t="str">
        <f t="shared" ref="AQ77:AQ140" si="30">"25m得点表_幼児!"&amp;$AL77&amp;"3:"&amp;$AL77&amp;"7"</f>
        <v>25m得点表_幼児!3:7</v>
      </c>
      <c r="AR77" s="92" t="str">
        <f t="shared" ref="AR77:AR140" si="31">"25m得点表_幼児!"&amp;$AL76&amp;"11:"&amp;$AL77&amp;"15"</f>
        <v>25m得点表_幼児!11:15</v>
      </c>
      <c r="AS77" s="15" t="str">
        <f t="shared" ref="AS77:AS140" si="32">"往得点表_幼児!"&amp;$AL77&amp;"3:"&amp;$AL77&amp;"7"</f>
        <v>往得点表_幼児!3:7</v>
      </c>
      <c r="AT77" s="92" t="str">
        <f t="shared" ref="AT77:AT140" si="33">"往得点表_幼児!"&amp;$AL77&amp;"11:"&amp;$AL77&amp;"15"</f>
        <v>往得点表_幼児!11:15</v>
      </c>
      <c r="AU77" s="15" t="e">
        <f>OR(AND(#REF!&lt;=7,#REF!&lt;&gt;""),AND(#REF!&gt;=50,#REF!=""))</f>
        <v>#REF!</v>
      </c>
    </row>
    <row r="78" spans="1:47" ht="18" customHeight="1">
      <c r="A78" s="3">
        <v>66</v>
      </c>
      <c r="B78" s="458"/>
      <c r="C78" s="134"/>
      <c r="D78" s="12"/>
      <c r="E78" s="135"/>
      <c r="F78" s="250" t="str">
        <f t="shared" si="24"/>
        <v/>
      </c>
      <c r="G78" s="12"/>
      <c r="H78" s="253"/>
      <c r="I78" s="28"/>
      <c r="J78" s="251" t="str">
        <f t="shared" ca="1" si="17"/>
        <v/>
      </c>
      <c r="K78" s="39"/>
      <c r="L78" s="40"/>
      <c r="M78" s="40"/>
      <c r="N78" s="128"/>
      <c r="O78" s="136"/>
      <c r="P78" s="256" t="str">
        <f t="shared" ca="1" si="18"/>
        <v/>
      </c>
      <c r="Q78" s="39"/>
      <c r="R78" s="40"/>
      <c r="S78" s="40"/>
      <c r="T78" s="40"/>
      <c r="U78" s="128"/>
      <c r="V78" s="137"/>
      <c r="W78" s="257" t="str">
        <f t="shared" ca="1" si="19"/>
        <v/>
      </c>
      <c r="X78" s="28"/>
      <c r="Y78" s="39"/>
      <c r="Z78" s="40"/>
      <c r="AA78" s="40"/>
      <c r="AB78" s="40"/>
      <c r="AC78" s="41"/>
      <c r="AD78" s="136"/>
      <c r="AE78" s="256" t="str">
        <f t="shared" ca="1" si="20"/>
        <v/>
      </c>
      <c r="AF78" s="7" t="str">
        <f t="shared" si="21"/>
        <v/>
      </c>
      <c r="AG78" s="7" t="str">
        <f t="shared" si="22"/>
        <v/>
      </c>
      <c r="AH78" s="7" t="str">
        <f>IF(AF78=4,VLOOKUP(AG78,設定_幼児!$A$2:$B$4,2,1),"---")</f>
        <v>---</v>
      </c>
      <c r="AI78" s="109" t="str">
        <f>IF(E78=""," ",DATEDIF(E78,#REF!,"M"))</f>
        <v xml:space="preserve"> </v>
      </c>
      <c r="AJ78" s="15" t="str">
        <f t="shared" si="25"/>
        <v/>
      </c>
      <c r="AK78" s="15">
        <v>67</v>
      </c>
      <c r="AL78" s="15" t="str">
        <f t="shared" si="23"/>
        <v/>
      </c>
      <c r="AM78" s="15" t="str">
        <f t="shared" si="26"/>
        <v>立得点表_幼児!3:７</v>
      </c>
      <c r="AN78" s="92" t="str">
        <f t="shared" si="27"/>
        <v>立得点表_幼児!11:15</v>
      </c>
      <c r="AO78" s="15" t="str">
        <f t="shared" si="28"/>
        <v>ボール得点表_幼児!3:７</v>
      </c>
      <c r="AP78" s="92" t="str">
        <f t="shared" si="29"/>
        <v>ボール得点表_幼児!11:15</v>
      </c>
      <c r="AQ78" s="15" t="str">
        <f t="shared" si="30"/>
        <v>25m得点表_幼児!3:7</v>
      </c>
      <c r="AR78" s="92" t="str">
        <f t="shared" si="31"/>
        <v>25m得点表_幼児!11:15</v>
      </c>
      <c r="AS78" s="15" t="str">
        <f t="shared" si="32"/>
        <v>往得点表_幼児!3:7</v>
      </c>
      <c r="AT78" s="92" t="str">
        <f t="shared" si="33"/>
        <v>往得点表_幼児!11:15</v>
      </c>
      <c r="AU78" s="15" t="e">
        <f>OR(AND(#REF!&lt;=7,#REF!&lt;&gt;""),AND(#REF!&gt;=50,#REF!=""))</f>
        <v>#REF!</v>
      </c>
    </row>
    <row r="79" spans="1:47" ht="18" customHeight="1">
      <c r="A79" s="3">
        <v>67</v>
      </c>
      <c r="B79" s="458"/>
      <c r="C79" s="134"/>
      <c r="D79" s="12"/>
      <c r="E79" s="135"/>
      <c r="F79" s="250" t="str">
        <f t="shared" si="24"/>
        <v/>
      </c>
      <c r="G79" s="12"/>
      <c r="H79" s="253"/>
      <c r="I79" s="28"/>
      <c r="J79" s="251" t="str">
        <f t="shared" ca="1" si="17"/>
        <v/>
      </c>
      <c r="K79" s="39"/>
      <c r="L79" s="40"/>
      <c r="M79" s="40"/>
      <c r="N79" s="128"/>
      <c r="O79" s="136"/>
      <c r="P79" s="256" t="str">
        <f t="shared" ca="1" si="18"/>
        <v/>
      </c>
      <c r="Q79" s="39"/>
      <c r="R79" s="40"/>
      <c r="S79" s="40"/>
      <c r="T79" s="40"/>
      <c r="U79" s="128"/>
      <c r="V79" s="137"/>
      <c r="W79" s="257" t="str">
        <f t="shared" ca="1" si="19"/>
        <v/>
      </c>
      <c r="X79" s="28"/>
      <c r="Y79" s="39"/>
      <c r="Z79" s="40"/>
      <c r="AA79" s="40"/>
      <c r="AB79" s="40"/>
      <c r="AC79" s="41"/>
      <c r="AD79" s="136"/>
      <c r="AE79" s="256" t="str">
        <f t="shared" ca="1" si="20"/>
        <v/>
      </c>
      <c r="AF79" s="7" t="str">
        <f t="shared" si="21"/>
        <v/>
      </c>
      <c r="AG79" s="7" t="str">
        <f t="shared" si="22"/>
        <v/>
      </c>
      <c r="AH79" s="7" t="str">
        <f>IF(AF79=4,VLOOKUP(AG79,設定_幼児!$A$2:$B$4,2,1),"---")</f>
        <v>---</v>
      </c>
      <c r="AI79" s="109" t="str">
        <f>IF(E79=""," ",DATEDIF(E79,#REF!,"M"))</f>
        <v xml:space="preserve"> </v>
      </c>
      <c r="AJ79" s="15" t="str">
        <f t="shared" si="25"/>
        <v/>
      </c>
      <c r="AK79" s="15">
        <v>68</v>
      </c>
      <c r="AL79" s="15" t="str">
        <f t="shared" si="23"/>
        <v/>
      </c>
      <c r="AM79" s="15" t="str">
        <f t="shared" si="26"/>
        <v>立得点表_幼児!3:７</v>
      </c>
      <c r="AN79" s="92" t="str">
        <f t="shared" si="27"/>
        <v>立得点表_幼児!11:15</v>
      </c>
      <c r="AO79" s="15" t="str">
        <f t="shared" si="28"/>
        <v>ボール得点表_幼児!3:７</v>
      </c>
      <c r="AP79" s="92" t="str">
        <f t="shared" si="29"/>
        <v>ボール得点表_幼児!11:15</v>
      </c>
      <c r="AQ79" s="15" t="str">
        <f t="shared" si="30"/>
        <v>25m得点表_幼児!3:7</v>
      </c>
      <c r="AR79" s="92" t="str">
        <f t="shared" si="31"/>
        <v>25m得点表_幼児!11:15</v>
      </c>
      <c r="AS79" s="15" t="str">
        <f t="shared" si="32"/>
        <v>往得点表_幼児!3:7</v>
      </c>
      <c r="AT79" s="92" t="str">
        <f t="shared" si="33"/>
        <v>往得点表_幼児!11:15</v>
      </c>
      <c r="AU79" s="15" t="e">
        <f>OR(AND(#REF!&lt;=7,#REF!&lt;&gt;""),AND(#REF!&gt;=50,#REF!=""))</f>
        <v>#REF!</v>
      </c>
    </row>
    <row r="80" spans="1:47" ht="18" customHeight="1">
      <c r="A80" s="3">
        <v>68</v>
      </c>
      <c r="B80" s="458"/>
      <c r="C80" s="134"/>
      <c r="D80" s="12"/>
      <c r="E80" s="135"/>
      <c r="F80" s="250" t="str">
        <f t="shared" si="24"/>
        <v/>
      </c>
      <c r="G80" s="12"/>
      <c r="H80" s="253"/>
      <c r="I80" s="28"/>
      <c r="J80" s="251" t="str">
        <f t="shared" ca="1" si="17"/>
        <v/>
      </c>
      <c r="K80" s="39"/>
      <c r="L80" s="40"/>
      <c r="M80" s="40"/>
      <c r="N80" s="128"/>
      <c r="O80" s="136"/>
      <c r="P80" s="256" t="str">
        <f t="shared" ca="1" si="18"/>
        <v/>
      </c>
      <c r="Q80" s="39"/>
      <c r="R80" s="40"/>
      <c r="S80" s="40"/>
      <c r="T80" s="40"/>
      <c r="U80" s="128"/>
      <c r="V80" s="137"/>
      <c r="W80" s="257" t="str">
        <f t="shared" ca="1" si="19"/>
        <v/>
      </c>
      <c r="X80" s="28"/>
      <c r="Y80" s="39"/>
      <c r="Z80" s="40"/>
      <c r="AA80" s="40"/>
      <c r="AB80" s="40"/>
      <c r="AC80" s="41"/>
      <c r="AD80" s="136"/>
      <c r="AE80" s="256" t="str">
        <f t="shared" ca="1" si="20"/>
        <v/>
      </c>
      <c r="AF80" s="7" t="str">
        <f t="shared" si="21"/>
        <v/>
      </c>
      <c r="AG80" s="7" t="str">
        <f t="shared" si="22"/>
        <v/>
      </c>
      <c r="AH80" s="7" t="str">
        <f>IF(AF80=4,VLOOKUP(AG80,設定_幼児!$A$2:$B$4,2,1),"---")</f>
        <v>---</v>
      </c>
      <c r="AI80" s="109" t="str">
        <f>IF(E80=""," ",DATEDIF(E80,#REF!,"M"))</f>
        <v xml:space="preserve"> </v>
      </c>
      <c r="AJ80" s="15" t="str">
        <f t="shared" si="25"/>
        <v/>
      </c>
      <c r="AK80" s="15">
        <v>69</v>
      </c>
      <c r="AL80" s="15" t="str">
        <f t="shared" si="23"/>
        <v/>
      </c>
      <c r="AM80" s="15" t="str">
        <f t="shared" si="26"/>
        <v>立得点表_幼児!3:７</v>
      </c>
      <c r="AN80" s="92" t="str">
        <f t="shared" si="27"/>
        <v>立得点表_幼児!11:15</v>
      </c>
      <c r="AO80" s="15" t="str">
        <f t="shared" si="28"/>
        <v>ボール得点表_幼児!3:７</v>
      </c>
      <c r="AP80" s="92" t="str">
        <f t="shared" si="29"/>
        <v>ボール得点表_幼児!11:15</v>
      </c>
      <c r="AQ80" s="15" t="str">
        <f t="shared" si="30"/>
        <v>25m得点表_幼児!3:7</v>
      </c>
      <c r="AR80" s="92" t="str">
        <f t="shared" si="31"/>
        <v>25m得点表_幼児!11:15</v>
      </c>
      <c r="AS80" s="15" t="str">
        <f t="shared" si="32"/>
        <v>往得点表_幼児!3:7</v>
      </c>
      <c r="AT80" s="92" t="str">
        <f t="shared" si="33"/>
        <v>往得点表_幼児!11:15</v>
      </c>
      <c r="AU80" s="15" t="e">
        <f>OR(AND(#REF!&lt;=7,#REF!&lt;&gt;""),AND(#REF!&gt;=50,#REF!=""))</f>
        <v>#REF!</v>
      </c>
    </row>
    <row r="81" spans="1:47" s="31" customFormat="1" ht="18" customHeight="1">
      <c r="A81" s="3">
        <v>69</v>
      </c>
      <c r="B81" s="473"/>
      <c r="C81" s="134"/>
      <c r="D81" s="12"/>
      <c r="E81" s="135"/>
      <c r="F81" s="472" t="str">
        <f t="shared" si="24"/>
        <v/>
      </c>
      <c r="G81" s="12"/>
      <c r="H81" s="253"/>
      <c r="I81" s="28"/>
      <c r="J81" s="251" t="str">
        <f t="shared" ca="1" si="17"/>
        <v/>
      </c>
      <c r="K81" s="39"/>
      <c r="L81" s="40"/>
      <c r="M81" s="40"/>
      <c r="N81" s="128"/>
      <c r="O81" s="136"/>
      <c r="P81" s="256" t="str">
        <f t="shared" ca="1" si="18"/>
        <v/>
      </c>
      <c r="Q81" s="39"/>
      <c r="R81" s="40"/>
      <c r="S81" s="40"/>
      <c r="T81" s="40"/>
      <c r="U81" s="128"/>
      <c r="V81" s="137"/>
      <c r="W81" s="257" t="str">
        <f t="shared" ca="1" si="19"/>
        <v/>
      </c>
      <c r="X81" s="28"/>
      <c r="Y81" s="39"/>
      <c r="Z81" s="40"/>
      <c r="AA81" s="40"/>
      <c r="AB81" s="40"/>
      <c r="AC81" s="41"/>
      <c r="AD81" s="136"/>
      <c r="AE81" s="256" t="str">
        <f t="shared" ca="1" si="20"/>
        <v/>
      </c>
      <c r="AF81" s="7" t="str">
        <f t="shared" si="21"/>
        <v/>
      </c>
      <c r="AG81" s="7" t="str">
        <f t="shared" si="22"/>
        <v/>
      </c>
      <c r="AH81" s="7" t="str">
        <f>IF(AF81=4,VLOOKUP(AG81,設定_幼児!$A$2:$B$4,2,1),"---")</f>
        <v>---</v>
      </c>
      <c r="AI81" s="109" t="str">
        <f>IF(E81=""," ",DATEDIF(E81,#REF!,"M"))</f>
        <v xml:space="preserve"> </v>
      </c>
      <c r="AJ81" s="15" t="str">
        <f t="shared" si="25"/>
        <v/>
      </c>
      <c r="AK81" s="31">
        <v>70</v>
      </c>
      <c r="AL81" s="31" t="str">
        <f t="shared" si="23"/>
        <v/>
      </c>
      <c r="AM81" s="31" t="str">
        <f t="shared" si="26"/>
        <v>立得点表_幼児!3:７</v>
      </c>
      <c r="AN81" s="121" t="str">
        <f t="shared" si="27"/>
        <v>立得点表_幼児!11:15</v>
      </c>
      <c r="AO81" s="31" t="str">
        <f t="shared" si="28"/>
        <v>ボール得点表_幼児!3:７</v>
      </c>
      <c r="AP81" s="121" t="str">
        <f t="shared" si="29"/>
        <v>ボール得点表_幼児!11:15</v>
      </c>
      <c r="AQ81" s="31" t="str">
        <f t="shared" si="30"/>
        <v>25m得点表_幼児!3:7</v>
      </c>
      <c r="AR81" s="121" t="str">
        <f t="shared" si="31"/>
        <v>25m得点表_幼児!11:15</v>
      </c>
      <c r="AS81" s="31" t="str">
        <f t="shared" si="32"/>
        <v>往得点表_幼児!3:7</v>
      </c>
      <c r="AT81" s="121" t="str">
        <f t="shared" si="33"/>
        <v>往得点表_幼児!11:15</v>
      </c>
      <c r="AU81" s="31" t="e">
        <f>OR(AND(#REF!&lt;=7,#REF!&lt;&gt;""),AND(#REF!&gt;=50,#REF!=""))</f>
        <v>#REF!</v>
      </c>
    </row>
    <row r="82" spans="1:47" ht="18" customHeight="1">
      <c r="A82" s="3">
        <v>70</v>
      </c>
      <c r="B82" s="456"/>
      <c r="C82" s="116"/>
      <c r="D82" s="14"/>
      <c r="E82" s="110"/>
      <c r="F82" s="183" t="str">
        <f t="shared" si="24"/>
        <v/>
      </c>
      <c r="G82" s="14"/>
      <c r="H82" s="255"/>
      <c r="I82" s="27"/>
      <c r="J82" s="161" t="str">
        <f t="shared" ca="1" si="17"/>
        <v/>
      </c>
      <c r="K82" s="4"/>
      <c r="L82" s="45"/>
      <c r="M82" s="45"/>
      <c r="N82" s="119"/>
      <c r="O82" s="24"/>
      <c r="P82" s="163" t="str">
        <f t="shared" ca="1" si="18"/>
        <v/>
      </c>
      <c r="Q82" s="4"/>
      <c r="R82" s="45"/>
      <c r="S82" s="45"/>
      <c r="T82" s="45"/>
      <c r="U82" s="119"/>
      <c r="V82" s="94"/>
      <c r="W82" s="165" t="str">
        <f t="shared" ca="1" si="19"/>
        <v/>
      </c>
      <c r="X82" s="27"/>
      <c r="Y82" s="4"/>
      <c r="Z82" s="45"/>
      <c r="AA82" s="45"/>
      <c r="AB82" s="45"/>
      <c r="AC82" s="35"/>
      <c r="AD82" s="24"/>
      <c r="AE82" s="163" t="str">
        <f t="shared" ca="1" si="20"/>
        <v/>
      </c>
      <c r="AF82" s="5" t="str">
        <f t="shared" si="21"/>
        <v/>
      </c>
      <c r="AG82" s="5" t="str">
        <f t="shared" si="22"/>
        <v/>
      </c>
      <c r="AH82" s="5" t="str">
        <f>IF(AF82=4,VLOOKUP(AG82,設定_幼児!$A$2:$B$4,2,1),"---")</f>
        <v>---</v>
      </c>
      <c r="AI82" s="109" t="str">
        <f>IF(E82=""," ",DATEDIF(E82,#REF!,"M"))</f>
        <v xml:space="preserve"> </v>
      </c>
      <c r="AJ82" s="15" t="str">
        <f t="shared" si="25"/>
        <v/>
      </c>
      <c r="AK82" s="15">
        <v>71</v>
      </c>
      <c r="AL82" s="15" t="str">
        <f t="shared" si="23"/>
        <v/>
      </c>
      <c r="AM82" s="15" t="str">
        <f t="shared" si="26"/>
        <v>立得点表_幼児!3:７</v>
      </c>
      <c r="AN82" s="92" t="str">
        <f t="shared" si="27"/>
        <v>立得点表_幼児!11:15</v>
      </c>
      <c r="AO82" s="15" t="str">
        <f t="shared" si="28"/>
        <v>ボール得点表_幼児!3:７</v>
      </c>
      <c r="AP82" s="92" t="str">
        <f t="shared" si="29"/>
        <v>ボール得点表_幼児!11:15</v>
      </c>
      <c r="AQ82" s="15" t="str">
        <f t="shared" si="30"/>
        <v>25m得点表_幼児!3:7</v>
      </c>
      <c r="AR82" s="92" t="str">
        <f t="shared" si="31"/>
        <v>25m得点表_幼児!11:15</v>
      </c>
      <c r="AS82" s="15" t="str">
        <f t="shared" si="32"/>
        <v>往得点表_幼児!3:7</v>
      </c>
      <c r="AT82" s="92" t="str">
        <f t="shared" si="33"/>
        <v>往得点表_幼児!11:15</v>
      </c>
      <c r="AU82" s="15" t="e">
        <f>OR(AND(#REF!&lt;=7,#REF!&lt;&gt;""),AND(#REF!&gt;=50,#REF!=""))</f>
        <v>#REF!</v>
      </c>
    </row>
    <row r="83" spans="1:47" ht="18" customHeight="1">
      <c r="A83" s="3">
        <v>71</v>
      </c>
      <c r="B83" s="458"/>
      <c r="C83" s="134"/>
      <c r="D83" s="12"/>
      <c r="E83" s="135"/>
      <c r="F83" s="250" t="str">
        <f t="shared" si="24"/>
        <v/>
      </c>
      <c r="G83" s="12"/>
      <c r="H83" s="253"/>
      <c r="I83" s="28"/>
      <c r="J83" s="251" t="str">
        <f t="shared" ca="1" si="17"/>
        <v/>
      </c>
      <c r="K83" s="39"/>
      <c r="L83" s="40"/>
      <c r="M83" s="40"/>
      <c r="N83" s="128"/>
      <c r="O83" s="136"/>
      <c r="P83" s="256" t="str">
        <f t="shared" ca="1" si="18"/>
        <v/>
      </c>
      <c r="Q83" s="39"/>
      <c r="R83" s="40"/>
      <c r="S83" s="40"/>
      <c r="T83" s="40"/>
      <c r="U83" s="128"/>
      <c r="V83" s="137"/>
      <c r="W83" s="257" t="str">
        <f t="shared" ca="1" si="19"/>
        <v/>
      </c>
      <c r="X83" s="28"/>
      <c r="Y83" s="39"/>
      <c r="Z83" s="40"/>
      <c r="AA83" s="40"/>
      <c r="AB83" s="40"/>
      <c r="AC83" s="41"/>
      <c r="AD83" s="136"/>
      <c r="AE83" s="256" t="str">
        <f t="shared" ca="1" si="20"/>
        <v/>
      </c>
      <c r="AF83" s="7" t="str">
        <f t="shared" si="21"/>
        <v/>
      </c>
      <c r="AG83" s="7" t="str">
        <f t="shared" si="22"/>
        <v/>
      </c>
      <c r="AH83" s="7" t="str">
        <f>IF(AF83=4,VLOOKUP(AG83,設定_幼児!$A$2:$B$4,2,1),"---")</f>
        <v>---</v>
      </c>
      <c r="AI83" s="109" t="str">
        <f>IF(E83=""," ",DATEDIF(E83,#REF!,"M"))</f>
        <v xml:space="preserve"> </v>
      </c>
      <c r="AJ83" s="15" t="str">
        <f t="shared" si="25"/>
        <v/>
      </c>
      <c r="AK83" s="15">
        <v>72</v>
      </c>
      <c r="AL83" s="15" t="str">
        <f t="shared" si="23"/>
        <v/>
      </c>
      <c r="AM83" s="15" t="str">
        <f t="shared" si="26"/>
        <v>立得点表_幼児!3:７</v>
      </c>
      <c r="AN83" s="92" t="str">
        <f t="shared" si="27"/>
        <v>立得点表_幼児!11:15</v>
      </c>
      <c r="AO83" s="15" t="str">
        <f t="shared" si="28"/>
        <v>ボール得点表_幼児!3:７</v>
      </c>
      <c r="AP83" s="92" t="str">
        <f t="shared" si="29"/>
        <v>ボール得点表_幼児!11:15</v>
      </c>
      <c r="AQ83" s="15" t="str">
        <f t="shared" si="30"/>
        <v>25m得点表_幼児!3:7</v>
      </c>
      <c r="AR83" s="92" t="str">
        <f t="shared" si="31"/>
        <v>25m得点表_幼児!11:15</v>
      </c>
      <c r="AS83" s="15" t="str">
        <f t="shared" si="32"/>
        <v>往得点表_幼児!3:7</v>
      </c>
      <c r="AT83" s="92" t="str">
        <f t="shared" si="33"/>
        <v>往得点表_幼児!11:15</v>
      </c>
      <c r="AU83" s="15" t="e">
        <f>OR(AND(#REF!&lt;=7,#REF!&lt;&gt;""),AND(#REF!&gt;=50,#REF!=""))</f>
        <v>#REF!</v>
      </c>
    </row>
    <row r="84" spans="1:47" ht="18" customHeight="1">
      <c r="A84" s="3">
        <v>72</v>
      </c>
      <c r="B84" s="458"/>
      <c r="C84" s="134"/>
      <c r="D84" s="12"/>
      <c r="E84" s="135"/>
      <c r="F84" s="250" t="str">
        <f t="shared" si="24"/>
        <v/>
      </c>
      <c r="G84" s="12"/>
      <c r="H84" s="253"/>
      <c r="I84" s="28"/>
      <c r="J84" s="251" t="str">
        <f t="shared" ca="1" si="17"/>
        <v/>
      </c>
      <c r="K84" s="39"/>
      <c r="L84" s="40"/>
      <c r="M84" s="40"/>
      <c r="N84" s="128"/>
      <c r="O84" s="136"/>
      <c r="P84" s="256" t="str">
        <f t="shared" ca="1" si="18"/>
        <v/>
      </c>
      <c r="Q84" s="39"/>
      <c r="R84" s="40"/>
      <c r="S84" s="40"/>
      <c r="T84" s="40"/>
      <c r="U84" s="128"/>
      <c r="V84" s="137"/>
      <c r="W84" s="257" t="str">
        <f t="shared" ca="1" si="19"/>
        <v/>
      </c>
      <c r="X84" s="28"/>
      <c r="Y84" s="39"/>
      <c r="Z84" s="40"/>
      <c r="AA84" s="40"/>
      <c r="AB84" s="40"/>
      <c r="AC84" s="41"/>
      <c r="AD84" s="136"/>
      <c r="AE84" s="256" t="str">
        <f t="shared" ca="1" si="20"/>
        <v/>
      </c>
      <c r="AF84" s="7" t="str">
        <f t="shared" si="21"/>
        <v/>
      </c>
      <c r="AG84" s="7" t="str">
        <f t="shared" si="22"/>
        <v/>
      </c>
      <c r="AH84" s="7" t="str">
        <f>IF(AF84=4,VLOOKUP(AG84,設定_幼児!$A$2:$B$4,2,1),"---")</f>
        <v>---</v>
      </c>
      <c r="AI84" s="109" t="str">
        <f>IF(E84=""," ",DATEDIF(E84,#REF!,"M"))</f>
        <v xml:space="preserve"> </v>
      </c>
      <c r="AJ84" s="15" t="str">
        <f t="shared" si="25"/>
        <v/>
      </c>
      <c r="AK84" s="15">
        <v>73</v>
      </c>
      <c r="AL84" s="15" t="str">
        <f t="shared" si="23"/>
        <v/>
      </c>
      <c r="AM84" s="15" t="str">
        <f t="shared" si="26"/>
        <v>立得点表_幼児!3:７</v>
      </c>
      <c r="AN84" s="92" t="str">
        <f t="shared" si="27"/>
        <v>立得点表_幼児!11:15</v>
      </c>
      <c r="AO84" s="15" t="str">
        <f t="shared" si="28"/>
        <v>ボール得点表_幼児!3:７</v>
      </c>
      <c r="AP84" s="92" t="str">
        <f t="shared" si="29"/>
        <v>ボール得点表_幼児!11:15</v>
      </c>
      <c r="AQ84" s="15" t="str">
        <f t="shared" si="30"/>
        <v>25m得点表_幼児!3:7</v>
      </c>
      <c r="AR84" s="92" t="str">
        <f t="shared" si="31"/>
        <v>25m得点表_幼児!11:15</v>
      </c>
      <c r="AS84" s="15" t="str">
        <f t="shared" si="32"/>
        <v>往得点表_幼児!3:7</v>
      </c>
      <c r="AT84" s="92" t="str">
        <f t="shared" si="33"/>
        <v>往得点表_幼児!11:15</v>
      </c>
      <c r="AU84" s="15" t="e">
        <f>OR(AND(#REF!&lt;=7,#REF!&lt;&gt;""),AND(#REF!&gt;=50,#REF!=""))</f>
        <v>#REF!</v>
      </c>
    </row>
    <row r="85" spans="1:47" ht="18" customHeight="1">
      <c r="A85" s="3">
        <v>73</v>
      </c>
      <c r="B85" s="458"/>
      <c r="C85" s="134"/>
      <c r="D85" s="12"/>
      <c r="E85" s="135"/>
      <c r="F85" s="250" t="str">
        <f t="shared" si="24"/>
        <v/>
      </c>
      <c r="G85" s="12"/>
      <c r="H85" s="253"/>
      <c r="I85" s="28"/>
      <c r="J85" s="251" t="str">
        <f t="shared" ca="1" si="17"/>
        <v/>
      </c>
      <c r="K85" s="39"/>
      <c r="L85" s="40"/>
      <c r="M85" s="40"/>
      <c r="N85" s="128"/>
      <c r="O85" s="136"/>
      <c r="P85" s="256" t="str">
        <f t="shared" ca="1" si="18"/>
        <v/>
      </c>
      <c r="Q85" s="39"/>
      <c r="R85" s="40"/>
      <c r="S85" s="40"/>
      <c r="T85" s="40"/>
      <c r="U85" s="128"/>
      <c r="V85" s="137"/>
      <c r="W85" s="257" t="str">
        <f t="shared" ca="1" si="19"/>
        <v/>
      </c>
      <c r="X85" s="28"/>
      <c r="Y85" s="39"/>
      <c r="Z85" s="40"/>
      <c r="AA85" s="40"/>
      <c r="AB85" s="40"/>
      <c r="AC85" s="41"/>
      <c r="AD85" s="136"/>
      <c r="AE85" s="256" t="str">
        <f t="shared" ca="1" si="20"/>
        <v/>
      </c>
      <c r="AF85" s="7" t="str">
        <f t="shared" si="21"/>
        <v/>
      </c>
      <c r="AG85" s="7" t="str">
        <f t="shared" si="22"/>
        <v/>
      </c>
      <c r="AH85" s="7" t="str">
        <f>IF(AF85=4,VLOOKUP(AG85,設定_幼児!$A$2:$B$4,2,1),"---")</f>
        <v>---</v>
      </c>
      <c r="AI85" s="109" t="str">
        <f>IF(E85=""," ",DATEDIF(E85,#REF!,"M"))</f>
        <v xml:space="preserve"> </v>
      </c>
      <c r="AJ85" s="15" t="str">
        <f t="shared" si="25"/>
        <v/>
      </c>
      <c r="AK85" s="15">
        <v>74</v>
      </c>
      <c r="AL85" s="15" t="str">
        <f t="shared" si="23"/>
        <v/>
      </c>
      <c r="AM85" s="15" t="str">
        <f t="shared" si="26"/>
        <v>立得点表_幼児!3:７</v>
      </c>
      <c r="AN85" s="92" t="str">
        <f t="shared" si="27"/>
        <v>立得点表_幼児!11:15</v>
      </c>
      <c r="AO85" s="15" t="str">
        <f t="shared" si="28"/>
        <v>ボール得点表_幼児!3:７</v>
      </c>
      <c r="AP85" s="92" t="str">
        <f t="shared" si="29"/>
        <v>ボール得点表_幼児!11:15</v>
      </c>
      <c r="AQ85" s="15" t="str">
        <f t="shared" si="30"/>
        <v>25m得点表_幼児!3:7</v>
      </c>
      <c r="AR85" s="92" t="str">
        <f t="shared" si="31"/>
        <v>25m得点表_幼児!11:15</v>
      </c>
      <c r="AS85" s="15" t="str">
        <f t="shared" si="32"/>
        <v>往得点表_幼児!3:7</v>
      </c>
      <c r="AT85" s="92" t="str">
        <f t="shared" si="33"/>
        <v>往得点表_幼児!11:15</v>
      </c>
      <c r="AU85" s="15" t="e">
        <f>OR(AND(#REF!&lt;=7,#REF!&lt;&gt;""),AND(#REF!&gt;=50,#REF!=""))</f>
        <v>#REF!</v>
      </c>
    </row>
    <row r="86" spans="1:47" s="31" customFormat="1" ht="18" customHeight="1">
      <c r="A86" s="3">
        <v>74</v>
      </c>
      <c r="B86" s="473"/>
      <c r="C86" s="134"/>
      <c r="D86" s="12"/>
      <c r="E86" s="135"/>
      <c r="F86" s="472" t="str">
        <f t="shared" si="24"/>
        <v/>
      </c>
      <c r="G86" s="12"/>
      <c r="H86" s="253"/>
      <c r="I86" s="28"/>
      <c r="J86" s="251" t="str">
        <f t="shared" ca="1" si="17"/>
        <v/>
      </c>
      <c r="K86" s="39"/>
      <c r="L86" s="40"/>
      <c r="M86" s="40"/>
      <c r="N86" s="128"/>
      <c r="O86" s="136"/>
      <c r="P86" s="256" t="str">
        <f t="shared" ca="1" si="18"/>
        <v/>
      </c>
      <c r="Q86" s="39"/>
      <c r="R86" s="40"/>
      <c r="S86" s="40"/>
      <c r="T86" s="40"/>
      <c r="U86" s="128"/>
      <c r="V86" s="137"/>
      <c r="W86" s="257" t="str">
        <f t="shared" ca="1" si="19"/>
        <v/>
      </c>
      <c r="X86" s="28"/>
      <c r="Y86" s="39"/>
      <c r="Z86" s="40"/>
      <c r="AA86" s="40"/>
      <c r="AB86" s="40"/>
      <c r="AC86" s="41"/>
      <c r="AD86" s="136"/>
      <c r="AE86" s="256" t="str">
        <f t="shared" ca="1" si="20"/>
        <v/>
      </c>
      <c r="AF86" s="7" t="str">
        <f t="shared" si="21"/>
        <v/>
      </c>
      <c r="AG86" s="7" t="str">
        <f t="shared" si="22"/>
        <v/>
      </c>
      <c r="AH86" s="7" t="str">
        <f>IF(AF86=4,VLOOKUP(AG86,設定_幼児!$A$2:$B$4,2,1),"---")</f>
        <v>---</v>
      </c>
      <c r="AI86" s="109" t="str">
        <f>IF(E86=""," ",DATEDIF(E86,#REF!,"M"))</f>
        <v xml:space="preserve"> </v>
      </c>
      <c r="AJ86" s="15" t="str">
        <f t="shared" si="25"/>
        <v/>
      </c>
      <c r="AK86" s="31">
        <v>75</v>
      </c>
      <c r="AL86" s="31" t="str">
        <f t="shared" si="23"/>
        <v/>
      </c>
      <c r="AM86" s="31" t="str">
        <f t="shared" si="26"/>
        <v>立得点表_幼児!3:７</v>
      </c>
      <c r="AN86" s="121" t="str">
        <f t="shared" si="27"/>
        <v>立得点表_幼児!11:15</v>
      </c>
      <c r="AO86" s="31" t="str">
        <f t="shared" si="28"/>
        <v>ボール得点表_幼児!3:７</v>
      </c>
      <c r="AP86" s="121" t="str">
        <f t="shared" si="29"/>
        <v>ボール得点表_幼児!11:15</v>
      </c>
      <c r="AQ86" s="31" t="str">
        <f t="shared" si="30"/>
        <v>25m得点表_幼児!3:7</v>
      </c>
      <c r="AR86" s="121" t="str">
        <f t="shared" si="31"/>
        <v>25m得点表_幼児!11:15</v>
      </c>
      <c r="AS86" s="31" t="str">
        <f t="shared" si="32"/>
        <v>往得点表_幼児!3:7</v>
      </c>
      <c r="AT86" s="121" t="str">
        <f t="shared" si="33"/>
        <v>往得点表_幼児!11:15</v>
      </c>
      <c r="AU86" s="31" t="e">
        <f>OR(AND(#REF!&lt;=7,#REF!&lt;&gt;""),AND(#REF!&gt;=50,#REF!=""))</f>
        <v>#REF!</v>
      </c>
    </row>
    <row r="87" spans="1:47" ht="18" customHeight="1">
      <c r="A87" s="3">
        <v>75</v>
      </c>
      <c r="B87" s="456"/>
      <c r="C87" s="116"/>
      <c r="D87" s="14"/>
      <c r="E87" s="110"/>
      <c r="F87" s="183" t="str">
        <f t="shared" si="24"/>
        <v/>
      </c>
      <c r="G87" s="14"/>
      <c r="H87" s="255"/>
      <c r="I87" s="27"/>
      <c r="J87" s="161" t="str">
        <f t="shared" ca="1" si="17"/>
        <v/>
      </c>
      <c r="K87" s="4"/>
      <c r="L87" s="45"/>
      <c r="M87" s="45"/>
      <c r="N87" s="119"/>
      <c r="O87" s="24"/>
      <c r="P87" s="163" t="str">
        <f t="shared" ca="1" si="18"/>
        <v/>
      </c>
      <c r="Q87" s="4"/>
      <c r="R87" s="45"/>
      <c r="S87" s="45"/>
      <c r="T87" s="45"/>
      <c r="U87" s="119"/>
      <c r="V87" s="94"/>
      <c r="W87" s="165" t="str">
        <f t="shared" ca="1" si="19"/>
        <v/>
      </c>
      <c r="X87" s="27"/>
      <c r="Y87" s="4"/>
      <c r="Z87" s="45"/>
      <c r="AA87" s="45"/>
      <c r="AB87" s="45"/>
      <c r="AC87" s="35"/>
      <c r="AD87" s="24"/>
      <c r="AE87" s="163" t="str">
        <f t="shared" ca="1" si="20"/>
        <v/>
      </c>
      <c r="AF87" s="5" t="str">
        <f t="shared" si="21"/>
        <v/>
      </c>
      <c r="AG87" s="5" t="str">
        <f t="shared" si="22"/>
        <v/>
      </c>
      <c r="AH87" s="5" t="str">
        <f>IF(AF87=4,VLOOKUP(AG87,設定_幼児!$A$2:$B$4,2,1),"---")</f>
        <v>---</v>
      </c>
      <c r="AI87" s="109" t="str">
        <f>IF(E87=""," ",DATEDIF(E87,#REF!,"M"))</f>
        <v xml:space="preserve"> </v>
      </c>
      <c r="AJ87" s="15" t="str">
        <f t="shared" si="25"/>
        <v/>
      </c>
      <c r="AK87" s="15">
        <v>76</v>
      </c>
      <c r="AL87" s="15" t="str">
        <f t="shared" si="23"/>
        <v/>
      </c>
      <c r="AM87" s="15" t="str">
        <f t="shared" si="26"/>
        <v>立得点表_幼児!3:７</v>
      </c>
      <c r="AN87" s="92" t="str">
        <f t="shared" si="27"/>
        <v>立得点表_幼児!11:15</v>
      </c>
      <c r="AO87" s="15" t="str">
        <f t="shared" si="28"/>
        <v>ボール得点表_幼児!3:７</v>
      </c>
      <c r="AP87" s="92" t="str">
        <f t="shared" si="29"/>
        <v>ボール得点表_幼児!11:15</v>
      </c>
      <c r="AQ87" s="15" t="str">
        <f t="shared" si="30"/>
        <v>25m得点表_幼児!3:7</v>
      </c>
      <c r="AR87" s="92" t="str">
        <f t="shared" si="31"/>
        <v>25m得点表_幼児!11:15</v>
      </c>
      <c r="AS87" s="15" t="str">
        <f t="shared" si="32"/>
        <v>往得点表_幼児!3:7</v>
      </c>
      <c r="AT87" s="92" t="str">
        <f t="shared" si="33"/>
        <v>往得点表_幼児!11:15</v>
      </c>
      <c r="AU87" s="15" t="e">
        <f>OR(AND(#REF!&lt;=7,#REF!&lt;&gt;""),AND(#REF!&gt;=50,#REF!=""))</f>
        <v>#REF!</v>
      </c>
    </row>
    <row r="88" spans="1:47" ht="18" customHeight="1">
      <c r="A88" s="3">
        <v>76</v>
      </c>
      <c r="B88" s="458"/>
      <c r="C88" s="134"/>
      <c r="D88" s="12"/>
      <c r="E88" s="135"/>
      <c r="F88" s="250" t="str">
        <f t="shared" si="24"/>
        <v/>
      </c>
      <c r="G88" s="12"/>
      <c r="H88" s="253"/>
      <c r="I88" s="28"/>
      <c r="J88" s="251" t="str">
        <f t="shared" ca="1" si="17"/>
        <v/>
      </c>
      <c r="K88" s="39"/>
      <c r="L88" s="40"/>
      <c r="M88" s="40"/>
      <c r="N88" s="128"/>
      <c r="O88" s="136"/>
      <c r="P88" s="256" t="str">
        <f t="shared" ca="1" si="18"/>
        <v/>
      </c>
      <c r="Q88" s="39"/>
      <c r="R88" s="40"/>
      <c r="S88" s="40"/>
      <c r="T88" s="40"/>
      <c r="U88" s="128"/>
      <c r="V88" s="137"/>
      <c r="W88" s="257" t="str">
        <f t="shared" ca="1" si="19"/>
        <v/>
      </c>
      <c r="X88" s="28"/>
      <c r="Y88" s="39"/>
      <c r="Z88" s="40"/>
      <c r="AA88" s="40"/>
      <c r="AB88" s="40"/>
      <c r="AC88" s="41"/>
      <c r="AD88" s="136"/>
      <c r="AE88" s="256" t="str">
        <f t="shared" ca="1" si="20"/>
        <v/>
      </c>
      <c r="AF88" s="7" t="str">
        <f t="shared" si="21"/>
        <v/>
      </c>
      <c r="AG88" s="7" t="str">
        <f t="shared" si="22"/>
        <v/>
      </c>
      <c r="AH88" s="7" t="str">
        <f>IF(AF88=4,VLOOKUP(AG88,設定_幼児!$A$2:$B$4,2,1),"---")</f>
        <v>---</v>
      </c>
      <c r="AI88" s="109" t="str">
        <f>IF(E88=""," ",DATEDIF(E88,#REF!,"M"))</f>
        <v xml:space="preserve"> </v>
      </c>
      <c r="AJ88" s="15" t="str">
        <f t="shared" si="25"/>
        <v/>
      </c>
      <c r="AK88" s="15">
        <v>77</v>
      </c>
      <c r="AL88" s="15" t="str">
        <f t="shared" si="23"/>
        <v/>
      </c>
      <c r="AM88" s="15" t="str">
        <f t="shared" si="26"/>
        <v>立得点表_幼児!3:７</v>
      </c>
      <c r="AN88" s="92" t="str">
        <f t="shared" si="27"/>
        <v>立得点表_幼児!11:15</v>
      </c>
      <c r="AO88" s="15" t="str">
        <f t="shared" si="28"/>
        <v>ボール得点表_幼児!3:７</v>
      </c>
      <c r="AP88" s="92" t="str">
        <f t="shared" si="29"/>
        <v>ボール得点表_幼児!11:15</v>
      </c>
      <c r="AQ88" s="15" t="str">
        <f t="shared" si="30"/>
        <v>25m得点表_幼児!3:7</v>
      </c>
      <c r="AR88" s="92" t="str">
        <f t="shared" si="31"/>
        <v>25m得点表_幼児!11:15</v>
      </c>
      <c r="AS88" s="15" t="str">
        <f t="shared" si="32"/>
        <v>往得点表_幼児!3:7</v>
      </c>
      <c r="AT88" s="92" t="str">
        <f t="shared" si="33"/>
        <v>往得点表_幼児!11:15</v>
      </c>
      <c r="AU88" s="15" t="e">
        <f>OR(AND(#REF!&lt;=7,#REF!&lt;&gt;""),AND(#REF!&gt;=50,#REF!=""))</f>
        <v>#REF!</v>
      </c>
    </row>
    <row r="89" spans="1:47" ht="18" customHeight="1">
      <c r="A89" s="3">
        <v>77</v>
      </c>
      <c r="B89" s="458"/>
      <c r="C89" s="134"/>
      <c r="D89" s="12"/>
      <c r="E89" s="135"/>
      <c r="F89" s="250" t="str">
        <f t="shared" si="24"/>
        <v/>
      </c>
      <c r="G89" s="12"/>
      <c r="H89" s="253"/>
      <c r="I89" s="28"/>
      <c r="J89" s="251" t="str">
        <f t="shared" ca="1" si="17"/>
        <v/>
      </c>
      <c r="K89" s="39"/>
      <c r="L89" s="40"/>
      <c r="M89" s="40"/>
      <c r="N89" s="128"/>
      <c r="O89" s="136"/>
      <c r="P89" s="256" t="str">
        <f t="shared" ca="1" si="18"/>
        <v/>
      </c>
      <c r="Q89" s="39"/>
      <c r="R89" s="40"/>
      <c r="S89" s="40"/>
      <c r="T89" s="40"/>
      <c r="U89" s="128"/>
      <c r="V89" s="137"/>
      <c r="W89" s="257" t="str">
        <f t="shared" ca="1" si="19"/>
        <v/>
      </c>
      <c r="X89" s="28"/>
      <c r="Y89" s="39"/>
      <c r="Z89" s="40"/>
      <c r="AA89" s="40"/>
      <c r="AB89" s="40"/>
      <c r="AC89" s="41"/>
      <c r="AD89" s="136"/>
      <c r="AE89" s="256" t="str">
        <f t="shared" ca="1" si="20"/>
        <v/>
      </c>
      <c r="AF89" s="7" t="str">
        <f t="shared" si="21"/>
        <v/>
      </c>
      <c r="AG89" s="7" t="str">
        <f t="shared" si="22"/>
        <v/>
      </c>
      <c r="AH89" s="7" t="str">
        <f>IF(AF89=4,VLOOKUP(AG89,設定_幼児!$A$2:$B$4,2,1),"---")</f>
        <v>---</v>
      </c>
      <c r="AI89" s="109" t="str">
        <f>IF(E89=""," ",DATEDIF(E89,#REF!,"M"))</f>
        <v xml:space="preserve"> </v>
      </c>
      <c r="AJ89" s="15" t="str">
        <f t="shared" si="25"/>
        <v/>
      </c>
      <c r="AK89" s="15">
        <v>78</v>
      </c>
      <c r="AL89" s="15" t="str">
        <f t="shared" si="23"/>
        <v/>
      </c>
      <c r="AM89" s="15" t="str">
        <f t="shared" si="26"/>
        <v>立得点表_幼児!3:７</v>
      </c>
      <c r="AN89" s="92" t="str">
        <f t="shared" si="27"/>
        <v>立得点表_幼児!11:15</v>
      </c>
      <c r="AO89" s="15" t="str">
        <f t="shared" si="28"/>
        <v>ボール得点表_幼児!3:７</v>
      </c>
      <c r="AP89" s="92" t="str">
        <f t="shared" si="29"/>
        <v>ボール得点表_幼児!11:15</v>
      </c>
      <c r="AQ89" s="15" t="str">
        <f t="shared" si="30"/>
        <v>25m得点表_幼児!3:7</v>
      </c>
      <c r="AR89" s="92" t="str">
        <f t="shared" si="31"/>
        <v>25m得点表_幼児!11:15</v>
      </c>
      <c r="AS89" s="15" t="str">
        <f t="shared" si="32"/>
        <v>往得点表_幼児!3:7</v>
      </c>
      <c r="AT89" s="92" t="str">
        <f t="shared" si="33"/>
        <v>往得点表_幼児!11:15</v>
      </c>
      <c r="AU89" s="15" t="e">
        <f>OR(AND(#REF!&lt;=7,#REF!&lt;&gt;""),AND(#REF!&gt;=50,#REF!=""))</f>
        <v>#REF!</v>
      </c>
    </row>
    <row r="90" spans="1:47" ht="18" customHeight="1">
      <c r="A90" s="3">
        <v>78</v>
      </c>
      <c r="B90" s="458"/>
      <c r="C90" s="134"/>
      <c r="D90" s="12"/>
      <c r="E90" s="135"/>
      <c r="F90" s="250" t="str">
        <f t="shared" si="24"/>
        <v/>
      </c>
      <c r="G90" s="12"/>
      <c r="H90" s="253"/>
      <c r="I90" s="28"/>
      <c r="J90" s="251" t="str">
        <f t="shared" ca="1" si="17"/>
        <v/>
      </c>
      <c r="K90" s="39"/>
      <c r="L90" s="40"/>
      <c r="M90" s="40"/>
      <c r="N90" s="128"/>
      <c r="O90" s="136"/>
      <c r="P90" s="256" t="str">
        <f t="shared" ca="1" si="18"/>
        <v/>
      </c>
      <c r="Q90" s="39"/>
      <c r="R90" s="40"/>
      <c r="S90" s="40"/>
      <c r="T90" s="40"/>
      <c r="U90" s="128"/>
      <c r="V90" s="137"/>
      <c r="W90" s="257" t="str">
        <f t="shared" ca="1" si="19"/>
        <v/>
      </c>
      <c r="X90" s="28"/>
      <c r="Y90" s="39"/>
      <c r="Z90" s="40"/>
      <c r="AA90" s="40"/>
      <c r="AB90" s="40"/>
      <c r="AC90" s="41"/>
      <c r="AD90" s="136"/>
      <c r="AE90" s="256" t="str">
        <f t="shared" ca="1" si="20"/>
        <v/>
      </c>
      <c r="AF90" s="7" t="str">
        <f t="shared" si="21"/>
        <v/>
      </c>
      <c r="AG90" s="7" t="str">
        <f t="shared" si="22"/>
        <v/>
      </c>
      <c r="AH90" s="7" t="str">
        <f>IF(AF90=4,VLOOKUP(AG90,設定_幼児!$A$2:$B$4,2,1),"---")</f>
        <v>---</v>
      </c>
      <c r="AI90" s="109" t="str">
        <f>IF(E90=""," ",DATEDIF(E90,#REF!,"M"))</f>
        <v xml:space="preserve"> </v>
      </c>
      <c r="AJ90" s="15" t="str">
        <f t="shared" si="25"/>
        <v/>
      </c>
      <c r="AK90" s="15">
        <v>79</v>
      </c>
      <c r="AL90" s="15" t="str">
        <f t="shared" si="23"/>
        <v/>
      </c>
      <c r="AM90" s="15" t="str">
        <f t="shared" si="26"/>
        <v>立得点表_幼児!3:７</v>
      </c>
      <c r="AN90" s="92" t="str">
        <f t="shared" si="27"/>
        <v>立得点表_幼児!11:15</v>
      </c>
      <c r="AO90" s="15" t="str">
        <f t="shared" si="28"/>
        <v>ボール得点表_幼児!3:７</v>
      </c>
      <c r="AP90" s="92" t="str">
        <f t="shared" si="29"/>
        <v>ボール得点表_幼児!11:15</v>
      </c>
      <c r="AQ90" s="15" t="str">
        <f t="shared" si="30"/>
        <v>25m得点表_幼児!3:7</v>
      </c>
      <c r="AR90" s="92" t="str">
        <f t="shared" si="31"/>
        <v>25m得点表_幼児!11:15</v>
      </c>
      <c r="AS90" s="15" t="str">
        <f t="shared" si="32"/>
        <v>往得点表_幼児!3:7</v>
      </c>
      <c r="AT90" s="92" t="str">
        <f t="shared" si="33"/>
        <v>往得点表_幼児!11:15</v>
      </c>
      <c r="AU90" s="15" t="e">
        <f>OR(AND(#REF!&lt;=7,#REF!&lt;&gt;""),AND(#REF!&gt;=50,#REF!=""))</f>
        <v>#REF!</v>
      </c>
    </row>
    <row r="91" spans="1:47" s="31" customFormat="1" ht="18" customHeight="1">
      <c r="A91" s="3">
        <v>79</v>
      </c>
      <c r="B91" s="457"/>
      <c r="C91" s="117"/>
      <c r="D91" s="13"/>
      <c r="E91" s="138"/>
      <c r="F91" s="460" t="str">
        <f t="shared" si="24"/>
        <v/>
      </c>
      <c r="G91" s="13"/>
      <c r="H91" s="254"/>
      <c r="I91" s="29"/>
      <c r="J91" s="162" t="str">
        <f t="shared" ca="1" si="17"/>
        <v/>
      </c>
      <c r="K91" s="42"/>
      <c r="L91" s="43"/>
      <c r="M91" s="43"/>
      <c r="N91" s="120"/>
      <c r="O91" s="22"/>
      <c r="P91" s="164" t="str">
        <f t="shared" ca="1" si="18"/>
        <v/>
      </c>
      <c r="Q91" s="42"/>
      <c r="R91" s="43"/>
      <c r="S91" s="43"/>
      <c r="T91" s="43"/>
      <c r="U91" s="120"/>
      <c r="V91" s="95"/>
      <c r="W91" s="166" t="str">
        <f t="shared" ca="1" si="19"/>
        <v/>
      </c>
      <c r="X91" s="29"/>
      <c r="Y91" s="42"/>
      <c r="Z91" s="43"/>
      <c r="AA91" s="43"/>
      <c r="AB91" s="43"/>
      <c r="AC91" s="44"/>
      <c r="AD91" s="22"/>
      <c r="AE91" s="164" t="str">
        <f t="shared" ca="1" si="20"/>
        <v/>
      </c>
      <c r="AF91" s="9" t="str">
        <f t="shared" si="21"/>
        <v/>
      </c>
      <c r="AG91" s="9" t="str">
        <f t="shared" si="22"/>
        <v/>
      </c>
      <c r="AH91" s="9" t="str">
        <f>IF(AF91=4,VLOOKUP(AG91,設定_幼児!$A$2:$B$4,2,1),"---")</f>
        <v>---</v>
      </c>
      <c r="AI91" s="109" t="str">
        <f>IF(E91=""," ",DATEDIF(E91,#REF!,"M"))</f>
        <v xml:space="preserve"> </v>
      </c>
      <c r="AJ91" s="15" t="str">
        <f t="shared" si="25"/>
        <v/>
      </c>
      <c r="AK91" s="31">
        <v>80</v>
      </c>
      <c r="AL91" s="31" t="str">
        <f t="shared" si="23"/>
        <v/>
      </c>
      <c r="AM91" s="31" t="str">
        <f t="shared" si="26"/>
        <v>立得点表_幼児!3:７</v>
      </c>
      <c r="AN91" s="121" t="str">
        <f t="shared" si="27"/>
        <v>立得点表_幼児!11:15</v>
      </c>
      <c r="AO91" s="31" t="str">
        <f t="shared" si="28"/>
        <v>ボール得点表_幼児!3:７</v>
      </c>
      <c r="AP91" s="121" t="str">
        <f t="shared" si="29"/>
        <v>ボール得点表_幼児!11:15</v>
      </c>
      <c r="AQ91" s="31" t="str">
        <f t="shared" si="30"/>
        <v>25m得点表_幼児!3:7</v>
      </c>
      <c r="AR91" s="121" t="str">
        <f t="shared" si="31"/>
        <v>25m得点表_幼児!11:15</v>
      </c>
      <c r="AS91" s="31" t="str">
        <f t="shared" si="32"/>
        <v>往得点表_幼児!3:7</v>
      </c>
      <c r="AT91" s="121" t="str">
        <f t="shared" si="33"/>
        <v>往得点表_幼児!11:15</v>
      </c>
      <c r="AU91" s="31" t="e">
        <f>OR(AND(#REF!&lt;=7,#REF!&lt;&gt;""),AND(#REF!&gt;=50,#REF!=""))</f>
        <v>#REF!</v>
      </c>
    </row>
    <row r="92" spans="1:47" ht="18" customHeight="1">
      <c r="A92" s="3">
        <v>80</v>
      </c>
      <c r="B92" s="456"/>
      <c r="C92" s="116"/>
      <c r="D92" s="14"/>
      <c r="E92" s="110"/>
      <c r="F92" s="183" t="str">
        <f t="shared" si="24"/>
        <v/>
      </c>
      <c r="G92" s="14"/>
      <c r="H92" s="255"/>
      <c r="I92" s="27"/>
      <c r="J92" s="161" t="str">
        <f t="shared" ca="1" si="17"/>
        <v/>
      </c>
      <c r="K92" s="4"/>
      <c r="L92" s="45"/>
      <c r="M92" s="45"/>
      <c r="N92" s="119"/>
      <c r="O92" s="24"/>
      <c r="P92" s="163" t="str">
        <f t="shared" ca="1" si="18"/>
        <v/>
      </c>
      <c r="Q92" s="4"/>
      <c r="R92" s="45"/>
      <c r="S92" s="45"/>
      <c r="T92" s="45"/>
      <c r="U92" s="119"/>
      <c r="V92" s="94"/>
      <c r="W92" s="165" t="str">
        <f t="shared" ca="1" si="19"/>
        <v/>
      </c>
      <c r="X92" s="27"/>
      <c r="Y92" s="4"/>
      <c r="Z92" s="45"/>
      <c r="AA92" s="45"/>
      <c r="AB92" s="45"/>
      <c r="AC92" s="35"/>
      <c r="AD92" s="24"/>
      <c r="AE92" s="163" t="str">
        <f t="shared" ca="1" si="20"/>
        <v/>
      </c>
      <c r="AF92" s="5" t="str">
        <f t="shared" si="21"/>
        <v/>
      </c>
      <c r="AG92" s="5" t="str">
        <f t="shared" si="22"/>
        <v/>
      </c>
      <c r="AH92" s="5" t="str">
        <f>IF(AF92=4,VLOOKUP(AG92,設定_幼児!$A$2:$B$4,2,1),"---")</f>
        <v>---</v>
      </c>
      <c r="AI92" s="109" t="str">
        <f>IF(E92=""," ",DATEDIF(E92,#REF!,"M"))</f>
        <v xml:space="preserve"> </v>
      </c>
      <c r="AJ92" s="15" t="str">
        <f t="shared" si="25"/>
        <v/>
      </c>
      <c r="AK92" s="15">
        <v>81</v>
      </c>
      <c r="AL92" s="15" t="str">
        <f t="shared" si="23"/>
        <v/>
      </c>
      <c r="AM92" s="15" t="str">
        <f t="shared" si="26"/>
        <v>立得点表_幼児!3:７</v>
      </c>
      <c r="AN92" s="92" t="str">
        <f t="shared" si="27"/>
        <v>立得点表_幼児!11:15</v>
      </c>
      <c r="AO92" s="15" t="str">
        <f t="shared" si="28"/>
        <v>ボール得点表_幼児!3:７</v>
      </c>
      <c r="AP92" s="92" t="str">
        <f t="shared" si="29"/>
        <v>ボール得点表_幼児!11:15</v>
      </c>
      <c r="AQ92" s="15" t="str">
        <f t="shared" si="30"/>
        <v>25m得点表_幼児!3:7</v>
      </c>
      <c r="AR92" s="92" t="str">
        <f t="shared" si="31"/>
        <v>25m得点表_幼児!11:15</v>
      </c>
      <c r="AS92" s="15" t="str">
        <f t="shared" si="32"/>
        <v>往得点表_幼児!3:7</v>
      </c>
      <c r="AT92" s="92" t="str">
        <f t="shared" si="33"/>
        <v>往得点表_幼児!11:15</v>
      </c>
      <c r="AU92" s="15" t="e">
        <f>OR(AND(#REF!&lt;=7,#REF!&lt;&gt;""),AND(#REF!&gt;=50,#REF!=""))</f>
        <v>#REF!</v>
      </c>
    </row>
    <row r="93" spans="1:47" ht="18" customHeight="1">
      <c r="A93" s="3">
        <v>81</v>
      </c>
      <c r="B93" s="458"/>
      <c r="C93" s="134"/>
      <c r="D93" s="12"/>
      <c r="E93" s="135"/>
      <c r="F93" s="250" t="str">
        <f t="shared" si="24"/>
        <v/>
      </c>
      <c r="G93" s="12"/>
      <c r="H93" s="253"/>
      <c r="I93" s="28"/>
      <c r="J93" s="251" t="str">
        <f t="shared" ca="1" si="17"/>
        <v/>
      </c>
      <c r="K93" s="39"/>
      <c r="L93" s="40"/>
      <c r="M93" s="40"/>
      <c r="N93" s="128"/>
      <c r="O93" s="136"/>
      <c r="P93" s="256" t="str">
        <f t="shared" ca="1" si="18"/>
        <v/>
      </c>
      <c r="Q93" s="39"/>
      <c r="R93" s="40"/>
      <c r="S93" s="40"/>
      <c r="T93" s="40"/>
      <c r="U93" s="128"/>
      <c r="V93" s="137"/>
      <c r="W93" s="257" t="str">
        <f t="shared" ca="1" si="19"/>
        <v/>
      </c>
      <c r="X93" s="28"/>
      <c r="Y93" s="39"/>
      <c r="Z93" s="40"/>
      <c r="AA93" s="40"/>
      <c r="AB93" s="40"/>
      <c r="AC93" s="41"/>
      <c r="AD93" s="136"/>
      <c r="AE93" s="256" t="str">
        <f t="shared" ca="1" si="20"/>
        <v/>
      </c>
      <c r="AF93" s="7" t="str">
        <f t="shared" si="21"/>
        <v/>
      </c>
      <c r="AG93" s="7" t="str">
        <f t="shared" si="22"/>
        <v/>
      </c>
      <c r="AH93" s="7" t="str">
        <f>IF(AF93=4,VLOOKUP(AG93,設定_幼児!$A$2:$B$4,2,1),"---")</f>
        <v>---</v>
      </c>
      <c r="AI93" s="109" t="str">
        <f>IF(E93=""," ",DATEDIF(E93,#REF!,"M"))</f>
        <v xml:space="preserve"> </v>
      </c>
      <c r="AJ93" s="15" t="str">
        <f t="shared" si="25"/>
        <v/>
      </c>
      <c r="AK93" s="15">
        <v>82</v>
      </c>
      <c r="AL93" s="15" t="str">
        <f t="shared" si="23"/>
        <v/>
      </c>
      <c r="AM93" s="15" t="str">
        <f t="shared" si="26"/>
        <v>立得点表_幼児!3:７</v>
      </c>
      <c r="AN93" s="92" t="str">
        <f t="shared" si="27"/>
        <v>立得点表_幼児!11:15</v>
      </c>
      <c r="AO93" s="15" t="str">
        <f t="shared" si="28"/>
        <v>ボール得点表_幼児!3:７</v>
      </c>
      <c r="AP93" s="92" t="str">
        <f t="shared" si="29"/>
        <v>ボール得点表_幼児!11:15</v>
      </c>
      <c r="AQ93" s="15" t="str">
        <f t="shared" si="30"/>
        <v>25m得点表_幼児!3:7</v>
      </c>
      <c r="AR93" s="92" t="str">
        <f t="shared" si="31"/>
        <v>25m得点表_幼児!11:15</v>
      </c>
      <c r="AS93" s="15" t="str">
        <f t="shared" si="32"/>
        <v>往得点表_幼児!3:7</v>
      </c>
      <c r="AT93" s="92" t="str">
        <f t="shared" si="33"/>
        <v>往得点表_幼児!11:15</v>
      </c>
      <c r="AU93" s="15" t="e">
        <f>OR(AND(#REF!&lt;=7,#REF!&lt;&gt;""),AND(#REF!&gt;=50,#REF!=""))</f>
        <v>#REF!</v>
      </c>
    </row>
    <row r="94" spans="1:47" ht="18" customHeight="1">
      <c r="A94" s="3">
        <v>82</v>
      </c>
      <c r="B94" s="458"/>
      <c r="C94" s="134"/>
      <c r="D94" s="12"/>
      <c r="E94" s="135"/>
      <c r="F94" s="250" t="str">
        <f t="shared" si="24"/>
        <v/>
      </c>
      <c r="G94" s="12"/>
      <c r="H94" s="253"/>
      <c r="I94" s="28"/>
      <c r="J94" s="251" t="str">
        <f t="shared" ca="1" si="17"/>
        <v/>
      </c>
      <c r="K94" s="39"/>
      <c r="L94" s="40"/>
      <c r="M94" s="40"/>
      <c r="N94" s="128"/>
      <c r="O94" s="136"/>
      <c r="P94" s="256" t="str">
        <f t="shared" ca="1" si="18"/>
        <v/>
      </c>
      <c r="Q94" s="39"/>
      <c r="R94" s="40"/>
      <c r="S94" s="40"/>
      <c r="T94" s="40"/>
      <c r="U94" s="128"/>
      <c r="V94" s="137"/>
      <c r="W94" s="257" t="str">
        <f t="shared" ca="1" si="19"/>
        <v/>
      </c>
      <c r="X94" s="28"/>
      <c r="Y94" s="39"/>
      <c r="Z94" s="40"/>
      <c r="AA94" s="40"/>
      <c r="AB94" s="40"/>
      <c r="AC94" s="41"/>
      <c r="AD94" s="136"/>
      <c r="AE94" s="256" t="str">
        <f t="shared" ca="1" si="20"/>
        <v/>
      </c>
      <c r="AF94" s="7" t="str">
        <f t="shared" si="21"/>
        <v/>
      </c>
      <c r="AG94" s="7" t="str">
        <f t="shared" si="22"/>
        <v/>
      </c>
      <c r="AH94" s="7" t="str">
        <f>IF(AF94=4,VLOOKUP(AG94,設定_幼児!$A$2:$B$4,2,1),"---")</f>
        <v>---</v>
      </c>
      <c r="AI94" s="109" t="str">
        <f>IF(E94=""," ",DATEDIF(E94,#REF!,"M"))</f>
        <v xml:space="preserve"> </v>
      </c>
      <c r="AJ94" s="15" t="str">
        <f t="shared" si="25"/>
        <v/>
      </c>
      <c r="AK94" s="15">
        <v>83</v>
      </c>
      <c r="AL94" s="15" t="str">
        <f t="shared" si="23"/>
        <v/>
      </c>
      <c r="AM94" s="15" t="str">
        <f t="shared" si="26"/>
        <v>立得点表_幼児!3:７</v>
      </c>
      <c r="AN94" s="92" t="str">
        <f t="shared" si="27"/>
        <v>立得点表_幼児!11:15</v>
      </c>
      <c r="AO94" s="15" t="str">
        <f t="shared" si="28"/>
        <v>ボール得点表_幼児!3:７</v>
      </c>
      <c r="AP94" s="92" t="str">
        <f t="shared" si="29"/>
        <v>ボール得点表_幼児!11:15</v>
      </c>
      <c r="AQ94" s="15" t="str">
        <f t="shared" si="30"/>
        <v>25m得点表_幼児!3:7</v>
      </c>
      <c r="AR94" s="92" t="str">
        <f t="shared" si="31"/>
        <v>25m得点表_幼児!11:15</v>
      </c>
      <c r="AS94" s="15" t="str">
        <f t="shared" si="32"/>
        <v>往得点表_幼児!3:7</v>
      </c>
      <c r="AT94" s="92" t="str">
        <f t="shared" si="33"/>
        <v>往得点表_幼児!11:15</v>
      </c>
      <c r="AU94" s="15" t="e">
        <f>OR(AND(#REF!&lt;=7,#REF!&lt;&gt;""),AND(#REF!&gt;=50,#REF!=""))</f>
        <v>#REF!</v>
      </c>
    </row>
    <row r="95" spans="1:47" ht="18" customHeight="1">
      <c r="A95" s="3">
        <v>83</v>
      </c>
      <c r="B95" s="458"/>
      <c r="C95" s="134"/>
      <c r="D95" s="12"/>
      <c r="E95" s="135"/>
      <c r="F95" s="250" t="str">
        <f t="shared" si="24"/>
        <v/>
      </c>
      <c r="G95" s="12"/>
      <c r="H95" s="253"/>
      <c r="I95" s="28"/>
      <c r="J95" s="251" t="str">
        <f t="shared" ca="1" si="17"/>
        <v/>
      </c>
      <c r="K95" s="39"/>
      <c r="L95" s="40"/>
      <c r="M95" s="40"/>
      <c r="N95" s="128"/>
      <c r="O95" s="136"/>
      <c r="P95" s="256" t="str">
        <f t="shared" ca="1" si="18"/>
        <v/>
      </c>
      <c r="Q95" s="39"/>
      <c r="R95" s="40"/>
      <c r="S95" s="40"/>
      <c r="T95" s="40"/>
      <c r="U95" s="128"/>
      <c r="V95" s="137"/>
      <c r="W95" s="257" t="str">
        <f t="shared" ca="1" si="19"/>
        <v/>
      </c>
      <c r="X95" s="28"/>
      <c r="Y95" s="39"/>
      <c r="Z95" s="40"/>
      <c r="AA95" s="40"/>
      <c r="AB95" s="40"/>
      <c r="AC95" s="41"/>
      <c r="AD95" s="136"/>
      <c r="AE95" s="256" t="str">
        <f t="shared" ca="1" si="20"/>
        <v/>
      </c>
      <c r="AF95" s="7" t="str">
        <f t="shared" si="21"/>
        <v/>
      </c>
      <c r="AG95" s="7" t="str">
        <f t="shared" si="22"/>
        <v/>
      </c>
      <c r="AH95" s="7" t="str">
        <f>IF(AF95=4,VLOOKUP(AG95,設定_幼児!$A$2:$B$4,2,1),"---")</f>
        <v>---</v>
      </c>
      <c r="AI95" s="109" t="str">
        <f>IF(E95=""," ",DATEDIF(E95,#REF!,"M"))</f>
        <v xml:space="preserve"> </v>
      </c>
      <c r="AJ95" s="15" t="str">
        <f t="shared" si="25"/>
        <v/>
      </c>
      <c r="AK95" s="15">
        <v>84</v>
      </c>
      <c r="AL95" s="15" t="str">
        <f t="shared" si="23"/>
        <v/>
      </c>
      <c r="AM95" s="15" t="str">
        <f t="shared" si="26"/>
        <v>立得点表_幼児!3:７</v>
      </c>
      <c r="AN95" s="92" t="str">
        <f t="shared" si="27"/>
        <v>立得点表_幼児!11:15</v>
      </c>
      <c r="AO95" s="15" t="str">
        <f t="shared" si="28"/>
        <v>ボール得点表_幼児!3:７</v>
      </c>
      <c r="AP95" s="92" t="str">
        <f t="shared" si="29"/>
        <v>ボール得点表_幼児!11:15</v>
      </c>
      <c r="AQ95" s="15" t="str">
        <f t="shared" si="30"/>
        <v>25m得点表_幼児!3:7</v>
      </c>
      <c r="AR95" s="92" t="str">
        <f t="shared" si="31"/>
        <v>25m得点表_幼児!11:15</v>
      </c>
      <c r="AS95" s="15" t="str">
        <f t="shared" si="32"/>
        <v>往得点表_幼児!3:7</v>
      </c>
      <c r="AT95" s="92" t="str">
        <f t="shared" si="33"/>
        <v>往得点表_幼児!11:15</v>
      </c>
      <c r="AU95" s="15" t="e">
        <f>OR(AND(#REF!&lt;=7,#REF!&lt;&gt;""),AND(#REF!&gt;=50,#REF!=""))</f>
        <v>#REF!</v>
      </c>
    </row>
    <row r="96" spans="1:47" s="31" customFormat="1" ht="18" customHeight="1">
      <c r="A96" s="479">
        <v>84</v>
      </c>
      <c r="B96" s="462"/>
      <c r="C96" s="199"/>
      <c r="D96" s="202"/>
      <c r="E96" s="200"/>
      <c r="F96" s="463" t="str">
        <f t="shared" si="24"/>
        <v/>
      </c>
      <c r="G96" s="202"/>
      <c r="H96" s="464"/>
      <c r="I96" s="465"/>
      <c r="J96" s="205" t="str">
        <f t="shared" ca="1" si="17"/>
        <v/>
      </c>
      <c r="K96" s="209"/>
      <c r="L96" s="210"/>
      <c r="M96" s="210"/>
      <c r="N96" s="211"/>
      <c r="O96" s="207"/>
      <c r="P96" s="208" t="str">
        <f t="shared" ca="1" si="18"/>
        <v/>
      </c>
      <c r="Q96" s="209"/>
      <c r="R96" s="210"/>
      <c r="S96" s="210"/>
      <c r="T96" s="210"/>
      <c r="U96" s="211"/>
      <c r="V96" s="204"/>
      <c r="W96" s="466" t="str">
        <f t="shared" ca="1" si="19"/>
        <v/>
      </c>
      <c r="X96" s="465"/>
      <c r="Y96" s="209"/>
      <c r="Z96" s="210"/>
      <c r="AA96" s="210"/>
      <c r="AB96" s="210"/>
      <c r="AC96" s="212"/>
      <c r="AD96" s="207"/>
      <c r="AE96" s="208" t="str">
        <f t="shared" ca="1" si="20"/>
        <v/>
      </c>
      <c r="AF96" s="474" t="str">
        <f t="shared" si="21"/>
        <v/>
      </c>
      <c r="AG96" s="474" t="str">
        <f t="shared" si="22"/>
        <v/>
      </c>
      <c r="AH96" s="474" t="str">
        <f>IF(AF96=4,VLOOKUP(AG96,設定_幼児!$A$2:$B$4,2,1),"---")</f>
        <v>---</v>
      </c>
      <c r="AI96" s="109" t="str">
        <f>IF(E96=""," ",DATEDIF(E96,#REF!,"M"))</f>
        <v xml:space="preserve"> </v>
      </c>
      <c r="AJ96" s="15" t="str">
        <f t="shared" si="25"/>
        <v/>
      </c>
      <c r="AK96" s="31">
        <v>85</v>
      </c>
      <c r="AL96" s="31" t="str">
        <f t="shared" si="23"/>
        <v/>
      </c>
      <c r="AM96" s="31" t="str">
        <f t="shared" si="26"/>
        <v>立得点表_幼児!3:７</v>
      </c>
      <c r="AN96" s="121" t="str">
        <f t="shared" si="27"/>
        <v>立得点表_幼児!11:15</v>
      </c>
      <c r="AO96" s="31" t="str">
        <f t="shared" si="28"/>
        <v>ボール得点表_幼児!3:７</v>
      </c>
      <c r="AP96" s="121" t="str">
        <f t="shared" si="29"/>
        <v>ボール得点表_幼児!11:15</v>
      </c>
      <c r="AQ96" s="31" t="str">
        <f t="shared" si="30"/>
        <v>25m得点表_幼児!3:7</v>
      </c>
      <c r="AR96" s="121" t="str">
        <f t="shared" si="31"/>
        <v>25m得点表_幼児!11:15</v>
      </c>
      <c r="AS96" s="31" t="str">
        <f t="shared" si="32"/>
        <v>往得点表_幼児!3:7</v>
      </c>
      <c r="AT96" s="121" t="str">
        <f t="shared" si="33"/>
        <v>往得点表_幼児!11:15</v>
      </c>
      <c r="AU96" s="31" t="e">
        <f>OR(AND(#REF!&lt;=7,#REF!&lt;&gt;""),AND(#REF!&gt;=50,#REF!=""))</f>
        <v>#REF!</v>
      </c>
    </row>
    <row r="97" spans="1:47" ht="18" customHeight="1">
      <c r="A97" s="480">
        <v>85</v>
      </c>
      <c r="B97" s="458"/>
      <c r="C97" s="134"/>
      <c r="D97" s="12"/>
      <c r="E97" s="135"/>
      <c r="F97" s="250" t="str">
        <f t="shared" si="24"/>
        <v/>
      </c>
      <c r="G97" s="12"/>
      <c r="H97" s="253"/>
      <c r="I97" s="28"/>
      <c r="J97" s="251" t="str">
        <f t="shared" ca="1" si="17"/>
        <v/>
      </c>
      <c r="K97" s="39"/>
      <c r="L97" s="40"/>
      <c r="M97" s="40"/>
      <c r="N97" s="128"/>
      <c r="O97" s="136"/>
      <c r="P97" s="256" t="str">
        <f t="shared" ca="1" si="18"/>
        <v/>
      </c>
      <c r="Q97" s="39"/>
      <c r="R97" s="40"/>
      <c r="S97" s="40"/>
      <c r="T97" s="40"/>
      <c r="U97" s="128"/>
      <c r="V97" s="137"/>
      <c r="W97" s="257" t="str">
        <f t="shared" ca="1" si="19"/>
        <v/>
      </c>
      <c r="X97" s="28"/>
      <c r="Y97" s="39"/>
      <c r="Z97" s="40"/>
      <c r="AA97" s="40"/>
      <c r="AB97" s="40"/>
      <c r="AC97" s="41"/>
      <c r="AD97" s="136"/>
      <c r="AE97" s="256" t="str">
        <f t="shared" ca="1" si="20"/>
        <v/>
      </c>
      <c r="AF97" s="7" t="str">
        <f t="shared" si="21"/>
        <v/>
      </c>
      <c r="AG97" s="7" t="str">
        <f t="shared" si="22"/>
        <v/>
      </c>
      <c r="AH97" s="39" t="str">
        <f>IF(AF97=4,VLOOKUP(AG97,設定_幼児!$A$2:$B$4,2,1),"---")</f>
        <v>---</v>
      </c>
      <c r="AI97" s="27" t="str">
        <f>IF(E97=""," ",DATEDIF(E97,#REF!,"M"))</f>
        <v xml:space="preserve"> </v>
      </c>
      <c r="AJ97" s="15" t="str">
        <f t="shared" si="25"/>
        <v/>
      </c>
      <c r="AK97" s="15">
        <v>86</v>
      </c>
      <c r="AL97" s="15" t="str">
        <f t="shared" si="23"/>
        <v/>
      </c>
      <c r="AM97" s="15" t="str">
        <f t="shared" si="26"/>
        <v>立得点表_幼児!3:７</v>
      </c>
      <c r="AN97" s="92" t="str">
        <f t="shared" si="27"/>
        <v>立得点表_幼児!11:15</v>
      </c>
      <c r="AO97" s="15" t="str">
        <f t="shared" si="28"/>
        <v>ボール得点表_幼児!3:７</v>
      </c>
      <c r="AP97" s="92" t="str">
        <f t="shared" si="29"/>
        <v>ボール得点表_幼児!11:15</v>
      </c>
      <c r="AQ97" s="15" t="str">
        <f t="shared" si="30"/>
        <v>25m得点表_幼児!3:7</v>
      </c>
      <c r="AR97" s="92" t="str">
        <f t="shared" si="31"/>
        <v>25m得点表_幼児!11:15</v>
      </c>
      <c r="AS97" s="15" t="str">
        <f t="shared" si="32"/>
        <v>往得点表_幼児!3:7</v>
      </c>
      <c r="AT97" s="92" t="str">
        <f t="shared" si="33"/>
        <v>往得点表_幼児!11:15</v>
      </c>
      <c r="AU97" s="15" t="e">
        <f>OR(AND(#REF!&lt;=7,#REF!&lt;&gt;""),AND(#REF!&gt;=50,#REF!=""))</f>
        <v>#REF!</v>
      </c>
    </row>
    <row r="98" spans="1:47" ht="18" customHeight="1">
      <c r="A98" s="481">
        <v>86</v>
      </c>
      <c r="B98" s="458"/>
      <c r="C98" s="134"/>
      <c r="D98" s="12"/>
      <c r="E98" s="135"/>
      <c r="F98" s="250" t="str">
        <f t="shared" si="24"/>
        <v/>
      </c>
      <c r="G98" s="12"/>
      <c r="H98" s="253"/>
      <c r="I98" s="28"/>
      <c r="J98" s="251" t="str">
        <f t="shared" ca="1" si="17"/>
        <v/>
      </c>
      <c r="K98" s="39"/>
      <c r="L98" s="40"/>
      <c r="M98" s="40"/>
      <c r="N98" s="128"/>
      <c r="O98" s="136"/>
      <c r="P98" s="256" t="str">
        <f t="shared" ca="1" si="18"/>
        <v/>
      </c>
      <c r="Q98" s="39"/>
      <c r="R98" s="40"/>
      <c r="S98" s="40"/>
      <c r="T98" s="40"/>
      <c r="U98" s="128"/>
      <c r="V98" s="137"/>
      <c r="W98" s="257" t="str">
        <f t="shared" ca="1" si="19"/>
        <v/>
      </c>
      <c r="X98" s="28"/>
      <c r="Y98" s="39"/>
      <c r="Z98" s="40"/>
      <c r="AA98" s="40"/>
      <c r="AB98" s="40"/>
      <c r="AC98" s="41"/>
      <c r="AD98" s="136"/>
      <c r="AE98" s="256" t="str">
        <f t="shared" ca="1" si="20"/>
        <v/>
      </c>
      <c r="AF98" s="7" t="str">
        <f t="shared" si="21"/>
        <v/>
      </c>
      <c r="AG98" s="7" t="str">
        <f t="shared" si="22"/>
        <v/>
      </c>
      <c r="AH98" s="39" t="str">
        <f>IF(AF98=4,VLOOKUP(AG98,設定_幼児!$A$2:$B$4,2,1),"---")</f>
        <v>---</v>
      </c>
      <c r="AI98" s="27" t="str">
        <f>IF(E98=""," ",DATEDIF(E98,#REF!,"M"))</f>
        <v xml:space="preserve"> </v>
      </c>
      <c r="AJ98" s="15" t="str">
        <f t="shared" si="25"/>
        <v/>
      </c>
      <c r="AK98" s="15">
        <v>87</v>
      </c>
      <c r="AL98" s="15" t="str">
        <f t="shared" si="23"/>
        <v/>
      </c>
      <c r="AM98" s="15" t="str">
        <f t="shared" si="26"/>
        <v>立得点表_幼児!3:７</v>
      </c>
      <c r="AN98" s="92" t="str">
        <f t="shared" si="27"/>
        <v>立得点表_幼児!11:15</v>
      </c>
      <c r="AO98" s="15" t="str">
        <f t="shared" si="28"/>
        <v>ボール得点表_幼児!3:７</v>
      </c>
      <c r="AP98" s="92" t="str">
        <f t="shared" si="29"/>
        <v>ボール得点表_幼児!11:15</v>
      </c>
      <c r="AQ98" s="15" t="str">
        <f t="shared" si="30"/>
        <v>25m得点表_幼児!3:7</v>
      </c>
      <c r="AR98" s="92" t="str">
        <f t="shared" si="31"/>
        <v>25m得点表_幼児!11:15</v>
      </c>
      <c r="AS98" s="15" t="str">
        <f t="shared" si="32"/>
        <v>往得点表_幼児!3:7</v>
      </c>
      <c r="AT98" s="92" t="str">
        <f t="shared" si="33"/>
        <v>往得点表_幼児!11:15</v>
      </c>
      <c r="AU98" s="15" t="e">
        <f>OR(AND(#REF!&lt;=7,#REF!&lt;&gt;""),AND(#REF!&gt;=50,#REF!=""))</f>
        <v>#REF!</v>
      </c>
    </row>
    <row r="99" spans="1:47" ht="18" customHeight="1">
      <c r="A99" s="481">
        <v>87</v>
      </c>
      <c r="B99" s="458"/>
      <c r="C99" s="134"/>
      <c r="D99" s="12"/>
      <c r="E99" s="135"/>
      <c r="F99" s="250" t="str">
        <f t="shared" si="24"/>
        <v/>
      </c>
      <c r="G99" s="12"/>
      <c r="H99" s="253"/>
      <c r="I99" s="28"/>
      <c r="J99" s="251" t="str">
        <f t="shared" ca="1" si="17"/>
        <v/>
      </c>
      <c r="K99" s="39"/>
      <c r="L99" s="40"/>
      <c r="M99" s="40"/>
      <c r="N99" s="128"/>
      <c r="O99" s="136"/>
      <c r="P99" s="256" t="str">
        <f t="shared" ca="1" si="18"/>
        <v/>
      </c>
      <c r="Q99" s="39"/>
      <c r="R99" s="40"/>
      <c r="S99" s="40"/>
      <c r="T99" s="40"/>
      <c r="U99" s="128"/>
      <c r="V99" s="137"/>
      <c r="W99" s="257" t="str">
        <f t="shared" ca="1" si="19"/>
        <v/>
      </c>
      <c r="X99" s="28"/>
      <c r="Y99" s="39"/>
      <c r="Z99" s="40"/>
      <c r="AA99" s="40"/>
      <c r="AB99" s="40"/>
      <c r="AC99" s="41"/>
      <c r="AD99" s="136"/>
      <c r="AE99" s="256" t="str">
        <f t="shared" ca="1" si="20"/>
        <v/>
      </c>
      <c r="AF99" s="7" t="str">
        <f t="shared" si="21"/>
        <v/>
      </c>
      <c r="AG99" s="7" t="str">
        <f t="shared" si="22"/>
        <v/>
      </c>
      <c r="AH99" s="39" t="str">
        <f>IF(AF99=4,VLOOKUP(AG99,設定_幼児!$A$2:$B$4,2,1),"---")</f>
        <v>---</v>
      </c>
      <c r="AI99" s="27" t="str">
        <f>IF(E99=""," ",DATEDIF(E99,#REF!,"M"))</f>
        <v xml:space="preserve"> </v>
      </c>
      <c r="AJ99" s="15" t="str">
        <f t="shared" si="25"/>
        <v/>
      </c>
      <c r="AK99" s="15">
        <v>88</v>
      </c>
      <c r="AL99" s="15" t="str">
        <f t="shared" si="23"/>
        <v/>
      </c>
      <c r="AM99" s="15" t="str">
        <f t="shared" si="26"/>
        <v>立得点表_幼児!3:７</v>
      </c>
      <c r="AN99" s="92" t="str">
        <f t="shared" si="27"/>
        <v>立得点表_幼児!11:15</v>
      </c>
      <c r="AO99" s="15" t="str">
        <f t="shared" si="28"/>
        <v>ボール得点表_幼児!3:７</v>
      </c>
      <c r="AP99" s="92" t="str">
        <f t="shared" si="29"/>
        <v>ボール得点表_幼児!11:15</v>
      </c>
      <c r="AQ99" s="15" t="str">
        <f t="shared" si="30"/>
        <v>25m得点表_幼児!3:7</v>
      </c>
      <c r="AR99" s="92" t="str">
        <f t="shared" si="31"/>
        <v>25m得点表_幼児!11:15</v>
      </c>
      <c r="AS99" s="15" t="str">
        <f t="shared" si="32"/>
        <v>往得点表_幼児!3:7</v>
      </c>
      <c r="AT99" s="92" t="str">
        <f t="shared" si="33"/>
        <v>往得点表_幼児!11:15</v>
      </c>
      <c r="AU99" s="15" t="e">
        <f>OR(AND(#REF!&lt;=7,#REF!&lt;&gt;""),AND(#REF!&gt;=50,#REF!=""))</f>
        <v>#REF!</v>
      </c>
    </row>
    <row r="100" spans="1:47" ht="18" customHeight="1">
      <c r="A100" s="481">
        <v>88</v>
      </c>
      <c r="B100" s="458"/>
      <c r="C100" s="134"/>
      <c r="D100" s="12"/>
      <c r="E100" s="135"/>
      <c r="F100" s="250" t="str">
        <f t="shared" si="24"/>
        <v/>
      </c>
      <c r="G100" s="12"/>
      <c r="H100" s="253"/>
      <c r="I100" s="28"/>
      <c r="J100" s="251" t="str">
        <f t="shared" ca="1" si="17"/>
        <v/>
      </c>
      <c r="K100" s="39"/>
      <c r="L100" s="40"/>
      <c r="M100" s="40"/>
      <c r="N100" s="128"/>
      <c r="O100" s="136"/>
      <c r="P100" s="256" t="str">
        <f t="shared" ca="1" si="18"/>
        <v/>
      </c>
      <c r="Q100" s="39"/>
      <c r="R100" s="40"/>
      <c r="S100" s="40"/>
      <c r="T100" s="40"/>
      <c r="U100" s="128"/>
      <c r="V100" s="137"/>
      <c r="W100" s="257" t="str">
        <f t="shared" ca="1" si="19"/>
        <v/>
      </c>
      <c r="X100" s="28"/>
      <c r="Y100" s="39"/>
      <c r="Z100" s="40"/>
      <c r="AA100" s="40"/>
      <c r="AB100" s="40"/>
      <c r="AC100" s="41"/>
      <c r="AD100" s="136"/>
      <c r="AE100" s="256" t="str">
        <f t="shared" ca="1" si="20"/>
        <v/>
      </c>
      <c r="AF100" s="7" t="str">
        <f t="shared" si="21"/>
        <v/>
      </c>
      <c r="AG100" s="7" t="str">
        <f t="shared" si="22"/>
        <v/>
      </c>
      <c r="AH100" s="39" t="str">
        <f>IF(AF100=4,VLOOKUP(AG100,設定_幼児!$A$2:$B$4,2,1),"---")</f>
        <v>---</v>
      </c>
      <c r="AI100" s="27" t="str">
        <f>IF(E100=""," ",DATEDIF(E100,#REF!,"M"))</f>
        <v xml:space="preserve"> </v>
      </c>
      <c r="AJ100" s="15" t="str">
        <f t="shared" si="25"/>
        <v/>
      </c>
      <c r="AK100" s="15">
        <v>89</v>
      </c>
      <c r="AL100" s="15" t="str">
        <f t="shared" si="23"/>
        <v/>
      </c>
      <c r="AM100" s="15" t="str">
        <f t="shared" si="26"/>
        <v>立得点表_幼児!3:７</v>
      </c>
      <c r="AN100" s="92" t="str">
        <f t="shared" si="27"/>
        <v>立得点表_幼児!11:15</v>
      </c>
      <c r="AO100" s="15" t="str">
        <f t="shared" si="28"/>
        <v>ボール得点表_幼児!3:７</v>
      </c>
      <c r="AP100" s="92" t="str">
        <f t="shared" si="29"/>
        <v>ボール得点表_幼児!11:15</v>
      </c>
      <c r="AQ100" s="15" t="str">
        <f t="shared" si="30"/>
        <v>25m得点表_幼児!3:7</v>
      </c>
      <c r="AR100" s="92" t="str">
        <f t="shared" si="31"/>
        <v>25m得点表_幼児!11:15</v>
      </c>
      <c r="AS100" s="15" t="str">
        <f t="shared" si="32"/>
        <v>往得点表_幼児!3:7</v>
      </c>
      <c r="AT100" s="92" t="str">
        <f t="shared" si="33"/>
        <v>往得点表_幼児!11:15</v>
      </c>
      <c r="AU100" s="15" t="e">
        <f>OR(AND(#REF!&lt;=7,#REF!&lt;&gt;""),AND(#REF!&gt;=50,#REF!=""))</f>
        <v>#REF!</v>
      </c>
    </row>
    <row r="101" spans="1:47" s="31" customFormat="1" ht="18" customHeight="1">
      <c r="A101" s="481">
        <v>89</v>
      </c>
      <c r="B101" s="458"/>
      <c r="C101" s="134"/>
      <c r="D101" s="12"/>
      <c r="E101" s="135"/>
      <c r="F101" s="472" t="str">
        <f t="shared" si="24"/>
        <v/>
      </c>
      <c r="G101" s="12"/>
      <c r="H101" s="253"/>
      <c r="I101" s="28"/>
      <c r="J101" s="251" t="str">
        <f t="shared" ca="1" si="17"/>
        <v/>
      </c>
      <c r="K101" s="39"/>
      <c r="L101" s="40"/>
      <c r="M101" s="40"/>
      <c r="N101" s="128"/>
      <c r="O101" s="136"/>
      <c r="P101" s="256" t="str">
        <f t="shared" ca="1" si="18"/>
        <v/>
      </c>
      <c r="Q101" s="39"/>
      <c r="R101" s="40"/>
      <c r="S101" s="40"/>
      <c r="T101" s="40"/>
      <c r="U101" s="128"/>
      <c r="V101" s="137"/>
      <c r="W101" s="257" t="str">
        <f t="shared" ca="1" si="19"/>
        <v/>
      </c>
      <c r="X101" s="28"/>
      <c r="Y101" s="39"/>
      <c r="Z101" s="40"/>
      <c r="AA101" s="40"/>
      <c r="AB101" s="40"/>
      <c r="AC101" s="41"/>
      <c r="AD101" s="136"/>
      <c r="AE101" s="256" t="str">
        <f t="shared" ca="1" si="20"/>
        <v/>
      </c>
      <c r="AF101" s="7" t="str">
        <f t="shared" si="21"/>
        <v/>
      </c>
      <c r="AG101" s="7" t="str">
        <f t="shared" si="22"/>
        <v/>
      </c>
      <c r="AH101" s="39" t="str">
        <f>IF(AF101=4,VLOOKUP(AG101,設定_幼児!$A$2:$B$4,2,1),"---")</f>
        <v>---</v>
      </c>
      <c r="AI101" s="27" t="str">
        <f>IF(E101=""," ",DATEDIF(E101,#REF!,"M"))</f>
        <v xml:space="preserve"> </v>
      </c>
      <c r="AJ101" s="15" t="str">
        <f t="shared" si="25"/>
        <v/>
      </c>
      <c r="AK101" s="31">
        <v>90</v>
      </c>
      <c r="AL101" s="31" t="str">
        <f t="shared" si="23"/>
        <v/>
      </c>
      <c r="AM101" s="31" t="str">
        <f t="shared" si="26"/>
        <v>立得点表_幼児!3:７</v>
      </c>
      <c r="AN101" s="121" t="str">
        <f t="shared" si="27"/>
        <v>立得点表_幼児!11:15</v>
      </c>
      <c r="AO101" s="31" t="str">
        <f t="shared" si="28"/>
        <v>ボール得点表_幼児!3:７</v>
      </c>
      <c r="AP101" s="121" t="str">
        <f t="shared" si="29"/>
        <v>ボール得点表_幼児!11:15</v>
      </c>
      <c r="AQ101" s="31" t="str">
        <f t="shared" si="30"/>
        <v>25m得点表_幼児!3:7</v>
      </c>
      <c r="AR101" s="121" t="str">
        <f t="shared" si="31"/>
        <v>25m得点表_幼児!11:15</v>
      </c>
      <c r="AS101" s="31" t="str">
        <f t="shared" si="32"/>
        <v>往得点表_幼児!3:7</v>
      </c>
      <c r="AT101" s="121" t="str">
        <f t="shared" si="33"/>
        <v>往得点表_幼児!11:15</v>
      </c>
      <c r="AU101" s="31" t="e">
        <f>OR(AND(#REF!&lt;=7,#REF!&lt;&gt;""),AND(#REF!&gt;=50,#REF!=""))</f>
        <v>#REF!</v>
      </c>
    </row>
    <row r="102" spans="1:47" ht="18" customHeight="1">
      <c r="A102" s="3">
        <v>90</v>
      </c>
      <c r="B102" s="456"/>
      <c r="C102" s="116"/>
      <c r="D102" s="14"/>
      <c r="E102" s="110"/>
      <c r="F102" s="183" t="str">
        <f t="shared" si="24"/>
        <v/>
      </c>
      <c r="G102" s="14"/>
      <c r="H102" s="255"/>
      <c r="I102" s="27"/>
      <c r="J102" s="161" t="str">
        <f t="shared" ca="1" si="17"/>
        <v/>
      </c>
      <c r="K102" s="4"/>
      <c r="L102" s="45"/>
      <c r="M102" s="45"/>
      <c r="N102" s="119"/>
      <c r="O102" s="24"/>
      <c r="P102" s="163" t="str">
        <f t="shared" ca="1" si="18"/>
        <v/>
      </c>
      <c r="Q102" s="4"/>
      <c r="R102" s="45"/>
      <c r="S102" s="45"/>
      <c r="T102" s="45"/>
      <c r="U102" s="119"/>
      <c r="V102" s="94"/>
      <c r="W102" s="165" t="str">
        <f t="shared" ca="1" si="19"/>
        <v/>
      </c>
      <c r="X102" s="27"/>
      <c r="Y102" s="4"/>
      <c r="Z102" s="45"/>
      <c r="AA102" s="45"/>
      <c r="AB102" s="45"/>
      <c r="AC102" s="35"/>
      <c r="AD102" s="24"/>
      <c r="AE102" s="163" t="str">
        <f t="shared" ca="1" si="20"/>
        <v/>
      </c>
      <c r="AF102" s="5" t="str">
        <f t="shared" si="21"/>
        <v/>
      </c>
      <c r="AG102" s="5" t="str">
        <f t="shared" si="22"/>
        <v/>
      </c>
      <c r="AH102" s="5" t="str">
        <f>IF(AF102=4,VLOOKUP(AG102,設定_幼児!$A$2:$B$4,2,1),"---")</f>
        <v>---</v>
      </c>
      <c r="AI102" s="109" t="str">
        <f>IF(E102=""," ",DATEDIF(E102,#REF!,"M"))</f>
        <v xml:space="preserve"> </v>
      </c>
      <c r="AJ102" s="15" t="str">
        <f t="shared" si="25"/>
        <v/>
      </c>
      <c r="AK102" s="15">
        <v>91</v>
      </c>
      <c r="AL102" s="15" t="str">
        <f t="shared" si="23"/>
        <v/>
      </c>
      <c r="AM102" s="15" t="str">
        <f t="shared" si="26"/>
        <v>立得点表_幼児!3:７</v>
      </c>
      <c r="AN102" s="92" t="str">
        <f t="shared" si="27"/>
        <v>立得点表_幼児!11:15</v>
      </c>
      <c r="AO102" s="15" t="str">
        <f t="shared" si="28"/>
        <v>ボール得点表_幼児!3:７</v>
      </c>
      <c r="AP102" s="92" t="str">
        <f t="shared" si="29"/>
        <v>ボール得点表_幼児!11:15</v>
      </c>
      <c r="AQ102" s="15" t="str">
        <f t="shared" si="30"/>
        <v>25m得点表_幼児!3:7</v>
      </c>
      <c r="AR102" s="92" t="str">
        <f t="shared" si="31"/>
        <v>25m得点表_幼児!11:15</v>
      </c>
      <c r="AS102" s="15" t="str">
        <f t="shared" si="32"/>
        <v>往得点表_幼児!3:7</v>
      </c>
      <c r="AT102" s="92" t="str">
        <f t="shared" si="33"/>
        <v>往得点表_幼児!11:15</v>
      </c>
      <c r="AU102" s="15" t="e">
        <f>OR(AND(#REF!&lt;=7,#REF!&lt;&gt;""),AND(#REF!&gt;=50,#REF!=""))</f>
        <v>#REF!</v>
      </c>
    </row>
    <row r="103" spans="1:47" ht="18" customHeight="1">
      <c r="A103" s="3">
        <v>91</v>
      </c>
      <c r="B103" s="458"/>
      <c r="C103" s="134"/>
      <c r="D103" s="12"/>
      <c r="E103" s="135"/>
      <c r="F103" s="250" t="str">
        <f t="shared" si="24"/>
        <v/>
      </c>
      <c r="G103" s="12"/>
      <c r="H103" s="253"/>
      <c r="I103" s="28"/>
      <c r="J103" s="251" t="str">
        <f t="shared" ca="1" si="17"/>
        <v/>
      </c>
      <c r="K103" s="39"/>
      <c r="L103" s="40"/>
      <c r="M103" s="40"/>
      <c r="N103" s="128"/>
      <c r="O103" s="136"/>
      <c r="P103" s="256" t="str">
        <f t="shared" ca="1" si="18"/>
        <v/>
      </c>
      <c r="Q103" s="39"/>
      <c r="R103" s="40"/>
      <c r="S103" s="40"/>
      <c r="T103" s="40"/>
      <c r="U103" s="128"/>
      <c r="V103" s="137"/>
      <c r="W103" s="257" t="str">
        <f t="shared" ca="1" si="19"/>
        <v/>
      </c>
      <c r="X103" s="28"/>
      <c r="Y103" s="39"/>
      <c r="Z103" s="40"/>
      <c r="AA103" s="40"/>
      <c r="AB103" s="40"/>
      <c r="AC103" s="41"/>
      <c r="AD103" s="136"/>
      <c r="AE103" s="256" t="str">
        <f t="shared" ca="1" si="20"/>
        <v/>
      </c>
      <c r="AF103" s="7" t="str">
        <f t="shared" si="21"/>
        <v/>
      </c>
      <c r="AG103" s="7" t="str">
        <f t="shared" si="22"/>
        <v/>
      </c>
      <c r="AH103" s="7" t="str">
        <f>IF(AF103=4,VLOOKUP(AG103,設定_幼児!$A$2:$B$4,2,1),"---")</f>
        <v>---</v>
      </c>
      <c r="AI103" s="109" t="str">
        <f>IF(E103=""," ",DATEDIF(E103,#REF!,"M"))</f>
        <v xml:space="preserve"> </v>
      </c>
      <c r="AJ103" s="15" t="str">
        <f t="shared" si="25"/>
        <v/>
      </c>
      <c r="AK103" s="15">
        <v>92</v>
      </c>
      <c r="AL103" s="15" t="str">
        <f t="shared" si="23"/>
        <v/>
      </c>
      <c r="AM103" s="15" t="str">
        <f t="shared" si="26"/>
        <v>立得点表_幼児!3:７</v>
      </c>
      <c r="AN103" s="92" t="str">
        <f t="shared" si="27"/>
        <v>立得点表_幼児!11:15</v>
      </c>
      <c r="AO103" s="15" t="str">
        <f t="shared" si="28"/>
        <v>ボール得点表_幼児!3:７</v>
      </c>
      <c r="AP103" s="92" t="str">
        <f t="shared" si="29"/>
        <v>ボール得点表_幼児!11:15</v>
      </c>
      <c r="AQ103" s="15" t="str">
        <f t="shared" si="30"/>
        <v>25m得点表_幼児!3:7</v>
      </c>
      <c r="AR103" s="92" t="str">
        <f t="shared" si="31"/>
        <v>25m得点表_幼児!11:15</v>
      </c>
      <c r="AS103" s="15" t="str">
        <f t="shared" si="32"/>
        <v>往得点表_幼児!3:7</v>
      </c>
      <c r="AT103" s="92" t="str">
        <f t="shared" si="33"/>
        <v>往得点表_幼児!11:15</v>
      </c>
      <c r="AU103" s="15" t="e">
        <f>OR(AND(#REF!&lt;=7,#REF!&lt;&gt;""),AND(#REF!&gt;=50,#REF!=""))</f>
        <v>#REF!</v>
      </c>
    </row>
    <row r="104" spans="1:47" ht="18" customHeight="1">
      <c r="A104" s="3">
        <v>92</v>
      </c>
      <c r="B104" s="458"/>
      <c r="C104" s="134"/>
      <c r="D104" s="12"/>
      <c r="E104" s="135"/>
      <c r="F104" s="250" t="str">
        <f t="shared" si="24"/>
        <v/>
      </c>
      <c r="G104" s="12"/>
      <c r="H104" s="253"/>
      <c r="I104" s="28"/>
      <c r="J104" s="251" t="str">
        <f t="shared" ca="1" si="17"/>
        <v/>
      </c>
      <c r="K104" s="39"/>
      <c r="L104" s="40"/>
      <c r="M104" s="40"/>
      <c r="N104" s="128"/>
      <c r="O104" s="136"/>
      <c r="P104" s="256" t="str">
        <f t="shared" ca="1" si="18"/>
        <v/>
      </c>
      <c r="Q104" s="39"/>
      <c r="R104" s="40"/>
      <c r="S104" s="40"/>
      <c r="T104" s="40"/>
      <c r="U104" s="128"/>
      <c r="V104" s="137"/>
      <c r="W104" s="257" t="str">
        <f t="shared" ca="1" si="19"/>
        <v/>
      </c>
      <c r="X104" s="28"/>
      <c r="Y104" s="39"/>
      <c r="Z104" s="40"/>
      <c r="AA104" s="40"/>
      <c r="AB104" s="40"/>
      <c r="AC104" s="41"/>
      <c r="AD104" s="136"/>
      <c r="AE104" s="256" t="str">
        <f t="shared" ca="1" si="20"/>
        <v/>
      </c>
      <c r="AF104" s="7" t="str">
        <f t="shared" si="21"/>
        <v/>
      </c>
      <c r="AG104" s="7" t="str">
        <f t="shared" si="22"/>
        <v/>
      </c>
      <c r="AH104" s="7" t="str">
        <f>IF(AF104=4,VLOOKUP(AG104,設定_幼児!$A$2:$B$4,2,1),"---")</f>
        <v>---</v>
      </c>
      <c r="AI104" s="109" t="str">
        <f>IF(E104=""," ",DATEDIF(E104,#REF!,"M"))</f>
        <v xml:space="preserve"> </v>
      </c>
      <c r="AJ104" s="15" t="str">
        <f t="shared" si="25"/>
        <v/>
      </c>
      <c r="AK104" s="15">
        <v>93</v>
      </c>
      <c r="AL104" s="15" t="str">
        <f t="shared" si="23"/>
        <v/>
      </c>
      <c r="AM104" s="15" t="str">
        <f t="shared" si="26"/>
        <v>立得点表_幼児!3:７</v>
      </c>
      <c r="AN104" s="92" t="str">
        <f t="shared" si="27"/>
        <v>立得点表_幼児!11:15</v>
      </c>
      <c r="AO104" s="15" t="str">
        <f t="shared" si="28"/>
        <v>ボール得点表_幼児!3:７</v>
      </c>
      <c r="AP104" s="92" t="str">
        <f t="shared" si="29"/>
        <v>ボール得点表_幼児!11:15</v>
      </c>
      <c r="AQ104" s="15" t="str">
        <f t="shared" si="30"/>
        <v>25m得点表_幼児!3:7</v>
      </c>
      <c r="AR104" s="92" t="str">
        <f t="shared" si="31"/>
        <v>25m得点表_幼児!11:15</v>
      </c>
      <c r="AS104" s="15" t="str">
        <f t="shared" si="32"/>
        <v>往得点表_幼児!3:7</v>
      </c>
      <c r="AT104" s="92" t="str">
        <f t="shared" si="33"/>
        <v>往得点表_幼児!11:15</v>
      </c>
      <c r="AU104" s="15" t="e">
        <f>OR(AND(#REF!&lt;=7,#REF!&lt;&gt;""),AND(#REF!&gt;=50,#REF!=""))</f>
        <v>#REF!</v>
      </c>
    </row>
    <row r="105" spans="1:47" ht="18" customHeight="1">
      <c r="A105" s="3">
        <v>93</v>
      </c>
      <c r="B105" s="458"/>
      <c r="C105" s="134"/>
      <c r="D105" s="12"/>
      <c r="E105" s="135"/>
      <c r="F105" s="250" t="str">
        <f t="shared" si="24"/>
        <v/>
      </c>
      <c r="G105" s="12"/>
      <c r="H105" s="253"/>
      <c r="I105" s="28"/>
      <c r="J105" s="251" t="str">
        <f t="shared" ca="1" si="17"/>
        <v/>
      </c>
      <c r="K105" s="39"/>
      <c r="L105" s="40"/>
      <c r="M105" s="40"/>
      <c r="N105" s="128"/>
      <c r="O105" s="136"/>
      <c r="P105" s="256" t="str">
        <f t="shared" ca="1" si="18"/>
        <v/>
      </c>
      <c r="Q105" s="39"/>
      <c r="R105" s="40"/>
      <c r="S105" s="40"/>
      <c r="T105" s="40"/>
      <c r="U105" s="128"/>
      <c r="V105" s="137"/>
      <c r="W105" s="257" t="str">
        <f t="shared" ca="1" si="19"/>
        <v/>
      </c>
      <c r="X105" s="28"/>
      <c r="Y105" s="39"/>
      <c r="Z105" s="40"/>
      <c r="AA105" s="40"/>
      <c r="AB105" s="40"/>
      <c r="AC105" s="41"/>
      <c r="AD105" s="136"/>
      <c r="AE105" s="256" t="str">
        <f t="shared" ca="1" si="20"/>
        <v/>
      </c>
      <c r="AF105" s="7" t="str">
        <f t="shared" si="21"/>
        <v/>
      </c>
      <c r="AG105" s="7" t="str">
        <f t="shared" si="22"/>
        <v/>
      </c>
      <c r="AH105" s="7" t="str">
        <f>IF(AF105=4,VLOOKUP(AG105,設定_幼児!$A$2:$B$4,2,1),"---")</f>
        <v>---</v>
      </c>
      <c r="AI105" s="109" t="str">
        <f>IF(E105=""," ",DATEDIF(E105,#REF!,"M"))</f>
        <v xml:space="preserve"> </v>
      </c>
      <c r="AJ105" s="15" t="str">
        <f t="shared" si="25"/>
        <v/>
      </c>
      <c r="AK105" s="15">
        <v>94</v>
      </c>
      <c r="AL105" s="15" t="str">
        <f t="shared" si="23"/>
        <v/>
      </c>
      <c r="AM105" s="15" t="str">
        <f t="shared" si="26"/>
        <v>立得点表_幼児!3:７</v>
      </c>
      <c r="AN105" s="92" t="str">
        <f t="shared" si="27"/>
        <v>立得点表_幼児!11:15</v>
      </c>
      <c r="AO105" s="15" t="str">
        <f t="shared" si="28"/>
        <v>ボール得点表_幼児!3:７</v>
      </c>
      <c r="AP105" s="92" t="str">
        <f t="shared" si="29"/>
        <v>ボール得点表_幼児!11:15</v>
      </c>
      <c r="AQ105" s="15" t="str">
        <f t="shared" si="30"/>
        <v>25m得点表_幼児!3:7</v>
      </c>
      <c r="AR105" s="92" t="str">
        <f t="shared" si="31"/>
        <v>25m得点表_幼児!11:15</v>
      </c>
      <c r="AS105" s="15" t="str">
        <f t="shared" si="32"/>
        <v>往得点表_幼児!3:7</v>
      </c>
      <c r="AT105" s="92" t="str">
        <f t="shared" si="33"/>
        <v>往得点表_幼児!11:15</v>
      </c>
      <c r="AU105" s="15" t="e">
        <f>OR(AND(#REF!&lt;=7,#REF!&lt;&gt;""),AND(#REF!&gt;=50,#REF!=""))</f>
        <v>#REF!</v>
      </c>
    </row>
    <row r="106" spans="1:47" s="31" customFormat="1" ht="18" customHeight="1">
      <c r="A106" s="479">
        <v>94</v>
      </c>
      <c r="B106" s="462"/>
      <c r="C106" s="199"/>
      <c r="D106" s="202"/>
      <c r="E106" s="200"/>
      <c r="F106" s="463" t="str">
        <f t="shared" si="24"/>
        <v/>
      </c>
      <c r="G106" s="202"/>
      <c r="H106" s="464"/>
      <c r="I106" s="465"/>
      <c r="J106" s="205" t="str">
        <f t="shared" ca="1" si="17"/>
        <v/>
      </c>
      <c r="K106" s="209"/>
      <c r="L106" s="210"/>
      <c r="M106" s="210"/>
      <c r="N106" s="211"/>
      <c r="O106" s="207"/>
      <c r="P106" s="208" t="str">
        <f t="shared" ca="1" si="18"/>
        <v/>
      </c>
      <c r="Q106" s="209"/>
      <c r="R106" s="210"/>
      <c r="S106" s="210"/>
      <c r="T106" s="210"/>
      <c r="U106" s="211"/>
      <c r="V106" s="204"/>
      <c r="W106" s="466" t="str">
        <f t="shared" ca="1" si="19"/>
        <v/>
      </c>
      <c r="X106" s="465"/>
      <c r="Y106" s="209"/>
      <c r="Z106" s="210"/>
      <c r="AA106" s="210"/>
      <c r="AB106" s="210"/>
      <c r="AC106" s="212"/>
      <c r="AD106" s="207"/>
      <c r="AE106" s="208" t="str">
        <f t="shared" ca="1" si="20"/>
        <v/>
      </c>
      <c r="AF106" s="474" t="str">
        <f t="shared" si="21"/>
        <v/>
      </c>
      <c r="AG106" s="474" t="str">
        <f t="shared" si="22"/>
        <v/>
      </c>
      <c r="AH106" s="474" t="str">
        <f>IF(AF106=4,VLOOKUP(AG106,設定_幼児!$A$2:$B$4,2,1),"---")</f>
        <v>---</v>
      </c>
      <c r="AI106" s="109" t="str">
        <f>IF(E106=""," ",DATEDIF(E106,#REF!,"M"))</f>
        <v xml:space="preserve"> </v>
      </c>
      <c r="AJ106" s="15" t="str">
        <f t="shared" si="25"/>
        <v/>
      </c>
      <c r="AK106" s="31">
        <v>95</v>
      </c>
      <c r="AL106" s="31" t="str">
        <f t="shared" si="23"/>
        <v/>
      </c>
      <c r="AM106" s="31" t="str">
        <f t="shared" si="26"/>
        <v>立得点表_幼児!3:７</v>
      </c>
      <c r="AN106" s="121" t="str">
        <f t="shared" si="27"/>
        <v>立得点表_幼児!11:15</v>
      </c>
      <c r="AO106" s="31" t="str">
        <f t="shared" si="28"/>
        <v>ボール得点表_幼児!3:７</v>
      </c>
      <c r="AP106" s="121" t="str">
        <f t="shared" si="29"/>
        <v>ボール得点表_幼児!11:15</v>
      </c>
      <c r="AQ106" s="31" t="str">
        <f t="shared" si="30"/>
        <v>25m得点表_幼児!3:7</v>
      </c>
      <c r="AR106" s="121" t="str">
        <f t="shared" si="31"/>
        <v>25m得点表_幼児!11:15</v>
      </c>
      <c r="AS106" s="31" t="str">
        <f t="shared" si="32"/>
        <v>往得点表_幼児!3:7</v>
      </c>
      <c r="AT106" s="121" t="str">
        <f t="shared" si="33"/>
        <v>往得点表_幼児!11:15</v>
      </c>
      <c r="AU106" s="31" t="e">
        <f>OR(AND(#REF!&lt;=7,#REF!&lt;&gt;""),AND(#REF!&gt;=50,#REF!=""))</f>
        <v>#REF!</v>
      </c>
    </row>
    <row r="107" spans="1:47" ht="18" customHeight="1">
      <c r="A107" s="480">
        <v>95</v>
      </c>
      <c r="B107" s="458"/>
      <c r="C107" s="134"/>
      <c r="D107" s="12"/>
      <c r="E107" s="135"/>
      <c r="F107" s="250" t="str">
        <f t="shared" si="24"/>
        <v/>
      </c>
      <c r="G107" s="12"/>
      <c r="H107" s="253"/>
      <c r="I107" s="28"/>
      <c r="J107" s="251" t="str">
        <f t="shared" ca="1" si="17"/>
        <v/>
      </c>
      <c r="K107" s="39"/>
      <c r="L107" s="40"/>
      <c r="M107" s="40"/>
      <c r="N107" s="128"/>
      <c r="O107" s="136"/>
      <c r="P107" s="256" t="str">
        <f t="shared" ca="1" si="18"/>
        <v/>
      </c>
      <c r="Q107" s="39"/>
      <c r="R107" s="40"/>
      <c r="S107" s="40"/>
      <c r="T107" s="40"/>
      <c r="U107" s="128"/>
      <c r="V107" s="137"/>
      <c r="W107" s="257" t="str">
        <f t="shared" ca="1" si="19"/>
        <v/>
      </c>
      <c r="X107" s="28"/>
      <c r="Y107" s="39"/>
      <c r="Z107" s="40"/>
      <c r="AA107" s="40"/>
      <c r="AB107" s="40"/>
      <c r="AC107" s="41"/>
      <c r="AD107" s="136"/>
      <c r="AE107" s="256" t="str">
        <f t="shared" ca="1" si="20"/>
        <v/>
      </c>
      <c r="AF107" s="7" t="str">
        <f t="shared" si="21"/>
        <v/>
      </c>
      <c r="AG107" s="7" t="str">
        <f t="shared" si="22"/>
        <v/>
      </c>
      <c r="AH107" s="39" t="str">
        <f>IF(AF107=4,VLOOKUP(AG107,設定_幼児!$A$2:$B$4,2,1),"---")</f>
        <v>---</v>
      </c>
      <c r="AI107" s="27" t="str">
        <f>IF(E107=""," ",DATEDIF(E107,#REF!,"M"))</f>
        <v xml:space="preserve"> </v>
      </c>
      <c r="AJ107" s="15" t="str">
        <f t="shared" si="25"/>
        <v/>
      </c>
      <c r="AK107" s="15">
        <v>96</v>
      </c>
      <c r="AL107" s="15" t="str">
        <f t="shared" si="23"/>
        <v/>
      </c>
      <c r="AM107" s="15" t="str">
        <f t="shared" si="26"/>
        <v>立得点表_幼児!3:７</v>
      </c>
      <c r="AN107" s="92" t="str">
        <f t="shared" si="27"/>
        <v>立得点表_幼児!11:15</v>
      </c>
      <c r="AO107" s="15" t="str">
        <f t="shared" si="28"/>
        <v>ボール得点表_幼児!3:７</v>
      </c>
      <c r="AP107" s="92" t="str">
        <f t="shared" si="29"/>
        <v>ボール得点表_幼児!11:15</v>
      </c>
      <c r="AQ107" s="15" t="str">
        <f t="shared" si="30"/>
        <v>25m得点表_幼児!3:7</v>
      </c>
      <c r="AR107" s="92" t="str">
        <f t="shared" si="31"/>
        <v>25m得点表_幼児!11:15</v>
      </c>
      <c r="AS107" s="15" t="str">
        <f t="shared" si="32"/>
        <v>往得点表_幼児!3:7</v>
      </c>
      <c r="AT107" s="92" t="str">
        <f t="shared" si="33"/>
        <v>往得点表_幼児!11:15</v>
      </c>
      <c r="AU107" s="15" t="e">
        <f>OR(AND(#REF!&lt;=7,#REF!&lt;&gt;""),AND(#REF!&gt;=50,#REF!=""))</f>
        <v>#REF!</v>
      </c>
    </row>
    <row r="108" spans="1:47" ht="18" customHeight="1">
      <c r="A108" s="481">
        <v>96</v>
      </c>
      <c r="B108" s="458"/>
      <c r="C108" s="134"/>
      <c r="D108" s="12"/>
      <c r="E108" s="135"/>
      <c r="F108" s="250" t="str">
        <f t="shared" si="24"/>
        <v/>
      </c>
      <c r="G108" s="12"/>
      <c r="H108" s="253"/>
      <c r="I108" s="28"/>
      <c r="J108" s="251" t="str">
        <f t="shared" ca="1" si="17"/>
        <v/>
      </c>
      <c r="K108" s="39"/>
      <c r="L108" s="40"/>
      <c r="M108" s="40"/>
      <c r="N108" s="128"/>
      <c r="O108" s="136"/>
      <c r="P108" s="256" t="str">
        <f t="shared" ca="1" si="18"/>
        <v/>
      </c>
      <c r="Q108" s="39"/>
      <c r="R108" s="40"/>
      <c r="S108" s="40"/>
      <c r="T108" s="40"/>
      <c r="U108" s="128"/>
      <c r="V108" s="137"/>
      <c r="W108" s="257" t="str">
        <f t="shared" ca="1" si="19"/>
        <v/>
      </c>
      <c r="X108" s="28"/>
      <c r="Y108" s="39"/>
      <c r="Z108" s="40"/>
      <c r="AA108" s="40"/>
      <c r="AB108" s="40"/>
      <c r="AC108" s="41"/>
      <c r="AD108" s="136"/>
      <c r="AE108" s="256" t="str">
        <f t="shared" ca="1" si="20"/>
        <v/>
      </c>
      <c r="AF108" s="7" t="str">
        <f t="shared" si="21"/>
        <v/>
      </c>
      <c r="AG108" s="7" t="str">
        <f t="shared" si="22"/>
        <v/>
      </c>
      <c r="AH108" s="39" t="str">
        <f>IF(AF108=4,VLOOKUP(AG108,設定_幼児!$A$2:$B$4,2,1),"---")</f>
        <v>---</v>
      </c>
      <c r="AI108" s="27" t="str">
        <f>IF(E108=""," ",DATEDIF(E108,#REF!,"M"))</f>
        <v xml:space="preserve"> </v>
      </c>
      <c r="AJ108" s="15" t="str">
        <f t="shared" si="25"/>
        <v/>
      </c>
      <c r="AK108" s="15">
        <v>97</v>
      </c>
      <c r="AL108" s="15" t="str">
        <f t="shared" si="23"/>
        <v/>
      </c>
      <c r="AM108" s="15" t="str">
        <f t="shared" si="26"/>
        <v>立得点表_幼児!3:７</v>
      </c>
      <c r="AN108" s="92" t="str">
        <f t="shared" si="27"/>
        <v>立得点表_幼児!11:15</v>
      </c>
      <c r="AO108" s="15" t="str">
        <f t="shared" si="28"/>
        <v>ボール得点表_幼児!3:７</v>
      </c>
      <c r="AP108" s="92" t="str">
        <f t="shared" si="29"/>
        <v>ボール得点表_幼児!11:15</v>
      </c>
      <c r="AQ108" s="15" t="str">
        <f t="shared" si="30"/>
        <v>25m得点表_幼児!3:7</v>
      </c>
      <c r="AR108" s="92" t="str">
        <f t="shared" si="31"/>
        <v>25m得点表_幼児!11:15</v>
      </c>
      <c r="AS108" s="15" t="str">
        <f t="shared" si="32"/>
        <v>往得点表_幼児!3:7</v>
      </c>
      <c r="AT108" s="92" t="str">
        <f t="shared" si="33"/>
        <v>往得点表_幼児!11:15</v>
      </c>
      <c r="AU108" s="15" t="e">
        <f>OR(AND(#REF!&lt;=7,#REF!&lt;&gt;""),AND(#REF!&gt;=50,#REF!=""))</f>
        <v>#REF!</v>
      </c>
    </row>
    <row r="109" spans="1:47" ht="18" customHeight="1">
      <c r="A109" s="481">
        <v>97</v>
      </c>
      <c r="B109" s="458"/>
      <c r="C109" s="134"/>
      <c r="D109" s="12"/>
      <c r="E109" s="135"/>
      <c r="F109" s="250" t="str">
        <f t="shared" si="24"/>
        <v/>
      </c>
      <c r="G109" s="12"/>
      <c r="H109" s="253"/>
      <c r="I109" s="28"/>
      <c r="J109" s="251" t="str">
        <f t="shared" ca="1" si="17"/>
        <v/>
      </c>
      <c r="K109" s="39"/>
      <c r="L109" s="40"/>
      <c r="M109" s="40"/>
      <c r="N109" s="128"/>
      <c r="O109" s="136"/>
      <c r="P109" s="256" t="str">
        <f t="shared" ca="1" si="18"/>
        <v/>
      </c>
      <c r="Q109" s="39"/>
      <c r="R109" s="40"/>
      <c r="S109" s="40"/>
      <c r="T109" s="40"/>
      <c r="U109" s="128"/>
      <c r="V109" s="137"/>
      <c r="W109" s="257" t="str">
        <f t="shared" ca="1" si="19"/>
        <v/>
      </c>
      <c r="X109" s="28"/>
      <c r="Y109" s="39"/>
      <c r="Z109" s="40"/>
      <c r="AA109" s="40"/>
      <c r="AB109" s="40"/>
      <c r="AC109" s="41"/>
      <c r="AD109" s="136"/>
      <c r="AE109" s="256" t="str">
        <f t="shared" ca="1" si="20"/>
        <v/>
      </c>
      <c r="AF109" s="7" t="str">
        <f t="shared" si="21"/>
        <v/>
      </c>
      <c r="AG109" s="7" t="str">
        <f t="shared" si="22"/>
        <v/>
      </c>
      <c r="AH109" s="39" t="str">
        <f>IF(AF109=4,VLOOKUP(AG109,設定_幼児!$A$2:$B$4,2,1),"---")</f>
        <v>---</v>
      </c>
      <c r="AI109" s="27" t="str">
        <f>IF(E109=""," ",DATEDIF(E109,#REF!,"M"))</f>
        <v xml:space="preserve"> </v>
      </c>
      <c r="AJ109" s="15" t="str">
        <f t="shared" si="25"/>
        <v/>
      </c>
      <c r="AK109" s="15">
        <v>98</v>
      </c>
      <c r="AL109" s="15" t="str">
        <f t="shared" si="23"/>
        <v/>
      </c>
      <c r="AM109" s="15" t="str">
        <f t="shared" si="26"/>
        <v>立得点表_幼児!3:７</v>
      </c>
      <c r="AN109" s="92" t="str">
        <f t="shared" si="27"/>
        <v>立得点表_幼児!11:15</v>
      </c>
      <c r="AO109" s="15" t="str">
        <f t="shared" si="28"/>
        <v>ボール得点表_幼児!3:７</v>
      </c>
      <c r="AP109" s="92" t="str">
        <f t="shared" si="29"/>
        <v>ボール得点表_幼児!11:15</v>
      </c>
      <c r="AQ109" s="15" t="str">
        <f t="shared" si="30"/>
        <v>25m得点表_幼児!3:7</v>
      </c>
      <c r="AR109" s="92" t="str">
        <f t="shared" si="31"/>
        <v>25m得点表_幼児!11:15</v>
      </c>
      <c r="AS109" s="15" t="str">
        <f t="shared" si="32"/>
        <v>往得点表_幼児!3:7</v>
      </c>
      <c r="AT109" s="92" t="str">
        <f t="shared" si="33"/>
        <v>往得点表_幼児!11:15</v>
      </c>
      <c r="AU109" s="15" t="e">
        <f>OR(AND(#REF!&lt;=7,#REF!&lt;&gt;""),AND(#REF!&gt;=50,#REF!=""))</f>
        <v>#REF!</v>
      </c>
    </row>
    <row r="110" spans="1:47" ht="18" customHeight="1">
      <c r="A110" s="481">
        <v>98</v>
      </c>
      <c r="B110" s="458"/>
      <c r="C110" s="134"/>
      <c r="D110" s="12"/>
      <c r="E110" s="135"/>
      <c r="F110" s="250" t="str">
        <f t="shared" si="24"/>
        <v/>
      </c>
      <c r="G110" s="12"/>
      <c r="H110" s="253"/>
      <c r="I110" s="28"/>
      <c r="J110" s="251" t="str">
        <f t="shared" ca="1" si="17"/>
        <v/>
      </c>
      <c r="K110" s="39"/>
      <c r="L110" s="40"/>
      <c r="M110" s="40"/>
      <c r="N110" s="128"/>
      <c r="O110" s="136"/>
      <c r="P110" s="256" t="str">
        <f t="shared" ca="1" si="18"/>
        <v/>
      </c>
      <c r="Q110" s="39"/>
      <c r="R110" s="40"/>
      <c r="S110" s="40"/>
      <c r="T110" s="40"/>
      <c r="U110" s="128"/>
      <c r="V110" s="137"/>
      <c r="W110" s="257" t="str">
        <f t="shared" ca="1" si="19"/>
        <v/>
      </c>
      <c r="X110" s="28"/>
      <c r="Y110" s="39"/>
      <c r="Z110" s="40"/>
      <c r="AA110" s="40"/>
      <c r="AB110" s="40"/>
      <c r="AC110" s="41"/>
      <c r="AD110" s="136"/>
      <c r="AE110" s="256" t="str">
        <f t="shared" ca="1" si="20"/>
        <v/>
      </c>
      <c r="AF110" s="7" t="str">
        <f t="shared" si="21"/>
        <v/>
      </c>
      <c r="AG110" s="7" t="str">
        <f t="shared" si="22"/>
        <v/>
      </c>
      <c r="AH110" s="39" t="str">
        <f>IF(AF110=4,VLOOKUP(AG110,設定_幼児!$A$2:$B$4,2,1),"---")</f>
        <v>---</v>
      </c>
      <c r="AI110" s="27" t="str">
        <f>IF(E110=""," ",DATEDIF(E110,#REF!,"M"))</f>
        <v xml:space="preserve"> </v>
      </c>
      <c r="AJ110" s="15" t="str">
        <f t="shared" si="25"/>
        <v/>
      </c>
      <c r="AK110" s="15">
        <v>99</v>
      </c>
      <c r="AL110" s="15" t="str">
        <f t="shared" si="23"/>
        <v/>
      </c>
      <c r="AM110" s="15" t="str">
        <f t="shared" si="26"/>
        <v>立得点表_幼児!3:７</v>
      </c>
      <c r="AN110" s="92" t="str">
        <f t="shared" si="27"/>
        <v>立得点表_幼児!11:15</v>
      </c>
      <c r="AO110" s="15" t="str">
        <f t="shared" si="28"/>
        <v>ボール得点表_幼児!3:７</v>
      </c>
      <c r="AP110" s="92" t="str">
        <f t="shared" si="29"/>
        <v>ボール得点表_幼児!11:15</v>
      </c>
      <c r="AQ110" s="15" t="str">
        <f t="shared" si="30"/>
        <v>25m得点表_幼児!3:7</v>
      </c>
      <c r="AR110" s="92" t="str">
        <f t="shared" si="31"/>
        <v>25m得点表_幼児!11:15</v>
      </c>
      <c r="AS110" s="15" t="str">
        <f t="shared" si="32"/>
        <v>往得点表_幼児!3:7</v>
      </c>
      <c r="AT110" s="92" t="str">
        <f t="shared" si="33"/>
        <v>往得点表_幼児!11:15</v>
      </c>
      <c r="AU110" s="15" t="e">
        <f>OR(AND(#REF!&lt;=7,#REF!&lt;&gt;""),AND(#REF!&gt;=50,#REF!=""))</f>
        <v>#REF!</v>
      </c>
    </row>
    <row r="111" spans="1:47" s="31" customFormat="1" ht="18" customHeight="1">
      <c r="A111" s="481">
        <v>99</v>
      </c>
      <c r="B111" s="456"/>
      <c r="C111" s="116"/>
      <c r="D111" s="14"/>
      <c r="E111" s="110"/>
      <c r="F111" s="250" t="str">
        <f t="shared" si="24"/>
        <v/>
      </c>
      <c r="G111" s="14"/>
      <c r="H111" s="255"/>
      <c r="I111" s="27"/>
      <c r="J111" s="161" t="str">
        <f t="shared" ca="1" si="17"/>
        <v/>
      </c>
      <c r="K111" s="4"/>
      <c r="L111" s="45"/>
      <c r="M111" s="45"/>
      <c r="N111" s="119"/>
      <c r="O111" s="24"/>
      <c r="P111" s="163" t="str">
        <f t="shared" ca="1" si="18"/>
        <v/>
      </c>
      <c r="Q111" s="4"/>
      <c r="R111" s="45"/>
      <c r="S111" s="45"/>
      <c r="T111" s="45"/>
      <c r="U111" s="119"/>
      <c r="V111" s="94"/>
      <c r="W111" s="165" t="str">
        <f t="shared" ca="1" si="19"/>
        <v/>
      </c>
      <c r="X111" s="27"/>
      <c r="Y111" s="4"/>
      <c r="Z111" s="45"/>
      <c r="AA111" s="45"/>
      <c r="AB111" s="45"/>
      <c r="AC111" s="35"/>
      <c r="AD111" s="24"/>
      <c r="AE111" s="163" t="str">
        <f t="shared" ca="1" si="20"/>
        <v/>
      </c>
      <c r="AF111" s="5" t="str">
        <f t="shared" si="21"/>
        <v/>
      </c>
      <c r="AG111" s="5" t="str">
        <f t="shared" si="22"/>
        <v/>
      </c>
      <c r="AH111" s="39" t="str">
        <f>IF(AF111=4,VLOOKUP(AG111,設定_幼児!$A$2:$B$4,2,1),"---")</f>
        <v>---</v>
      </c>
      <c r="AI111" s="27" t="str">
        <f>IF(E111=""," ",DATEDIF(E111,#REF!,"M"))</f>
        <v xml:space="preserve"> </v>
      </c>
      <c r="AJ111" s="15" t="str">
        <f t="shared" si="25"/>
        <v/>
      </c>
      <c r="AK111" s="31">
        <v>100</v>
      </c>
      <c r="AL111" s="31" t="str">
        <f t="shared" si="23"/>
        <v/>
      </c>
      <c r="AM111" s="31" t="str">
        <f t="shared" si="26"/>
        <v>立得点表_幼児!3:７</v>
      </c>
      <c r="AN111" s="121" t="str">
        <f t="shared" si="27"/>
        <v>立得点表_幼児!11:15</v>
      </c>
      <c r="AO111" s="31" t="str">
        <f t="shared" si="28"/>
        <v>ボール得点表_幼児!3:７</v>
      </c>
      <c r="AP111" s="121" t="str">
        <f t="shared" si="29"/>
        <v>ボール得点表_幼児!11:15</v>
      </c>
      <c r="AQ111" s="31" t="str">
        <f t="shared" si="30"/>
        <v>25m得点表_幼児!3:7</v>
      </c>
      <c r="AR111" s="121" t="str">
        <f t="shared" si="31"/>
        <v>25m得点表_幼児!11:15</v>
      </c>
      <c r="AS111" s="31" t="str">
        <f t="shared" si="32"/>
        <v>往得点表_幼児!3:7</v>
      </c>
      <c r="AT111" s="121" t="str">
        <f t="shared" si="33"/>
        <v>往得点表_幼児!11:15</v>
      </c>
      <c r="AU111" s="31" t="e">
        <f>OR(AND(#REF!&lt;=7,#REF!&lt;&gt;""),AND(#REF!&gt;=50,#REF!=""))</f>
        <v>#REF!</v>
      </c>
    </row>
    <row r="112" spans="1:47">
      <c r="A112" s="84">
        <v>101</v>
      </c>
      <c r="B112" s="459"/>
      <c r="C112" s="139"/>
      <c r="D112" s="140"/>
      <c r="E112" s="141"/>
      <c r="F112" s="142" t="str">
        <f>IF(E112="","",DATEDIF(E112,#REF!,"y"))</f>
        <v/>
      </c>
      <c r="G112" s="140"/>
      <c r="H112" s="140"/>
      <c r="I112" s="83"/>
      <c r="J112" s="149" t="str">
        <f t="shared" ca="1" si="17"/>
        <v/>
      </c>
      <c r="K112" s="145"/>
      <c r="L112" s="158"/>
      <c r="M112" s="158"/>
      <c r="N112" s="146"/>
      <c r="O112" s="143"/>
      <c r="P112" s="144" t="str">
        <f t="shared" ca="1" si="18"/>
        <v/>
      </c>
      <c r="Q112" s="145"/>
      <c r="R112" s="158"/>
      <c r="S112" s="158"/>
      <c r="T112" s="158"/>
      <c r="U112" s="146"/>
      <c r="V112" s="147"/>
      <c r="W112" s="83" t="str">
        <f t="shared" ca="1" si="19"/>
        <v/>
      </c>
      <c r="X112" s="83"/>
      <c r="Y112" s="145"/>
      <c r="Z112" s="158"/>
      <c r="AA112" s="158"/>
      <c r="AB112" s="158"/>
      <c r="AC112" s="148"/>
      <c r="AD112" s="143"/>
      <c r="AE112" s="144" t="str">
        <f t="shared" ca="1" si="20"/>
        <v/>
      </c>
      <c r="AF112" s="150" t="str">
        <f t="shared" si="21"/>
        <v/>
      </c>
      <c r="AG112" s="150" t="str">
        <f t="shared" si="22"/>
        <v/>
      </c>
      <c r="AH112" s="150" t="str">
        <f>IF(AF112=4,VLOOKUP(AG112,設定_幼児!$A$2:$B$4,2,1),"---")</f>
        <v>---</v>
      </c>
      <c r="AI112" s="109" t="str">
        <f>IF(E112=""," ",DATEDIF(E112,#REF!,"M"))</f>
        <v xml:space="preserve"> </v>
      </c>
      <c r="AJ112" s="15" t="str">
        <f t="shared" ref="AJ112:AJ175" si="34">_xlfn.IFS(AI112=" ","",AI112&lt;=41,"3",AI112&lt;=47,"3.5",AI112&lt;=53,"4",AI112&lt;=59,4.5,AI112&lt;=65,5,AI112&lt;=71,5.5,AI112&gt;71,6,AI112="","")</f>
        <v/>
      </c>
      <c r="AK112" s="31">
        <v>101</v>
      </c>
      <c r="AL112" s="31" t="str">
        <f t="shared" si="23"/>
        <v/>
      </c>
      <c r="AM112" s="31" t="str">
        <f t="shared" si="26"/>
        <v>立得点表_幼児!3:７</v>
      </c>
      <c r="AN112" s="121" t="str">
        <f t="shared" si="27"/>
        <v>立得点表_幼児!11:15</v>
      </c>
      <c r="AO112" s="31" t="str">
        <f t="shared" si="28"/>
        <v>ボール得点表_幼児!3:７</v>
      </c>
      <c r="AP112" s="121" t="str">
        <f t="shared" si="29"/>
        <v>ボール得点表_幼児!11:15</v>
      </c>
      <c r="AQ112" s="31" t="str">
        <f t="shared" si="30"/>
        <v>25m得点表_幼児!3:7</v>
      </c>
      <c r="AR112" s="121" t="str">
        <f t="shared" si="31"/>
        <v>25m得点表_幼児!11:15</v>
      </c>
      <c r="AS112" s="31" t="str">
        <f t="shared" si="32"/>
        <v>往得点表_幼児!3:7</v>
      </c>
      <c r="AT112" s="121" t="str">
        <f t="shared" si="33"/>
        <v>往得点表_幼児!11:15</v>
      </c>
      <c r="AU112" s="31" t="e">
        <f>OR(AND(#REF!&lt;=7,#REF!&lt;&gt;""),AND(#REF!&gt;=50,#REF!=""))</f>
        <v>#REF!</v>
      </c>
    </row>
    <row r="113" spans="1:47">
      <c r="A113" s="8">
        <v>102</v>
      </c>
      <c r="B113" s="459"/>
      <c r="C113" s="139"/>
      <c r="D113" s="140"/>
      <c r="E113" s="141"/>
      <c r="F113" s="142" t="str">
        <f>IF(E113="","",DATEDIF(E113,#REF!,"y"))</f>
        <v/>
      </c>
      <c r="G113" s="140"/>
      <c r="H113" s="140"/>
      <c r="I113" s="83"/>
      <c r="J113" s="149" t="str">
        <f t="shared" ca="1" si="17"/>
        <v/>
      </c>
      <c r="K113" s="145"/>
      <c r="L113" s="158"/>
      <c r="M113" s="158"/>
      <c r="N113" s="146"/>
      <c r="O113" s="143"/>
      <c r="P113" s="144" t="str">
        <f t="shared" ca="1" si="18"/>
        <v/>
      </c>
      <c r="Q113" s="145"/>
      <c r="R113" s="158"/>
      <c r="S113" s="158"/>
      <c r="T113" s="158"/>
      <c r="U113" s="146"/>
      <c r="V113" s="147"/>
      <c r="W113" s="83" t="str">
        <f t="shared" ca="1" si="19"/>
        <v/>
      </c>
      <c r="X113" s="83"/>
      <c r="Y113" s="145"/>
      <c r="Z113" s="158"/>
      <c r="AA113" s="158"/>
      <c r="AB113" s="158"/>
      <c r="AC113" s="148"/>
      <c r="AD113" s="143"/>
      <c r="AE113" s="144" t="str">
        <f t="shared" ca="1" si="20"/>
        <v/>
      </c>
      <c r="AF113" s="150" t="str">
        <f t="shared" si="21"/>
        <v/>
      </c>
      <c r="AG113" s="150" t="str">
        <f t="shared" si="22"/>
        <v/>
      </c>
      <c r="AH113" s="9" t="str">
        <f>IF(AF113=4,VLOOKUP(AG113,設定_幼児!$A$2:$B$4,2,1),"---")</f>
        <v>---</v>
      </c>
      <c r="AI113" s="109" t="str">
        <f>IF(E113=""," ",DATEDIF(E113,#REF!,"M"))</f>
        <v xml:space="preserve"> </v>
      </c>
      <c r="AJ113" s="15" t="str">
        <f t="shared" si="34"/>
        <v/>
      </c>
      <c r="AK113" s="31">
        <v>102</v>
      </c>
      <c r="AL113" s="31" t="str">
        <f t="shared" si="23"/>
        <v/>
      </c>
      <c r="AM113" s="31" t="str">
        <f t="shared" si="26"/>
        <v>立得点表_幼児!3:７</v>
      </c>
      <c r="AN113" s="121" t="str">
        <f t="shared" si="27"/>
        <v>立得点表_幼児!11:15</v>
      </c>
      <c r="AO113" s="31" t="str">
        <f t="shared" si="28"/>
        <v>ボール得点表_幼児!3:７</v>
      </c>
      <c r="AP113" s="121" t="str">
        <f t="shared" si="29"/>
        <v>ボール得点表_幼児!11:15</v>
      </c>
      <c r="AQ113" s="31" t="str">
        <f t="shared" si="30"/>
        <v>25m得点表_幼児!3:7</v>
      </c>
      <c r="AR113" s="121" t="str">
        <f t="shared" si="31"/>
        <v>25m得点表_幼児!11:15</v>
      </c>
      <c r="AS113" s="31" t="str">
        <f t="shared" si="32"/>
        <v>往得点表_幼児!3:7</v>
      </c>
      <c r="AT113" s="121" t="str">
        <f t="shared" si="33"/>
        <v>往得点表_幼児!11:15</v>
      </c>
      <c r="AU113" s="31" t="e">
        <f>OR(AND(#REF!&lt;=7,#REF!&lt;&gt;""),AND(#REF!&gt;=50,#REF!=""))</f>
        <v>#REF!</v>
      </c>
    </row>
    <row r="114" spans="1:47">
      <c r="A114" s="8">
        <v>103</v>
      </c>
      <c r="B114" s="459"/>
      <c r="C114" s="139"/>
      <c r="D114" s="140"/>
      <c r="E114" s="141"/>
      <c r="F114" s="142" t="str">
        <f>IF(E114="","",DATEDIF(E114,#REF!,"y"))</f>
        <v/>
      </c>
      <c r="G114" s="140"/>
      <c r="H114" s="140"/>
      <c r="I114" s="83"/>
      <c r="J114" s="149" t="str">
        <f t="shared" ca="1" si="17"/>
        <v/>
      </c>
      <c r="K114" s="145"/>
      <c r="L114" s="158"/>
      <c r="M114" s="158"/>
      <c r="N114" s="146"/>
      <c r="O114" s="143"/>
      <c r="P114" s="144" t="str">
        <f t="shared" ca="1" si="18"/>
        <v/>
      </c>
      <c r="Q114" s="145"/>
      <c r="R114" s="158"/>
      <c r="S114" s="158"/>
      <c r="T114" s="158"/>
      <c r="U114" s="146"/>
      <c r="V114" s="147"/>
      <c r="W114" s="83" t="str">
        <f t="shared" ca="1" si="19"/>
        <v/>
      </c>
      <c r="X114" s="83"/>
      <c r="Y114" s="145"/>
      <c r="Z114" s="158"/>
      <c r="AA114" s="158"/>
      <c r="AB114" s="158"/>
      <c r="AC114" s="148"/>
      <c r="AD114" s="143"/>
      <c r="AE114" s="144" t="str">
        <f t="shared" ca="1" si="20"/>
        <v/>
      </c>
      <c r="AF114" s="150" t="str">
        <f t="shared" si="21"/>
        <v/>
      </c>
      <c r="AG114" s="150" t="str">
        <f t="shared" si="22"/>
        <v/>
      </c>
      <c r="AH114" s="9" t="str">
        <f>IF(AF114=4,VLOOKUP(AG114,設定_幼児!$A$2:$B$4,2,1),"---")</f>
        <v>---</v>
      </c>
      <c r="AI114" s="109" t="str">
        <f>IF(E114=""," ",DATEDIF(E114,#REF!,"M"))</f>
        <v xml:space="preserve"> </v>
      </c>
      <c r="AJ114" s="15" t="str">
        <f t="shared" si="34"/>
        <v/>
      </c>
      <c r="AK114" s="31">
        <v>103</v>
      </c>
      <c r="AL114" s="31" t="str">
        <f t="shared" si="23"/>
        <v/>
      </c>
      <c r="AM114" s="31" t="str">
        <f t="shared" si="26"/>
        <v>立得点表_幼児!3:７</v>
      </c>
      <c r="AN114" s="121" t="str">
        <f t="shared" si="27"/>
        <v>立得点表_幼児!11:15</v>
      </c>
      <c r="AO114" s="31" t="str">
        <f t="shared" si="28"/>
        <v>ボール得点表_幼児!3:７</v>
      </c>
      <c r="AP114" s="121" t="str">
        <f t="shared" si="29"/>
        <v>ボール得点表_幼児!11:15</v>
      </c>
      <c r="AQ114" s="31" t="str">
        <f t="shared" si="30"/>
        <v>25m得点表_幼児!3:7</v>
      </c>
      <c r="AR114" s="121" t="str">
        <f t="shared" si="31"/>
        <v>25m得点表_幼児!11:15</v>
      </c>
      <c r="AS114" s="31" t="str">
        <f t="shared" si="32"/>
        <v>往得点表_幼児!3:7</v>
      </c>
      <c r="AT114" s="121" t="str">
        <f t="shared" si="33"/>
        <v>往得点表_幼児!11:15</v>
      </c>
      <c r="AU114" s="31" t="e">
        <f>OR(AND(#REF!&lt;=7,#REF!&lt;&gt;""),AND(#REF!&gt;=50,#REF!=""))</f>
        <v>#REF!</v>
      </c>
    </row>
    <row r="115" spans="1:47">
      <c r="A115" s="8">
        <v>104</v>
      </c>
      <c r="B115" s="459"/>
      <c r="C115" s="139"/>
      <c r="D115" s="140"/>
      <c r="E115" s="141"/>
      <c r="F115" s="142" t="str">
        <f>IF(E115="","",DATEDIF(E115,#REF!,"y"))</f>
        <v/>
      </c>
      <c r="G115" s="140"/>
      <c r="H115" s="140"/>
      <c r="I115" s="83"/>
      <c r="J115" s="149" t="str">
        <f t="shared" ca="1" si="17"/>
        <v/>
      </c>
      <c r="K115" s="145"/>
      <c r="L115" s="158"/>
      <c r="M115" s="158"/>
      <c r="N115" s="146"/>
      <c r="O115" s="143"/>
      <c r="P115" s="144" t="str">
        <f t="shared" ca="1" si="18"/>
        <v/>
      </c>
      <c r="Q115" s="145"/>
      <c r="R115" s="158"/>
      <c r="S115" s="158"/>
      <c r="T115" s="158"/>
      <c r="U115" s="146"/>
      <c r="V115" s="147"/>
      <c r="W115" s="83" t="str">
        <f t="shared" ca="1" si="19"/>
        <v/>
      </c>
      <c r="X115" s="83"/>
      <c r="Y115" s="145"/>
      <c r="Z115" s="158"/>
      <c r="AA115" s="158"/>
      <c r="AB115" s="158"/>
      <c r="AC115" s="148"/>
      <c r="AD115" s="143"/>
      <c r="AE115" s="144" t="str">
        <f t="shared" ca="1" si="20"/>
        <v/>
      </c>
      <c r="AF115" s="150" t="str">
        <f t="shared" si="21"/>
        <v/>
      </c>
      <c r="AG115" s="150" t="str">
        <f t="shared" si="22"/>
        <v/>
      </c>
      <c r="AH115" s="9" t="str">
        <f>IF(AF115=4,VLOOKUP(AG115,設定_幼児!$A$2:$B$4,2,1),"---")</f>
        <v>---</v>
      </c>
      <c r="AI115" s="109" t="str">
        <f>IF(E115=""," ",DATEDIF(E115,#REF!,"M"))</f>
        <v xml:space="preserve"> </v>
      </c>
      <c r="AJ115" s="15" t="str">
        <f t="shared" si="34"/>
        <v/>
      </c>
      <c r="AK115" s="31">
        <v>104</v>
      </c>
      <c r="AL115" s="31" t="str">
        <f t="shared" si="23"/>
        <v/>
      </c>
      <c r="AM115" s="31" t="str">
        <f t="shared" si="26"/>
        <v>立得点表_幼児!3:７</v>
      </c>
      <c r="AN115" s="121" t="str">
        <f t="shared" si="27"/>
        <v>立得点表_幼児!11:15</v>
      </c>
      <c r="AO115" s="31" t="str">
        <f t="shared" si="28"/>
        <v>ボール得点表_幼児!3:７</v>
      </c>
      <c r="AP115" s="121" t="str">
        <f t="shared" si="29"/>
        <v>ボール得点表_幼児!11:15</v>
      </c>
      <c r="AQ115" s="31" t="str">
        <f t="shared" si="30"/>
        <v>25m得点表_幼児!3:7</v>
      </c>
      <c r="AR115" s="121" t="str">
        <f t="shared" si="31"/>
        <v>25m得点表_幼児!11:15</v>
      </c>
      <c r="AS115" s="31" t="str">
        <f t="shared" si="32"/>
        <v>往得点表_幼児!3:7</v>
      </c>
      <c r="AT115" s="121" t="str">
        <f t="shared" si="33"/>
        <v>往得点表_幼児!11:15</v>
      </c>
      <c r="AU115" s="31" t="e">
        <f>OR(AND(#REF!&lt;=7,#REF!&lt;&gt;""),AND(#REF!&gt;=50,#REF!=""))</f>
        <v>#REF!</v>
      </c>
    </row>
    <row r="116" spans="1:47">
      <c r="A116" s="8">
        <v>105</v>
      </c>
      <c r="B116" s="459"/>
      <c r="C116" s="139"/>
      <c r="D116" s="140"/>
      <c r="E116" s="141"/>
      <c r="F116" s="142" t="str">
        <f>IF(E116="","",DATEDIF(E116,#REF!,"y"))</f>
        <v/>
      </c>
      <c r="G116" s="140"/>
      <c r="H116" s="140"/>
      <c r="I116" s="83"/>
      <c r="J116" s="149" t="str">
        <f t="shared" ca="1" si="17"/>
        <v/>
      </c>
      <c r="K116" s="145"/>
      <c r="L116" s="158"/>
      <c r="M116" s="158"/>
      <c r="N116" s="146"/>
      <c r="O116" s="143"/>
      <c r="P116" s="144" t="str">
        <f t="shared" ca="1" si="18"/>
        <v/>
      </c>
      <c r="Q116" s="145"/>
      <c r="R116" s="158"/>
      <c r="S116" s="158"/>
      <c r="T116" s="158"/>
      <c r="U116" s="146"/>
      <c r="V116" s="147"/>
      <c r="W116" s="83" t="str">
        <f t="shared" ca="1" si="19"/>
        <v/>
      </c>
      <c r="X116" s="83"/>
      <c r="Y116" s="145"/>
      <c r="Z116" s="158"/>
      <c r="AA116" s="158"/>
      <c r="AB116" s="158"/>
      <c r="AC116" s="148"/>
      <c r="AD116" s="143"/>
      <c r="AE116" s="144" t="str">
        <f t="shared" ca="1" si="20"/>
        <v/>
      </c>
      <c r="AF116" s="150" t="str">
        <f t="shared" si="21"/>
        <v/>
      </c>
      <c r="AG116" s="150" t="str">
        <f t="shared" si="22"/>
        <v/>
      </c>
      <c r="AH116" s="9" t="str">
        <f>IF(AF116=4,VLOOKUP(AG116,設定_幼児!$A$2:$B$4,2,1),"---")</f>
        <v>---</v>
      </c>
      <c r="AI116" s="109" t="str">
        <f>IF(E116=""," ",DATEDIF(E116,#REF!,"M"))</f>
        <v xml:space="preserve"> </v>
      </c>
      <c r="AJ116" s="15" t="str">
        <f t="shared" si="34"/>
        <v/>
      </c>
      <c r="AK116" s="31">
        <v>105</v>
      </c>
      <c r="AL116" s="31" t="str">
        <f t="shared" si="23"/>
        <v/>
      </c>
      <c r="AM116" s="31" t="str">
        <f t="shared" si="26"/>
        <v>立得点表_幼児!3:７</v>
      </c>
      <c r="AN116" s="121" t="str">
        <f t="shared" si="27"/>
        <v>立得点表_幼児!11:15</v>
      </c>
      <c r="AO116" s="31" t="str">
        <f t="shared" si="28"/>
        <v>ボール得点表_幼児!3:７</v>
      </c>
      <c r="AP116" s="121" t="str">
        <f t="shared" si="29"/>
        <v>ボール得点表_幼児!11:15</v>
      </c>
      <c r="AQ116" s="31" t="str">
        <f t="shared" si="30"/>
        <v>25m得点表_幼児!3:7</v>
      </c>
      <c r="AR116" s="121" t="str">
        <f t="shared" si="31"/>
        <v>25m得点表_幼児!11:15</v>
      </c>
      <c r="AS116" s="31" t="str">
        <f t="shared" si="32"/>
        <v>往得点表_幼児!3:7</v>
      </c>
      <c r="AT116" s="121" t="str">
        <f t="shared" si="33"/>
        <v>往得点表_幼児!11:15</v>
      </c>
      <c r="AU116" s="31" t="e">
        <f>OR(AND(#REF!&lt;=7,#REF!&lt;&gt;""),AND(#REF!&gt;=50,#REF!=""))</f>
        <v>#REF!</v>
      </c>
    </row>
    <row r="117" spans="1:47">
      <c r="A117" s="8">
        <v>106</v>
      </c>
      <c r="B117" s="459"/>
      <c r="C117" s="139"/>
      <c r="D117" s="140"/>
      <c r="E117" s="141"/>
      <c r="F117" s="142" t="str">
        <f>IF(E117="","",DATEDIF(E117,#REF!,"y"))</f>
        <v/>
      </c>
      <c r="G117" s="140"/>
      <c r="H117" s="140"/>
      <c r="I117" s="83"/>
      <c r="J117" s="149" t="str">
        <f t="shared" ca="1" si="17"/>
        <v/>
      </c>
      <c r="K117" s="145"/>
      <c r="L117" s="158"/>
      <c r="M117" s="158"/>
      <c r="N117" s="146"/>
      <c r="O117" s="143"/>
      <c r="P117" s="144" t="str">
        <f t="shared" ca="1" si="18"/>
        <v/>
      </c>
      <c r="Q117" s="145"/>
      <c r="R117" s="158"/>
      <c r="S117" s="158"/>
      <c r="T117" s="158"/>
      <c r="U117" s="146"/>
      <c r="V117" s="147"/>
      <c r="W117" s="83" t="str">
        <f t="shared" ca="1" si="19"/>
        <v/>
      </c>
      <c r="X117" s="83"/>
      <c r="Y117" s="145"/>
      <c r="Z117" s="158"/>
      <c r="AA117" s="158"/>
      <c r="AB117" s="158"/>
      <c r="AC117" s="148"/>
      <c r="AD117" s="143"/>
      <c r="AE117" s="144" t="str">
        <f t="shared" ca="1" si="20"/>
        <v/>
      </c>
      <c r="AF117" s="150" t="str">
        <f t="shared" si="21"/>
        <v/>
      </c>
      <c r="AG117" s="150" t="str">
        <f t="shared" si="22"/>
        <v/>
      </c>
      <c r="AH117" s="9" t="str">
        <f>IF(AF117=4,VLOOKUP(AG117,設定_幼児!$A$2:$B$4,2,1),"---")</f>
        <v>---</v>
      </c>
      <c r="AI117" s="109" t="str">
        <f>IF(E117=""," ",DATEDIF(E117,#REF!,"M"))</f>
        <v xml:space="preserve"> </v>
      </c>
      <c r="AJ117" s="15" t="str">
        <f t="shared" si="34"/>
        <v/>
      </c>
      <c r="AK117" s="31">
        <v>106</v>
      </c>
      <c r="AL117" s="31" t="str">
        <f t="shared" si="23"/>
        <v/>
      </c>
      <c r="AM117" s="31" t="str">
        <f t="shared" si="26"/>
        <v>立得点表_幼児!3:７</v>
      </c>
      <c r="AN117" s="121" t="str">
        <f t="shared" si="27"/>
        <v>立得点表_幼児!11:15</v>
      </c>
      <c r="AO117" s="31" t="str">
        <f t="shared" si="28"/>
        <v>ボール得点表_幼児!3:７</v>
      </c>
      <c r="AP117" s="121" t="str">
        <f t="shared" si="29"/>
        <v>ボール得点表_幼児!11:15</v>
      </c>
      <c r="AQ117" s="31" t="str">
        <f t="shared" si="30"/>
        <v>25m得点表_幼児!3:7</v>
      </c>
      <c r="AR117" s="121" t="str">
        <f t="shared" si="31"/>
        <v>25m得点表_幼児!11:15</v>
      </c>
      <c r="AS117" s="31" t="str">
        <f t="shared" si="32"/>
        <v>往得点表_幼児!3:7</v>
      </c>
      <c r="AT117" s="121" t="str">
        <f t="shared" si="33"/>
        <v>往得点表_幼児!11:15</v>
      </c>
      <c r="AU117" s="31" t="e">
        <f>OR(AND(#REF!&lt;=7,#REF!&lt;&gt;""),AND(#REF!&gt;=50,#REF!=""))</f>
        <v>#REF!</v>
      </c>
    </row>
    <row r="118" spans="1:47">
      <c r="A118" s="8">
        <v>107</v>
      </c>
      <c r="B118" s="459"/>
      <c r="C118" s="139"/>
      <c r="D118" s="140"/>
      <c r="E118" s="141"/>
      <c r="F118" s="142" t="str">
        <f>IF(E118="","",DATEDIF(E118,#REF!,"y"))</f>
        <v/>
      </c>
      <c r="G118" s="140"/>
      <c r="H118" s="140"/>
      <c r="I118" s="83"/>
      <c r="J118" s="149" t="str">
        <f t="shared" ca="1" si="17"/>
        <v/>
      </c>
      <c r="K118" s="145"/>
      <c r="L118" s="158"/>
      <c r="M118" s="158"/>
      <c r="N118" s="146"/>
      <c r="O118" s="143"/>
      <c r="P118" s="144" t="str">
        <f t="shared" ca="1" si="18"/>
        <v/>
      </c>
      <c r="Q118" s="145"/>
      <c r="R118" s="158"/>
      <c r="S118" s="158"/>
      <c r="T118" s="158"/>
      <c r="U118" s="146"/>
      <c r="V118" s="147"/>
      <c r="W118" s="83" t="str">
        <f t="shared" ca="1" si="19"/>
        <v/>
      </c>
      <c r="X118" s="83"/>
      <c r="Y118" s="145"/>
      <c r="Z118" s="158"/>
      <c r="AA118" s="158"/>
      <c r="AB118" s="158"/>
      <c r="AC118" s="148"/>
      <c r="AD118" s="143"/>
      <c r="AE118" s="144" t="str">
        <f t="shared" ca="1" si="20"/>
        <v/>
      </c>
      <c r="AF118" s="150" t="str">
        <f t="shared" si="21"/>
        <v/>
      </c>
      <c r="AG118" s="150" t="str">
        <f t="shared" si="22"/>
        <v/>
      </c>
      <c r="AH118" s="9" t="str">
        <f>IF(AF118=4,VLOOKUP(AG118,設定_幼児!$A$2:$B$4,2,1),"---")</f>
        <v>---</v>
      </c>
      <c r="AI118" s="109" t="str">
        <f>IF(E118=""," ",DATEDIF(E118,#REF!,"M"))</f>
        <v xml:space="preserve"> </v>
      </c>
      <c r="AJ118" s="15" t="str">
        <f t="shared" si="34"/>
        <v/>
      </c>
      <c r="AK118" s="31">
        <v>107</v>
      </c>
      <c r="AL118" s="31" t="str">
        <f t="shared" si="23"/>
        <v/>
      </c>
      <c r="AM118" s="31" t="str">
        <f t="shared" si="26"/>
        <v>立得点表_幼児!3:７</v>
      </c>
      <c r="AN118" s="121" t="str">
        <f t="shared" si="27"/>
        <v>立得点表_幼児!11:15</v>
      </c>
      <c r="AO118" s="31" t="str">
        <f t="shared" si="28"/>
        <v>ボール得点表_幼児!3:７</v>
      </c>
      <c r="AP118" s="121" t="str">
        <f t="shared" si="29"/>
        <v>ボール得点表_幼児!11:15</v>
      </c>
      <c r="AQ118" s="31" t="str">
        <f t="shared" si="30"/>
        <v>25m得点表_幼児!3:7</v>
      </c>
      <c r="AR118" s="121" t="str">
        <f t="shared" si="31"/>
        <v>25m得点表_幼児!11:15</v>
      </c>
      <c r="AS118" s="31" t="str">
        <f t="shared" si="32"/>
        <v>往得点表_幼児!3:7</v>
      </c>
      <c r="AT118" s="121" t="str">
        <f t="shared" si="33"/>
        <v>往得点表_幼児!11:15</v>
      </c>
      <c r="AU118" s="31" t="e">
        <f>OR(AND(#REF!&lt;=7,#REF!&lt;&gt;""),AND(#REF!&gt;=50,#REF!=""))</f>
        <v>#REF!</v>
      </c>
    </row>
    <row r="119" spans="1:47">
      <c r="A119" s="8">
        <v>108</v>
      </c>
      <c r="B119" s="459"/>
      <c r="C119" s="139"/>
      <c r="D119" s="140"/>
      <c r="E119" s="141"/>
      <c r="F119" s="142" t="str">
        <f>IF(E119="","",DATEDIF(E119,#REF!,"y"))</f>
        <v/>
      </c>
      <c r="G119" s="140"/>
      <c r="H119" s="140"/>
      <c r="I119" s="83"/>
      <c r="J119" s="149" t="str">
        <f t="shared" ca="1" si="17"/>
        <v/>
      </c>
      <c r="K119" s="145"/>
      <c r="L119" s="158"/>
      <c r="M119" s="158"/>
      <c r="N119" s="146"/>
      <c r="O119" s="143"/>
      <c r="P119" s="144" t="str">
        <f t="shared" ca="1" si="18"/>
        <v/>
      </c>
      <c r="Q119" s="145"/>
      <c r="R119" s="158"/>
      <c r="S119" s="158"/>
      <c r="T119" s="158"/>
      <c r="U119" s="146"/>
      <c r="V119" s="147"/>
      <c r="W119" s="83" t="str">
        <f t="shared" ca="1" si="19"/>
        <v/>
      </c>
      <c r="X119" s="83"/>
      <c r="Y119" s="145"/>
      <c r="Z119" s="158"/>
      <c r="AA119" s="158"/>
      <c r="AB119" s="158"/>
      <c r="AC119" s="148"/>
      <c r="AD119" s="143"/>
      <c r="AE119" s="144" t="str">
        <f t="shared" ca="1" si="20"/>
        <v/>
      </c>
      <c r="AF119" s="150" t="str">
        <f t="shared" si="21"/>
        <v/>
      </c>
      <c r="AG119" s="150" t="str">
        <f t="shared" si="22"/>
        <v/>
      </c>
      <c r="AH119" s="9" t="str">
        <f>IF(AF119=4,VLOOKUP(AG119,設定_幼児!$A$2:$B$4,2,1),"---")</f>
        <v>---</v>
      </c>
      <c r="AI119" s="109" t="str">
        <f>IF(E119=""," ",DATEDIF(E119,#REF!,"M"))</f>
        <v xml:space="preserve"> </v>
      </c>
      <c r="AJ119" s="15" t="str">
        <f t="shared" si="34"/>
        <v/>
      </c>
      <c r="AK119" s="31">
        <v>108</v>
      </c>
      <c r="AL119" s="31" t="str">
        <f t="shared" si="23"/>
        <v/>
      </c>
      <c r="AM119" s="31" t="str">
        <f t="shared" si="26"/>
        <v>立得点表_幼児!3:７</v>
      </c>
      <c r="AN119" s="121" t="str">
        <f t="shared" si="27"/>
        <v>立得点表_幼児!11:15</v>
      </c>
      <c r="AO119" s="31" t="str">
        <f t="shared" si="28"/>
        <v>ボール得点表_幼児!3:７</v>
      </c>
      <c r="AP119" s="121" t="str">
        <f t="shared" si="29"/>
        <v>ボール得点表_幼児!11:15</v>
      </c>
      <c r="AQ119" s="31" t="str">
        <f t="shared" si="30"/>
        <v>25m得点表_幼児!3:7</v>
      </c>
      <c r="AR119" s="121" t="str">
        <f t="shared" si="31"/>
        <v>25m得点表_幼児!11:15</v>
      </c>
      <c r="AS119" s="31" t="str">
        <f t="shared" si="32"/>
        <v>往得点表_幼児!3:7</v>
      </c>
      <c r="AT119" s="121" t="str">
        <f t="shared" si="33"/>
        <v>往得点表_幼児!11:15</v>
      </c>
      <c r="AU119" s="31" t="e">
        <f>OR(AND(#REF!&lt;=7,#REF!&lt;&gt;""),AND(#REF!&gt;=50,#REF!=""))</f>
        <v>#REF!</v>
      </c>
    </row>
    <row r="120" spans="1:47">
      <c r="A120" s="8">
        <v>109</v>
      </c>
      <c r="B120" s="459"/>
      <c r="C120" s="139"/>
      <c r="D120" s="140"/>
      <c r="E120" s="141"/>
      <c r="F120" s="142" t="str">
        <f>IF(E120="","",DATEDIF(E120,#REF!,"y"))</f>
        <v/>
      </c>
      <c r="G120" s="140"/>
      <c r="H120" s="140"/>
      <c r="I120" s="83"/>
      <c r="J120" s="149" t="str">
        <f t="shared" ca="1" si="17"/>
        <v/>
      </c>
      <c r="K120" s="145"/>
      <c r="L120" s="158"/>
      <c r="M120" s="158"/>
      <c r="N120" s="146"/>
      <c r="O120" s="143"/>
      <c r="P120" s="144" t="str">
        <f t="shared" ca="1" si="18"/>
        <v/>
      </c>
      <c r="Q120" s="145"/>
      <c r="R120" s="158"/>
      <c r="S120" s="158"/>
      <c r="T120" s="158"/>
      <c r="U120" s="146"/>
      <c r="V120" s="147"/>
      <c r="W120" s="83" t="str">
        <f t="shared" ca="1" si="19"/>
        <v/>
      </c>
      <c r="X120" s="83"/>
      <c r="Y120" s="145"/>
      <c r="Z120" s="158"/>
      <c r="AA120" s="158"/>
      <c r="AB120" s="158"/>
      <c r="AC120" s="148"/>
      <c r="AD120" s="143"/>
      <c r="AE120" s="144" t="str">
        <f t="shared" ca="1" si="20"/>
        <v/>
      </c>
      <c r="AF120" s="150" t="str">
        <f t="shared" si="21"/>
        <v/>
      </c>
      <c r="AG120" s="150" t="str">
        <f t="shared" si="22"/>
        <v/>
      </c>
      <c r="AH120" s="9" t="str">
        <f>IF(AF120=4,VLOOKUP(AG120,設定_幼児!$A$2:$B$4,2,1),"---")</f>
        <v>---</v>
      </c>
      <c r="AI120" s="109" t="str">
        <f>IF(E120=""," ",DATEDIF(E120,#REF!,"M"))</f>
        <v xml:space="preserve"> </v>
      </c>
      <c r="AJ120" s="15" t="str">
        <f t="shared" si="34"/>
        <v/>
      </c>
      <c r="AK120" s="31">
        <v>109</v>
      </c>
      <c r="AL120" s="31" t="str">
        <f t="shared" si="23"/>
        <v/>
      </c>
      <c r="AM120" s="31" t="str">
        <f t="shared" si="26"/>
        <v>立得点表_幼児!3:７</v>
      </c>
      <c r="AN120" s="121" t="str">
        <f t="shared" si="27"/>
        <v>立得点表_幼児!11:15</v>
      </c>
      <c r="AO120" s="31" t="str">
        <f t="shared" si="28"/>
        <v>ボール得点表_幼児!3:７</v>
      </c>
      <c r="AP120" s="121" t="str">
        <f t="shared" si="29"/>
        <v>ボール得点表_幼児!11:15</v>
      </c>
      <c r="AQ120" s="31" t="str">
        <f t="shared" si="30"/>
        <v>25m得点表_幼児!3:7</v>
      </c>
      <c r="AR120" s="121" t="str">
        <f t="shared" si="31"/>
        <v>25m得点表_幼児!11:15</v>
      </c>
      <c r="AS120" s="31" t="str">
        <f t="shared" si="32"/>
        <v>往得点表_幼児!3:7</v>
      </c>
      <c r="AT120" s="121" t="str">
        <f t="shared" si="33"/>
        <v>往得点表_幼児!11:15</v>
      </c>
      <c r="AU120" s="31" t="e">
        <f>OR(AND(#REF!&lt;=7,#REF!&lt;&gt;""),AND(#REF!&gt;=50,#REF!=""))</f>
        <v>#REF!</v>
      </c>
    </row>
    <row r="121" spans="1:47">
      <c r="A121" s="8">
        <v>110</v>
      </c>
      <c r="B121" s="459"/>
      <c r="C121" s="139"/>
      <c r="D121" s="140"/>
      <c r="E121" s="141"/>
      <c r="F121" s="142" t="str">
        <f>IF(E121="","",DATEDIF(E121,#REF!,"y"))</f>
        <v/>
      </c>
      <c r="G121" s="140"/>
      <c r="H121" s="140"/>
      <c r="I121" s="83"/>
      <c r="J121" s="149" t="str">
        <f t="shared" ca="1" si="17"/>
        <v/>
      </c>
      <c r="K121" s="145"/>
      <c r="L121" s="158"/>
      <c r="M121" s="158"/>
      <c r="N121" s="146"/>
      <c r="O121" s="143"/>
      <c r="P121" s="144" t="str">
        <f t="shared" ca="1" si="18"/>
        <v/>
      </c>
      <c r="Q121" s="145"/>
      <c r="R121" s="158"/>
      <c r="S121" s="158"/>
      <c r="T121" s="158"/>
      <c r="U121" s="146"/>
      <c r="V121" s="147"/>
      <c r="W121" s="83" t="str">
        <f t="shared" ca="1" si="19"/>
        <v/>
      </c>
      <c r="X121" s="83"/>
      <c r="Y121" s="145"/>
      <c r="Z121" s="158"/>
      <c r="AA121" s="158"/>
      <c r="AB121" s="158"/>
      <c r="AC121" s="148"/>
      <c r="AD121" s="143"/>
      <c r="AE121" s="144" t="str">
        <f t="shared" ca="1" si="20"/>
        <v/>
      </c>
      <c r="AF121" s="150" t="str">
        <f t="shared" si="21"/>
        <v/>
      </c>
      <c r="AG121" s="150" t="str">
        <f t="shared" si="22"/>
        <v/>
      </c>
      <c r="AH121" s="9" t="str">
        <f>IF(AF121=4,VLOOKUP(AG121,設定_幼児!$A$2:$B$4,2,1),"---")</f>
        <v>---</v>
      </c>
      <c r="AI121" s="109" t="str">
        <f>IF(E121=""," ",DATEDIF(E121,#REF!,"M"))</f>
        <v xml:space="preserve"> </v>
      </c>
      <c r="AJ121" s="15" t="str">
        <f t="shared" si="34"/>
        <v/>
      </c>
      <c r="AK121" s="31">
        <v>110</v>
      </c>
      <c r="AL121" s="31" t="str">
        <f t="shared" si="23"/>
        <v/>
      </c>
      <c r="AM121" s="31" t="str">
        <f t="shared" si="26"/>
        <v>立得点表_幼児!3:７</v>
      </c>
      <c r="AN121" s="121" t="str">
        <f t="shared" si="27"/>
        <v>立得点表_幼児!11:15</v>
      </c>
      <c r="AO121" s="31" t="str">
        <f t="shared" si="28"/>
        <v>ボール得点表_幼児!3:７</v>
      </c>
      <c r="AP121" s="121" t="str">
        <f t="shared" si="29"/>
        <v>ボール得点表_幼児!11:15</v>
      </c>
      <c r="AQ121" s="31" t="str">
        <f t="shared" si="30"/>
        <v>25m得点表_幼児!3:7</v>
      </c>
      <c r="AR121" s="121" t="str">
        <f t="shared" si="31"/>
        <v>25m得点表_幼児!11:15</v>
      </c>
      <c r="AS121" s="31" t="str">
        <f t="shared" si="32"/>
        <v>往得点表_幼児!3:7</v>
      </c>
      <c r="AT121" s="121" t="str">
        <f t="shared" si="33"/>
        <v>往得点表_幼児!11:15</v>
      </c>
      <c r="AU121" s="31" t="e">
        <f>OR(AND(#REF!&lt;=7,#REF!&lt;&gt;""),AND(#REF!&gt;=50,#REF!=""))</f>
        <v>#REF!</v>
      </c>
    </row>
    <row r="122" spans="1:47">
      <c r="A122" s="8">
        <v>111</v>
      </c>
      <c r="B122" s="459"/>
      <c r="C122" s="139"/>
      <c r="D122" s="140"/>
      <c r="E122" s="141"/>
      <c r="F122" s="142" t="str">
        <f>IF(E122="","",DATEDIF(E122,#REF!,"y"))</f>
        <v/>
      </c>
      <c r="G122" s="140"/>
      <c r="H122" s="140"/>
      <c r="I122" s="83"/>
      <c r="J122" s="149" t="str">
        <f t="shared" ca="1" si="17"/>
        <v/>
      </c>
      <c r="K122" s="145"/>
      <c r="L122" s="158"/>
      <c r="M122" s="158"/>
      <c r="N122" s="146"/>
      <c r="O122" s="143"/>
      <c r="P122" s="144" t="str">
        <f t="shared" ca="1" si="18"/>
        <v/>
      </c>
      <c r="Q122" s="145"/>
      <c r="R122" s="158"/>
      <c r="S122" s="158"/>
      <c r="T122" s="158"/>
      <c r="U122" s="146"/>
      <c r="V122" s="147"/>
      <c r="W122" s="83" t="str">
        <f t="shared" ca="1" si="19"/>
        <v/>
      </c>
      <c r="X122" s="83"/>
      <c r="Y122" s="145"/>
      <c r="Z122" s="158"/>
      <c r="AA122" s="158"/>
      <c r="AB122" s="158"/>
      <c r="AC122" s="148"/>
      <c r="AD122" s="143"/>
      <c r="AE122" s="144" t="str">
        <f t="shared" ca="1" si="20"/>
        <v/>
      </c>
      <c r="AF122" s="150" t="str">
        <f t="shared" si="21"/>
        <v/>
      </c>
      <c r="AG122" s="150" t="str">
        <f t="shared" si="22"/>
        <v/>
      </c>
      <c r="AH122" s="9" t="str">
        <f>IF(AF122=4,VLOOKUP(AG122,設定_幼児!$A$2:$B$4,2,1),"---")</f>
        <v>---</v>
      </c>
      <c r="AI122" s="109" t="str">
        <f>IF(E122=""," ",DATEDIF(E122,#REF!,"M"))</f>
        <v xml:space="preserve"> </v>
      </c>
      <c r="AJ122" s="15" t="str">
        <f t="shared" si="34"/>
        <v/>
      </c>
      <c r="AK122" s="31">
        <v>111</v>
      </c>
      <c r="AL122" s="31" t="str">
        <f t="shared" si="23"/>
        <v/>
      </c>
      <c r="AM122" s="31" t="str">
        <f t="shared" si="26"/>
        <v>立得点表_幼児!3:７</v>
      </c>
      <c r="AN122" s="121" t="str">
        <f t="shared" si="27"/>
        <v>立得点表_幼児!11:15</v>
      </c>
      <c r="AO122" s="31" t="str">
        <f t="shared" si="28"/>
        <v>ボール得点表_幼児!3:７</v>
      </c>
      <c r="AP122" s="121" t="str">
        <f t="shared" si="29"/>
        <v>ボール得点表_幼児!11:15</v>
      </c>
      <c r="AQ122" s="31" t="str">
        <f t="shared" si="30"/>
        <v>25m得点表_幼児!3:7</v>
      </c>
      <c r="AR122" s="121" t="str">
        <f t="shared" si="31"/>
        <v>25m得点表_幼児!11:15</v>
      </c>
      <c r="AS122" s="31" t="str">
        <f t="shared" si="32"/>
        <v>往得点表_幼児!3:7</v>
      </c>
      <c r="AT122" s="121" t="str">
        <f t="shared" si="33"/>
        <v>往得点表_幼児!11:15</v>
      </c>
      <c r="AU122" s="31" t="e">
        <f>OR(AND(#REF!&lt;=7,#REF!&lt;&gt;""),AND(#REF!&gt;=50,#REF!=""))</f>
        <v>#REF!</v>
      </c>
    </row>
    <row r="123" spans="1:47">
      <c r="A123" s="8">
        <v>112</v>
      </c>
      <c r="B123" s="459"/>
      <c r="C123" s="139"/>
      <c r="D123" s="140"/>
      <c r="E123" s="141"/>
      <c r="F123" s="142" t="str">
        <f>IF(E123="","",DATEDIF(E123,#REF!,"y"))</f>
        <v/>
      </c>
      <c r="G123" s="140"/>
      <c r="H123" s="140"/>
      <c r="I123" s="83"/>
      <c r="J123" s="149" t="str">
        <f t="shared" ca="1" si="17"/>
        <v/>
      </c>
      <c r="K123" s="145"/>
      <c r="L123" s="158"/>
      <c r="M123" s="158"/>
      <c r="N123" s="146"/>
      <c r="O123" s="143"/>
      <c r="P123" s="144" t="str">
        <f t="shared" ca="1" si="18"/>
        <v/>
      </c>
      <c r="Q123" s="145"/>
      <c r="R123" s="158"/>
      <c r="S123" s="158"/>
      <c r="T123" s="158"/>
      <c r="U123" s="146"/>
      <c r="V123" s="147"/>
      <c r="W123" s="83" t="str">
        <f t="shared" ca="1" si="19"/>
        <v/>
      </c>
      <c r="X123" s="83"/>
      <c r="Y123" s="145"/>
      <c r="Z123" s="158"/>
      <c r="AA123" s="158"/>
      <c r="AB123" s="158"/>
      <c r="AC123" s="148"/>
      <c r="AD123" s="143"/>
      <c r="AE123" s="144" t="str">
        <f t="shared" ca="1" si="20"/>
        <v/>
      </c>
      <c r="AF123" s="150" t="str">
        <f t="shared" si="21"/>
        <v/>
      </c>
      <c r="AG123" s="150" t="str">
        <f t="shared" si="22"/>
        <v/>
      </c>
      <c r="AH123" s="9" t="str">
        <f>IF(AF123=4,VLOOKUP(AG123,設定_幼児!$A$2:$B$4,2,1),"---")</f>
        <v>---</v>
      </c>
      <c r="AI123" s="109" t="str">
        <f>IF(E123=""," ",DATEDIF(E123,#REF!,"M"))</f>
        <v xml:space="preserve"> </v>
      </c>
      <c r="AJ123" s="15" t="str">
        <f t="shared" si="34"/>
        <v/>
      </c>
      <c r="AK123" s="31">
        <v>112</v>
      </c>
      <c r="AL123" s="31" t="str">
        <f t="shared" si="23"/>
        <v/>
      </c>
      <c r="AM123" s="31" t="str">
        <f t="shared" si="26"/>
        <v>立得点表_幼児!3:７</v>
      </c>
      <c r="AN123" s="121" t="str">
        <f t="shared" si="27"/>
        <v>立得点表_幼児!11:15</v>
      </c>
      <c r="AO123" s="31" t="str">
        <f t="shared" si="28"/>
        <v>ボール得点表_幼児!3:７</v>
      </c>
      <c r="AP123" s="121" t="str">
        <f t="shared" si="29"/>
        <v>ボール得点表_幼児!11:15</v>
      </c>
      <c r="AQ123" s="31" t="str">
        <f t="shared" si="30"/>
        <v>25m得点表_幼児!3:7</v>
      </c>
      <c r="AR123" s="121" t="str">
        <f t="shared" si="31"/>
        <v>25m得点表_幼児!11:15</v>
      </c>
      <c r="AS123" s="31" t="str">
        <f t="shared" si="32"/>
        <v>往得点表_幼児!3:7</v>
      </c>
      <c r="AT123" s="121" t="str">
        <f t="shared" si="33"/>
        <v>往得点表_幼児!11:15</v>
      </c>
      <c r="AU123" s="31" t="e">
        <f>OR(AND(#REF!&lt;=7,#REF!&lt;&gt;""),AND(#REF!&gt;=50,#REF!=""))</f>
        <v>#REF!</v>
      </c>
    </row>
    <row r="124" spans="1:47">
      <c r="A124" s="8">
        <v>113</v>
      </c>
      <c r="B124" s="459"/>
      <c r="C124" s="139"/>
      <c r="D124" s="140"/>
      <c r="E124" s="141"/>
      <c r="F124" s="142" t="str">
        <f>IF(E124="","",DATEDIF(E124,#REF!,"y"))</f>
        <v/>
      </c>
      <c r="G124" s="140"/>
      <c r="H124" s="140"/>
      <c r="I124" s="83"/>
      <c r="J124" s="149" t="str">
        <f t="shared" ca="1" si="17"/>
        <v/>
      </c>
      <c r="K124" s="145"/>
      <c r="L124" s="158"/>
      <c r="M124" s="158"/>
      <c r="N124" s="146"/>
      <c r="O124" s="143"/>
      <c r="P124" s="144" t="str">
        <f t="shared" ca="1" si="18"/>
        <v/>
      </c>
      <c r="Q124" s="145"/>
      <c r="R124" s="158"/>
      <c r="S124" s="158"/>
      <c r="T124" s="158"/>
      <c r="U124" s="146"/>
      <c r="V124" s="147"/>
      <c r="W124" s="83" t="str">
        <f t="shared" ca="1" si="19"/>
        <v/>
      </c>
      <c r="X124" s="83"/>
      <c r="Y124" s="145"/>
      <c r="Z124" s="158"/>
      <c r="AA124" s="158"/>
      <c r="AB124" s="158"/>
      <c r="AC124" s="148"/>
      <c r="AD124" s="143"/>
      <c r="AE124" s="144" t="str">
        <f t="shared" ca="1" si="20"/>
        <v/>
      </c>
      <c r="AF124" s="150" t="str">
        <f t="shared" si="21"/>
        <v/>
      </c>
      <c r="AG124" s="150" t="str">
        <f t="shared" si="22"/>
        <v/>
      </c>
      <c r="AH124" s="9" t="str">
        <f>IF(AF124=4,VLOOKUP(AG124,設定_幼児!$A$2:$B$4,2,1),"---")</f>
        <v>---</v>
      </c>
      <c r="AI124" s="109" t="str">
        <f>IF(E124=""," ",DATEDIF(E124,#REF!,"M"))</f>
        <v xml:space="preserve"> </v>
      </c>
      <c r="AJ124" s="15" t="str">
        <f t="shared" si="34"/>
        <v/>
      </c>
      <c r="AK124" s="31">
        <v>113</v>
      </c>
      <c r="AL124" s="31" t="str">
        <f t="shared" si="23"/>
        <v/>
      </c>
      <c r="AM124" s="31" t="str">
        <f t="shared" si="26"/>
        <v>立得点表_幼児!3:７</v>
      </c>
      <c r="AN124" s="121" t="str">
        <f t="shared" si="27"/>
        <v>立得点表_幼児!11:15</v>
      </c>
      <c r="AO124" s="31" t="str">
        <f t="shared" si="28"/>
        <v>ボール得点表_幼児!3:７</v>
      </c>
      <c r="AP124" s="121" t="str">
        <f t="shared" si="29"/>
        <v>ボール得点表_幼児!11:15</v>
      </c>
      <c r="AQ124" s="31" t="str">
        <f t="shared" si="30"/>
        <v>25m得点表_幼児!3:7</v>
      </c>
      <c r="AR124" s="121" t="str">
        <f t="shared" si="31"/>
        <v>25m得点表_幼児!11:15</v>
      </c>
      <c r="AS124" s="31" t="str">
        <f t="shared" si="32"/>
        <v>往得点表_幼児!3:7</v>
      </c>
      <c r="AT124" s="121" t="str">
        <f t="shared" si="33"/>
        <v>往得点表_幼児!11:15</v>
      </c>
      <c r="AU124" s="31" t="e">
        <f>OR(AND(#REF!&lt;=7,#REF!&lt;&gt;""),AND(#REF!&gt;=50,#REF!=""))</f>
        <v>#REF!</v>
      </c>
    </row>
    <row r="125" spans="1:47">
      <c r="A125" s="8">
        <v>114</v>
      </c>
      <c r="B125" s="459"/>
      <c r="C125" s="139"/>
      <c r="D125" s="140"/>
      <c r="E125" s="141"/>
      <c r="F125" s="142" t="str">
        <f>IF(E125="","",DATEDIF(E125,#REF!,"y"))</f>
        <v/>
      </c>
      <c r="G125" s="140"/>
      <c r="H125" s="140"/>
      <c r="I125" s="83"/>
      <c r="J125" s="149" t="str">
        <f t="shared" ca="1" si="17"/>
        <v/>
      </c>
      <c r="K125" s="145"/>
      <c r="L125" s="158"/>
      <c r="M125" s="158"/>
      <c r="N125" s="146"/>
      <c r="O125" s="143"/>
      <c r="P125" s="144" t="str">
        <f t="shared" ca="1" si="18"/>
        <v/>
      </c>
      <c r="Q125" s="145"/>
      <c r="R125" s="158"/>
      <c r="S125" s="158"/>
      <c r="T125" s="158"/>
      <c r="U125" s="146"/>
      <c r="V125" s="147"/>
      <c r="W125" s="83" t="str">
        <f t="shared" ca="1" si="19"/>
        <v/>
      </c>
      <c r="X125" s="83"/>
      <c r="Y125" s="145"/>
      <c r="Z125" s="158"/>
      <c r="AA125" s="158"/>
      <c r="AB125" s="158"/>
      <c r="AC125" s="148"/>
      <c r="AD125" s="143"/>
      <c r="AE125" s="144" t="str">
        <f t="shared" ca="1" si="20"/>
        <v/>
      </c>
      <c r="AF125" s="150" t="str">
        <f t="shared" si="21"/>
        <v/>
      </c>
      <c r="AG125" s="150" t="str">
        <f t="shared" si="22"/>
        <v/>
      </c>
      <c r="AH125" s="9" t="str">
        <f>IF(AF125=4,VLOOKUP(AG125,設定_幼児!$A$2:$B$4,2,1),"---")</f>
        <v>---</v>
      </c>
      <c r="AI125" s="109" t="str">
        <f>IF(E125=""," ",DATEDIF(E125,#REF!,"M"))</f>
        <v xml:space="preserve"> </v>
      </c>
      <c r="AJ125" s="15" t="str">
        <f t="shared" si="34"/>
        <v/>
      </c>
      <c r="AK125" s="31">
        <v>114</v>
      </c>
      <c r="AL125" s="31" t="str">
        <f t="shared" si="23"/>
        <v/>
      </c>
      <c r="AM125" s="31" t="str">
        <f t="shared" si="26"/>
        <v>立得点表_幼児!3:７</v>
      </c>
      <c r="AN125" s="121" t="str">
        <f t="shared" si="27"/>
        <v>立得点表_幼児!11:15</v>
      </c>
      <c r="AO125" s="31" t="str">
        <f t="shared" si="28"/>
        <v>ボール得点表_幼児!3:７</v>
      </c>
      <c r="AP125" s="121" t="str">
        <f t="shared" si="29"/>
        <v>ボール得点表_幼児!11:15</v>
      </c>
      <c r="AQ125" s="31" t="str">
        <f t="shared" si="30"/>
        <v>25m得点表_幼児!3:7</v>
      </c>
      <c r="AR125" s="121" t="str">
        <f t="shared" si="31"/>
        <v>25m得点表_幼児!11:15</v>
      </c>
      <c r="AS125" s="31" t="str">
        <f t="shared" si="32"/>
        <v>往得点表_幼児!3:7</v>
      </c>
      <c r="AT125" s="121" t="str">
        <f t="shared" si="33"/>
        <v>往得点表_幼児!11:15</v>
      </c>
      <c r="AU125" s="31" t="e">
        <f>OR(AND(#REF!&lt;=7,#REF!&lt;&gt;""),AND(#REF!&gt;=50,#REF!=""))</f>
        <v>#REF!</v>
      </c>
    </row>
    <row r="126" spans="1:47">
      <c r="A126" s="8">
        <v>115</v>
      </c>
      <c r="B126" s="459"/>
      <c r="C126" s="139"/>
      <c r="D126" s="140"/>
      <c r="E126" s="141"/>
      <c r="F126" s="142" t="str">
        <f>IF(E126="","",DATEDIF(E126,#REF!,"y"))</f>
        <v/>
      </c>
      <c r="G126" s="140"/>
      <c r="H126" s="140"/>
      <c r="I126" s="83"/>
      <c r="J126" s="149" t="str">
        <f t="shared" ca="1" si="17"/>
        <v/>
      </c>
      <c r="K126" s="145"/>
      <c r="L126" s="158"/>
      <c r="M126" s="158"/>
      <c r="N126" s="146"/>
      <c r="O126" s="143"/>
      <c r="P126" s="144" t="str">
        <f t="shared" ca="1" si="18"/>
        <v/>
      </c>
      <c r="Q126" s="145"/>
      <c r="R126" s="158"/>
      <c r="S126" s="158"/>
      <c r="T126" s="158"/>
      <c r="U126" s="146"/>
      <c r="V126" s="147"/>
      <c r="W126" s="83" t="str">
        <f t="shared" ca="1" si="19"/>
        <v/>
      </c>
      <c r="X126" s="83"/>
      <c r="Y126" s="145"/>
      <c r="Z126" s="158"/>
      <c r="AA126" s="158"/>
      <c r="AB126" s="158"/>
      <c r="AC126" s="148"/>
      <c r="AD126" s="143"/>
      <c r="AE126" s="144" t="str">
        <f t="shared" ca="1" si="20"/>
        <v/>
      </c>
      <c r="AF126" s="150" t="str">
        <f t="shared" si="21"/>
        <v/>
      </c>
      <c r="AG126" s="150" t="str">
        <f t="shared" si="22"/>
        <v/>
      </c>
      <c r="AH126" s="9" t="str">
        <f>IF(AF126=4,VLOOKUP(AG126,設定_幼児!$A$2:$B$4,2,1),"---")</f>
        <v>---</v>
      </c>
      <c r="AI126" s="109" t="str">
        <f>IF(E126=""," ",DATEDIF(E126,#REF!,"M"))</f>
        <v xml:space="preserve"> </v>
      </c>
      <c r="AJ126" s="15" t="str">
        <f t="shared" si="34"/>
        <v/>
      </c>
      <c r="AK126" s="31">
        <v>115</v>
      </c>
      <c r="AL126" s="31" t="str">
        <f t="shared" si="23"/>
        <v/>
      </c>
      <c r="AM126" s="31" t="str">
        <f t="shared" si="26"/>
        <v>立得点表_幼児!3:７</v>
      </c>
      <c r="AN126" s="121" t="str">
        <f t="shared" si="27"/>
        <v>立得点表_幼児!11:15</v>
      </c>
      <c r="AO126" s="31" t="str">
        <f t="shared" si="28"/>
        <v>ボール得点表_幼児!3:７</v>
      </c>
      <c r="AP126" s="121" t="str">
        <f t="shared" si="29"/>
        <v>ボール得点表_幼児!11:15</v>
      </c>
      <c r="AQ126" s="31" t="str">
        <f t="shared" si="30"/>
        <v>25m得点表_幼児!3:7</v>
      </c>
      <c r="AR126" s="121" t="str">
        <f t="shared" si="31"/>
        <v>25m得点表_幼児!11:15</v>
      </c>
      <c r="AS126" s="31" t="str">
        <f t="shared" si="32"/>
        <v>往得点表_幼児!3:7</v>
      </c>
      <c r="AT126" s="121" t="str">
        <f t="shared" si="33"/>
        <v>往得点表_幼児!11:15</v>
      </c>
      <c r="AU126" s="31" t="e">
        <f>OR(AND(#REF!&lt;=7,#REF!&lt;&gt;""),AND(#REF!&gt;=50,#REF!=""))</f>
        <v>#REF!</v>
      </c>
    </row>
    <row r="127" spans="1:47">
      <c r="A127" s="8">
        <v>116</v>
      </c>
      <c r="B127" s="459"/>
      <c r="C127" s="139"/>
      <c r="D127" s="140"/>
      <c r="E127" s="141"/>
      <c r="F127" s="142" t="str">
        <f>IF(E127="","",DATEDIF(E127,#REF!,"y"))</f>
        <v/>
      </c>
      <c r="G127" s="140"/>
      <c r="H127" s="140"/>
      <c r="I127" s="83"/>
      <c r="J127" s="149" t="str">
        <f t="shared" ca="1" si="17"/>
        <v/>
      </c>
      <c r="K127" s="145"/>
      <c r="L127" s="158"/>
      <c r="M127" s="158"/>
      <c r="N127" s="146"/>
      <c r="O127" s="143"/>
      <c r="P127" s="144" t="str">
        <f t="shared" ca="1" si="18"/>
        <v/>
      </c>
      <c r="Q127" s="145"/>
      <c r="R127" s="158"/>
      <c r="S127" s="158"/>
      <c r="T127" s="158"/>
      <c r="U127" s="146"/>
      <c r="V127" s="147"/>
      <c r="W127" s="83" t="str">
        <f t="shared" ca="1" si="19"/>
        <v/>
      </c>
      <c r="X127" s="83"/>
      <c r="Y127" s="145"/>
      <c r="Z127" s="158"/>
      <c r="AA127" s="158"/>
      <c r="AB127" s="158"/>
      <c r="AC127" s="148"/>
      <c r="AD127" s="143"/>
      <c r="AE127" s="144" t="str">
        <f t="shared" ca="1" si="20"/>
        <v/>
      </c>
      <c r="AF127" s="150" t="str">
        <f t="shared" si="21"/>
        <v/>
      </c>
      <c r="AG127" s="150" t="str">
        <f t="shared" si="22"/>
        <v/>
      </c>
      <c r="AH127" s="9" t="str">
        <f>IF(AF127=4,VLOOKUP(AG127,設定_幼児!$A$2:$B$4,2,1),"---")</f>
        <v>---</v>
      </c>
      <c r="AI127" s="109" t="str">
        <f>IF(E127=""," ",DATEDIF(E127,#REF!,"M"))</f>
        <v xml:space="preserve"> </v>
      </c>
      <c r="AJ127" s="15" t="str">
        <f t="shared" si="34"/>
        <v/>
      </c>
      <c r="AK127" s="31">
        <v>116</v>
      </c>
      <c r="AL127" s="31" t="str">
        <f t="shared" si="23"/>
        <v/>
      </c>
      <c r="AM127" s="31" t="str">
        <f t="shared" si="26"/>
        <v>立得点表_幼児!3:７</v>
      </c>
      <c r="AN127" s="121" t="str">
        <f t="shared" si="27"/>
        <v>立得点表_幼児!11:15</v>
      </c>
      <c r="AO127" s="31" t="str">
        <f t="shared" si="28"/>
        <v>ボール得点表_幼児!3:７</v>
      </c>
      <c r="AP127" s="121" t="str">
        <f t="shared" si="29"/>
        <v>ボール得点表_幼児!11:15</v>
      </c>
      <c r="AQ127" s="31" t="str">
        <f t="shared" si="30"/>
        <v>25m得点表_幼児!3:7</v>
      </c>
      <c r="AR127" s="121" t="str">
        <f t="shared" si="31"/>
        <v>25m得点表_幼児!11:15</v>
      </c>
      <c r="AS127" s="31" t="str">
        <f t="shared" si="32"/>
        <v>往得点表_幼児!3:7</v>
      </c>
      <c r="AT127" s="121" t="str">
        <f t="shared" si="33"/>
        <v>往得点表_幼児!11:15</v>
      </c>
      <c r="AU127" s="31" t="e">
        <f>OR(AND(#REF!&lt;=7,#REF!&lt;&gt;""),AND(#REF!&gt;=50,#REF!=""))</f>
        <v>#REF!</v>
      </c>
    </row>
    <row r="128" spans="1:47">
      <c r="A128" s="8">
        <v>117</v>
      </c>
      <c r="B128" s="459"/>
      <c r="C128" s="139"/>
      <c r="D128" s="140"/>
      <c r="E128" s="141"/>
      <c r="F128" s="142" t="str">
        <f>IF(E128="","",DATEDIF(E128,#REF!,"y"))</f>
        <v/>
      </c>
      <c r="G128" s="140"/>
      <c r="H128" s="140"/>
      <c r="I128" s="83"/>
      <c r="J128" s="149" t="str">
        <f t="shared" ca="1" si="17"/>
        <v/>
      </c>
      <c r="K128" s="145"/>
      <c r="L128" s="158"/>
      <c r="M128" s="158"/>
      <c r="N128" s="146"/>
      <c r="O128" s="143"/>
      <c r="P128" s="144" t="str">
        <f t="shared" ca="1" si="18"/>
        <v/>
      </c>
      <c r="Q128" s="145"/>
      <c r="R128" s="158"/>
      <c r="S128" s="158"/>
      <c r="T128" s="158"/>
      <c r="U128" s="146"/>
      <c r="V128" s="147"/>
      <c r="W128" s="83" t="str">
        <f t="shared" ca="1" si="19"/>
        <v/>
      </c>
      <c r="X128" s="83"/>
      <c r="Y128" s="145"/>
      <c r="Z128" s="158"/>
      <c r="AA128" s="158"/>
      <c r="AB128" s="158"/>
      <c r="AC128" s="148"/>
      <c r="AD128" s="143"/>
      <c r="AE128" s="144" t="str">
        <f t="shared" ca="1" si="20"/>
        <v/>
      </c>
      <c r="AF128" s="150" t="str">
        <f t="shared" si="21"/>
        <v/>
      </c>
      <c r="AG128" s="150" t="str">
        <f t="shared" si="22"/>
        <v/>
      </c>
      <c r="AH128" s="9" t="str">
        <f>IF(AF128=4,VLOOKUP(AG128,設定_幼児!$A$2:$B$4,2,1),"---")</f>
        <v>---</v>
      </c>
      <c r="AI128" s="109" t="str">
        <f>IF(E128=""," ",DATEDIF(E128,#REF!,"M"))</f>
        <v xml:space="preserve"> </v>
      </c>
      <c r="AJ128" s="15" t="str">
        <f t="shared" si="34"/>
        <v/>
      </c>
      <c r="AK128" s="31">
        <v>117</v>
      </c>
      <c r="AL128" s="31" t="str">
        <f t="shared" si="23"/>
        <v/>
      </c>
      <c r="AM128" s="31" t="str">
        <f t="shared" si="26"/>
        <v>立得点表_幼児!3:７</v>
      </c>
      <c r="AN128" s="121" t="str">
        <f t="shared" si="27"/>
        <v>立得点表_幼児!11:15</v>
      </c>
      <c r="AO128" s="31" t="str">
        <f t="shared" si="28"/>
        <v>ボール得点表_幼児!3:７</v>
      </c>
      <c r="AP128" s="121" t="str">
        <f t="shared" si="29"/>
        <v>ボール得点表_幼児!11:15</v>
      </c>
      <c r="AQ128" s="31" t="str">
        <f t="shared" si="30"/>
        <v>25m得点表_幼児!3:7</v>
      </c>
      <c r="AR128" s="121" t="str">
        <f t="shared" si="31"/>
        <v>25m得点表_幼児!11:15</v>
      </c>
      <c r="AS128" s="31" t="str">
        <f t="shared" si="32"/>
        <v>往得点表_幼児!3:7</v>
      </c>
      <c r="AT128" s="121" t="str">
        <f t="shared" si="33"/>
        <v>往得点表_幼児!11:15</v>
      </c>
      <c r="AU128" s="31" t="e">
        <f>OR(AND(#REF!&lt;=7,#REF!&lt;&gt;""),AND(#REF!&gt;=50,#REF!=""))</f>
        <v>#REF!</v>
      </c>
    </row>
    <row r="129" spans="1:47">
      <c r="A129" s="8">
        <v>118</v>
      </c>
      <c r="B129" s="459"/>
      <c r="C129" s="139"/>
      <c r="D129" s="140"/>
      <c r="E129" s="141"/>
      <c r="F129" s="142" t="str">
        <f>IF(E129="","",DATEDIF(E129,#REF!,"y"))</f>
        <v/>
      </c>
      <c r="G129" s="140"/>
      <c r="H129" s="140"/>
      <c r="I129" s="83"/>
      <c r="J129" s="149" t="str">
        <f t="shared" ca="1" si="17"/>
        <v/>
      </c>
      <c r="K129" s="145"/>
      <c r="L129" s="158"/>
      <c r="M129" s="158"/>
      <c r="N129" s="146"/>
      <c r="O129" s="143"/>
      <c r="P129" s="144" t="str">
        <f t="shared" ca="1" si="18"/>
        <v/>
      </c>
      <c r="Q129" s="145"/>
      <c r="R129" s="158"/>
      <c r="S129" s="158"/>
      <c r="T129" s="158"/>
      <c r="U129" s="146"/>
      <c r="V129" s="147"/>
      <c r="W129" s="83" t="str">
        <f t="shared" ca="1" si="19"/>
        <v/>
      </c>
      <c r="X129" s="83"/>
      <c r="Y129" s="145"/>
      <c r="Z129" s="158"/>
      <c r="AA129" s="158"/>
      <c r="AB129" s="158"/>
      <c r="AC129" s="148"/>
      <c r="AD129" s="143"/>
      <c r="AE129" s="144" t="str">
        <f t="shared" ca="1" si="20"/>
        <v/>
      </c>
      <c r="AF129" s="150" t="str">
        <f t="shared" si="21"/>
        <v/>
      </c>
      <c r="AG129" s="150" t="str">
        <f t="shared" si="22"/>
        <v/>
      </c>
      <c r="AH129" s="9" t="str">
        <f>IF(AF129=4,VLOOKUP(AG129,設定_幼児!$A$2:$B$4,2,1),"---")</f>
        <v>---</v>
      </c>
      <c r="AI129" s="109" t="str">
        <f>IF(E129=""," ",DATEDIF(E129,#REF!,"M"))</f>
        <v xml:space="preserve"> </v>
      </c>
      <c r="AJ129" s="15" t="str">
        <f t="shared" si="34"/>
        <v/>
      </c>
      <c r="AK129" s="31">
        <v>118</v>
      </c>
      <c r="AL129" s="31" t="str">
        <f t="shared" si="23"/>
        <v/>
      </c>
      <c r="AM129" s="31" t="str">
        <f t="shared" si="26"/>
        <v>立得点表_幼児!3:７</v>
      </c>
      <c r="AN129" s="121" t="str">
        <f t="shared" si="27"/>
        <v>立得点表_幼児!11:15</v>
      </c>
      <c r="AO129" s="31" t="str">
        <f t="shared" si="28"/>
        <v>ボール得点表_幼児!3:７</v>
      </c>
      <c r="AP129" s="121" t="str">
        <f t="shared" si="29"/>
        <v>ボール得点表_幼児!11:15</v>
      </c>
      <c r="AQ129" s="31" t="str">
        <f t="shared" si="30"/>
        <v>25m得点表_幼児!3:7</v>
      </c>
      <c r="AR129" s="121" t="str">
        <f t="shared" si="31"/>
        <v>25m得点表_幼児!11:15</v>
      </c>
      <c r="AS129" s="31" t="str">
        <f t="shared" si="32"/>
        <v>往得点表_幼児!3:7</v>
      </c>
      <c r="AT129" s="121" t="str">
        <f t="shared" si="33"/>
        <v>往得点表_幼児!11:15</v>
      </c>
      <c r="AU129" s="31" t="e">
        <f>OR(AND(#REF!&lt;=7,#REF!&lt;&gt;""),AND(#REF!&gt;=50,#REF!=""))</f>
        <v>#REF!</v>
      </c>
    </row>
    <row r="130" spans="1:47">
      <c r="A130" s="8">
        <v>119</v>
      </c>
      <c r="B130" s="459"/>
      <c r="C130" s="139"/>
      <c r="D130" s="140"/>
      <c r="E130" s="141"/>
      <c r="F130" s="142" t="str">
        <f>IF(E130="","",DATEDIF(E130,#REF!,"y"))</f>
        <v/>
      </c>
      <c r="G130" s="140"/>
      <c r="H130" s="140"/>
      <c r="I130" s="83"/>
      <c r="J130" s="149" t="str">
        <f t="shared" ca="1" si="17"/>
        <v/>
      </c>
      <c r="K130" s="145"/>
      <c r="L130" s="158"/>
      <c r="M130" s="158"/>
      <c r="N130" s="146"/>
      <c r="O130" s="143"/>
      <c r="P130" s="144" t="str">
        <f t="shared" ca="1" si="18"/>
        <v/>
      </c>
      <c r="Q130" s="145"/>
      <c r="R130" s="158"/>
      <c r="S130" s="158"/>
      <c r="T130" s="158"/>
      <c r="U130" s="146"/>
      <c r="V130" s="147"/>
      <c r="W130" s="83" t="str">
        <f t="shared" ca="1" si="19"/>
        <v/>
      </c>
      <c r="X130" s="83"/>
      <c r="Y130" s="145"/>
      <c r="Z130" s="158"/>
      <c r="AA130" s="158"/>
      <c r="AB130" s="158"/>
      <c r="AC130" s="148"/>
      <c r="AD130" s="143"/>
      <c r="AE130" s="144" t="str">
        <f t="shared" ca="1" si="20"/>
        <v/>
      </c>
      <c r="AF130" s="150" t="str">
        <f t="shared" si="21"/>
        <v/>
      </c>
      <c r="AG130" s="150" t="str">
        <f t="shared" si="22"/>
        <v/>
      </c>
      <c r="AH130" s="9" t="str">
        <f>IF(AF130=4,VLOOKUP(AG130,設定_幼児!$A$2:$B$4,2,1),"---")</f>
        <v>---</v>
      </c>
      <c r="AI130" s="109" t="str">
        <f>IF(E130=""," ",DATEDIF(E130,#REF!,"M"))</f>
        <v xml:space="preserve"> </v>
      </c>
      <c r="AJ130" s="15" t="str">
        <f t="shared" si="34"/>
        <v/>
      </c>
      <c r="AK130" s="31">
        <v>119</v>
      </c>
      <c r="AL130" s="31" t="str">
        <f t="shared" si="23"/>
        <v/>
      </c>
      <c r="AM130" s="31" t="str">
        <f t="shared" si="26"/>
        <v>立得点表_幼児!3:７</v>
      </c>
      <c r="AN130" s="121" t="str">
        <f t="shared" si="27"/>
        <v>立得点表_幼児!11:15</v>
      </c>
      <c r="AO130" s="31" t="str">
        <f t="shared" si="28"/>
        <v>ボール得点表_幼児!3:７</v>
      </c>
      <c r="AP130" s="121" t="str">
        <f t="shared" si="29"/>
        <v>ボール得点表_幼児!11:15</v>
      </c>
      <c r="AQ130" s="31" t="str">
        <f t="shared" si="30"/>
        <v>25m得点表_幼児!3:7</v>
      </c>
      <c r="AR130" s="121" t="str">
        <f t="shared" si="31"/>
        <v>25m得点表_幼児!11:15</v>
      </c>
      <c r="AS130" s="31" t="str">
        <f t="shared" si="32"/>
        <v>往得点表_幼児!3:7</v>
      </c>
      <c r="AT130" s="121" t="str">
        <f t="shared" si="33"/>
        <v>往得点表_幼児!11:15</v>
      </c>
      <c r="AU130" s="31" t="e">
        <f>OR(AND(#REF!&lt;=7,#REF!&lt;&gt;""),AND(#REF!&gt;=50,#REF!=""))</f>
        <v>#REF!</v>
      </c>
    </row>
    <row r="131" spans="1:47">
      <c r="A131" s="8">
        <v>120</v>
      </c>
      <c r="B131" s="459"/>
      <c r="C131" s="139"/>
      <c r="D131" s="140"/>
      <c r="E131" s="141"/>
      <c r="F131" s="142" t="str">
        <f>IF(E131="","",DATEDIF(E131,#REF!,"y"))</f>
        <v/>
      </c>
      <c r="G131" s="140"/>
      <c r="H131" s="140"/>
      <c r="I131" s="83"/>
      <c r="J131" s="149" t="str">
        <f t="shared" ca="1" si="17"/>
        <v/>
      </c>
      <c r="K131" s="145"/>
      <c r="L131" s="158"/>
      <c r="M131" s="158"/>
      <c r="N131" s="146"/>
      <c r="O131" s="143"/>
      <c r="P131" s="144" t="str">
        <f t="shared" ca="1" si="18"/>
        <v/>
      </c>
      <c r="Q131" s="145"/>
      <c r="R131" s="158"/>
      <c r="S131" s="158"/>
      <c r="T131" s="158"/>
      <c r="U131" s="146"/>
      <c r="V131" s="147"/>
      <c r="W131" s="83" t="str">
        <f t="shared" ca="1" si="19"/>
        <v/>
      </c>
      <c r="X131" s="83"/>
      <c r="Y131" s="145"/>
      <c r="Z131" s="158"/>
      <c r="AA131" s="158"/>
      <c r="AB131" s="158"/>
      <c r="AC131" s="148"/>
      <c r="AD131" s="143"/>
      <c r="AE131" s="144" t="str">
        <f t="shared" ca="1" si="20"/>
        <v/>
      </c>
      <c r="AF131" s="150" t="str">
        <f t="shared" si="21"/>
        <v/>
      </c>
      <c r="AG131" s="150" t="str">
        <f t="shared" si="22"/>
        <v/>
      </c>
      <c r="AH131" s="9" t="str">
        <f>IF(AF131=4,VLOOKUP(AG131,設定_幼児!$A$2:$B$4,2,1),"---")</f>
        <v>---</v>
      </c>
      <c r="AI131" s="109" t="str">
        <f>IF(E131=""," ",DATEDIF(E131,#REF!,"M"))</f>
        <v xml:space="preserve"> </v>
      </c>
      <c r="AJ131" s="15" t="str">
        <f t="shared" si="34"/>
        <v/>
      </c>
      <c r="AK131" s="31">
        <v>120</v>
      </c>
      <c r="AL131" s="31" t="str">
        <f t="shared" si="23"/>
        <v/>
      </c>
      <c r="AM131" s="31" t="str">
        <f t="shared" si="26"/>
        <v>立得点表_幼児!3:７</v>
      </c>
      <c r="AN131" s="121" t="str">
        <f t="shared" si="27"/>
        <v>立得点表_幼児!11:15</v>
      </c>
      <c r="AO131" s="31" t="str">
        <f t="shared" si="28"/>
        <v>ボール得点表_幼児!3:７</v>
      </c>
      <c r="AP131" s="121" t="str">
        <f t="shared" si="29"/>
        <v>ボール得点表_幼児!11:15</v>
      </c>
      <c r="AQ131" s="31" t="str">
        <f t="shared" si="30"/>
        <v>25m得点表_幼児!3:7</v>
      </c>
      <c r="AR131" s="121" t="str">
        <f t="shared" si="31"/>
        <v>25m得点表_幼児!11:15</v>
      </c>
      <c r="AS131" s="31" t="str">
        <f t="shared" si="32"/>
        <v>往得点表_幼児!3:7</v>
      </c>
      <c r="AT131" s="121" t="str">
        <f t="shared" si="33"/>
        <v>往得点表_幼児!11:15</v>
      </c>
      <c r="AU131" s="31" t="e">
        <f>OR(AND(#REF!&lt;=7,#REF!&lt;&gt;""),AND(#REF!&gt;=50,#REF!=""))</f>
        <v>#REF!</v>
      </c>
    </row>
    <row r="132" spans="1:47">
      <c r="A132" s="8">
        <v>121</v>
      </c>
      <c r="B132" s="459"/>
      <c r="C132" s="139"/>
      <c r="D132" s="140"/>
      <c r="E132" s="141"/>
      <c r="F132" s="142" t="str">
        <f>IF(E132="","",DATEDIF(E132,#REF!,"y"))</f>
        <v/>
      </c>
      <c r="G132" s="140"/>
      <c r="H132" s="140"/>
      <c r="I132" s="83"/>
      <c r="J132" s="149" t="str">
        <f t="shared" ca="1" si="17"/>
        <v/>
      </c>
      <c r="K132" s="145"/>
      <c r="L132" s="158"/>
      <c r="M132" s="158"/>
      <c r="N132" s="146"/>
      <c r="O132" s="143"/>
      <c r="P132" s="144" t="str">
        <f t="shared" ca="1" si="18"/>
        <v/>
      </c>
      <c r="Q132" s="145"/>
      <c r="R132" s="158"/>
      <c r="S132" s="158"/>
      <c r="T132" s="158"/>
      <c r="U132" s="146"/>
      <c r="V132" s="147"/>
      <c r="W132" s="83" t="str">
        <f t="shared" ca="1" si="19"/>
        <v/>
      </c>
      <c r="X132" s="83"/>
      <c r="Y132" s="145"/>
      <c r="Z132" s="158"/>
      <c r="AA132" s="158"/>
      <c r="AB132" s="158"/>
      <c r="AC132" s="148"/>
      <c r="AD132" s="143"/>
      <c r="AE132" s="144" t="str">
        <f t="shared" ca="1" si="20"/>
        <v/>
      </c>
      <c r="AF132" s="150" t="str">
        <f t="shared" si="21"/>
        <v/>
      </c>
      <c r="AG132" s="150" t="str">
        <f t="shared" si="22"/>
        <v/>
      </c>
      <c r="AH132" s="9" t="str">
        <f>IF(AF132=4,VLOOKUP(AG132,設定_幼児!$A$2:$B$4,2,1),"---")</f>
        <v>---</v>
      </c>
      <c r="AI132" s="109" t="str">
        <f>IF(E132=""," ",DATEDIF(E132,#REF!,"M"))</f>
        <v xml:space="preserve"> </v>
      </c>
      <c r="AJ132" s="15" t="str">
        <f t="shared" si="34"/>
        <v/>
      </c>
      <c r="AK132" s="31">
        <v>121</v>
      </c>
      <c r="AL132" s="31" t="str">
        <f t="shared" si="23"/>
        <v/>
      </c>
      <c r="AM132" s="31" t="str">
        <f t="shared" si="26"/>
        <v>立得点表_幼児!3:７</v>
      </c>
      <c r="AN132" s="121" t="str">
        <f t="shared" si="27"/>
        <v>立得点表_幼児!11:15</v>
      </c>
      <c r="AO132" s="31" t="str">
        <f t="shared" si="28"/>
        <v>ボール得点表_幼児!3:７</v>
      </c>
      <c r="AP132" s="121" t="str">
        <f t="shared" si="29"/>
        <v>ボール得点表_幼児!11:15</v>
      </c>
      <c r="AQ132" s="31" t="str">
        <f t="shared" si="30"/>
        <v>25m得点表_幼児!3:7</v>
      </c>
      <c r="AR132" s="121" t="str">
        <f t="shared" si="31"/>
        <v>25m得点表_幼児!11:15</v>
      </c>
      <c r="AS132" s="31" t="str">
        <f t="shared" si="32"/>
        <v>往得点表_幼児!3:7</v>
      </c>
      <c r="AT132" s="121" t="str">
        <f t="shared" si="33"/>
        <v>往得点表_幼児!11:15</v>
      </c>
      <c r="AU132" s="31" t="e">
        <f>OR(AND(#REF!&lt;=7,#REF!&lt;&gt;""),AND(#REF!&gt;=50,#REF!=""))</f>
        <v>#REF!</v>
      </c>
    </row>
    <row r="133" spans="1:47">
      <c r="A133" s="8">
        <v>122</v>
      </c>
      <c r="B133" s="459"/>
      <c r="C133" s="139"/>
      <c r="D133" s="140"/>
      <c r="E133" s="141"/>
      <c r="F133" s="142" t="str">
        <f>IF(E133="","",DATEDIF(E133,#REF!,"y"))</f>
        <v/>
      </c>
      <c r="G133" s="140"/>
      <c r="H133" s="140"/>
      <c r="I133" s="83"/>
      <c r="J133" s="149" t="str">
        <f t="shared" ca="1" si="17"/>
        <v/>
      </c>
      <c r="K133" s="145"/>
      <c r="L133" s="158"/>
      <c r="M133" s="158"/>
      <c r="N133" s="146"/>
      <c r="O133" s="143"/>
      <c r="P133" s="144" t="str">
        <f t="shared" ca="1" si="18"/>
        <v/>
      </c>
      <c r="Q133" s="145"/>
      <c r="R133" s="158"/>
      <c r="S133" s="158"/>
      <c r="T133" s="158"/>
      <c r="U133" s="146"/>
      <c r="V133" s="147"/>
      <c r="W133" s="83" t="str">
        <f t="shared" ca="1" si="19"/>
        <v/>
      </c>
      <c r="X133" s="83"/>
      <c r="Y133" s="145"/>
      <c r="Z133" s="158"/>
      <c r="AA133" s="158"/>
      <c r="AB133" s="158"/>
      <c r="AC133" s="148"/>
      <c r="AD133" s="143"/>
      <c r="AE133" s="144" t="str">
        <f t="shared" ca="1" si="20"/>
        <v/>
      </c>
      <c r="AF133" s="150" t="str">
        <f t="shared" si="21"/>
        <v/>
      </c>
      <c r="AG133" s="150" t="str">
        <f t="shared" si="22"/>
        <v/>
      </c>
      <c r="AH133" s="9" t="str">
        <f>IF(AF133=4,VLOOKUP(AG133,設定_幼児!$A$2:$B$4,2,1),"---")</f>
        <v>---</v>
      </c>
      <c r="AI133" s="109" t="str">
        <f>IF(E133=""," ",DATEDIF(E133,#REF!,"M"))</f>
        <v xml:space="preserve"> </v>
      </c>
      <c r="AJ133" s="15" t="str">
        <f t="shared" si="34"/>
        <v/>
      </c>
      <c r="AK133" s="31">
        <v>122</v>
      </c>
      <c r="AL133" s="31" t="str">
        <f t="shared" si="23"/>
        <v/>
      </c>
      <c r="AM133" s="31" t="str">
        <f t="shared" si="26"/>
        <v>立得点表_幼児!3:７</v>
      </c>
      <c r="AN133" s="121" t="str">
        <f t="shared" si="27"/>
        <v>立得点表_幼児!11:15</v>
      </c>
      <c r="AO133" s="31" t="str">
        <f t="shared" si="28"/>
        <v>ボール得点表_幼児!3:７</v>
      </c>
      <c r="AP133" s="121" t="str">
        <f t="shared" si="29"/>
        <v>ボール得点表_幼児!11:15</v>
      </c>
      <c r="AQ133" s="31" t="str">
        <f t="shared" si="30"/>
        <v>25m得点表_幼児!3:7</v>
      </c>
      <c r="AR133" s="121" t="str">
        <f t="shared" si="31"/>
        <v>25m得点表_幼児!11:15</v>
      </c>
      <c r="AS133" s="31" t="str">
        <f t="shared" si="32"/>
        <v>往得点表_幼児!3:7</v>
      </c>
      <c r="AT133" s="121" t="str">
        <f t="shared" si="33"/>
        <v>往得点表_幼児!11:15</v>
      </c>
      <c r="AU133" s="31" t="e">
        <f>OR(AND(#REF!&lt;=7,#REF!&lt;&gt;""),AND(#REF!&gt;=50,#REF!=""))</f>
        <v>#REF!</v>
      </c>
    </row>
    <row r="134" spans="1:47">
      <c r="A134" s="8">
        <v>123</v>
      </c>
      <c r="B134" s="459"/>
      <c r="C134" s="139"/>
      <c r="D134" s="140"/>
      <c r="E134" s="141"/>
      <c r="F134" s="142" t="str">
        <f>IF(E134="","",DATEDIF(E134,#REF!,"y"))</f>
        <v/>
      </c>
      <c r="G134" s="140"/>
      <c r="H134" s="140"/>
      <c r="I134" s="83"/>
      <c r="J134" s="149" t="str">
        <f t="shared" ca="1" si="17"/>
        <v/>
      </c>
      <c r="K134" s="145"/>
      <c r="L134" s="158"/>
      <c r="M134" s="158"/>
      <c r="N134" s="146"/>
      <c r="O134" s="143"/>
      <c r="P134" s="144" t="str">
        <f t="shared" ca="1" si="18"/>
        <v/>
      </c>
      <c r="Q134" s="145"/>
      <c r="R134" s="158"/>
      <c r="S134" s="158"/>
      <c r="T134" s="158"/>
      <c r="U134" s="146"/>
      <c r="V134" s="147"/>
      <c r="W134" s="83" t="str">
        <f t="shared" ca="1" si="19"/>
        <v/>
      </c>
      <c r="X134" s="83"/>
      <c r="Y134" s="145"/>
      <c r="Z134" s="158"/>
      <c r="AA134" s="158"/>
      <c r="AB134" s="158"/>
      <c r="AC134" s="148"/>
      <c r="AD134" s="143"/>
      <c r="AE134" s="144" t="str">
        <f t="shared" ca="1" si="20"/>
        <v/>
      </c>
      <c r="AF134" s="150" t="str">
        <f t="shared" si="21"/>
        <v/>
      </c>
      <c r="AG134" s="150" t="str">
        <f t="shared" si="22"/>
        <v/>
      </c>
      <c r="AH134" s="9" t="str">
        <f>IF(AF134=4,VLOOKUP(AG134,設定_幼児!$A$2:$B$4,2,1),"---")</f>
        <v>---</v>
      </c>
      <c r="AI134" s="109" t="str">
        <f>IF(E134=""," ",DATEDIF(E134,#REF!,"M"))</f>
        <v xml:space="preserve"> </v>
      </c>
      <c r="AJ134" s="15" t="str">
        <f t="shared" si="34"/>
        <v/>
      </c>
      <c r="AK134" s="31">
        <v>123</v>
      </c>
      <c r="AL134" s="31" t="str">
        <f t="shared" si="23"/>
        <v/>
      </c>
      <c r="AM134" s="31" t="str">
        <f t="shared" si="26"/>
        <v>立得点表_幼児!3:７</v>
      </c>
      <c r="AN134" s="121" t="str">
        <f t="shared" si="27"/>
        <v>立得点表_幼児!11:15</v>
      </c>
      <c r="AO134" s="31" t="str">
        <f t="shared" si="28"/>
        <v>ボール得点表_幼児!3:７</v>
      </c>
      <c r="AP134" s="121" t="str">
        <f t="shared" si="29"/>
        <v>ボール得点表_幼児!11:15</v>
      </c>
      <c r="AQ134" s="31" t="str">
        <f t="shared" si="30"/>
        <v>25m得点表_幼児!3:7</v>
      </c>
      <c r="AR134" s="121" t="str">
        <f t="shared" si="31"/>
        <v>25m得点表_幼児!11:15</v>
      </c>
      <c r="AS134" s="31" t="str">
        <f t="shared" si="32"/>
        <v>往得点表_幼児!3:7</v>
      </c>
      <c r="AT134" s="121" t="str">
        <f t="shared" si="33"/>
        <v>往得点表_幼児!11:15</v>
      </c>
      <c r="AU134" s="31" t="e">
        <f>OR(AND(#REF!&lt;=7,#REF!&lt;&gt;""),AND(#REF!&gt;=50,#REF!=""))</f>
        <v>#REF!</v>
      </c>
    </row>
    <row r="135" spans="1:47">
      <c r="A135" s="8">
        <v>124</v>
      </c>
      <c r="B135" s="459"/>
      <c r="C135" s="139"/>
      <c r="D135" s="140"/>
      <c r="E135" s="141"/>
      <c r="F135" s="142" t="str">
        <f>IF(E135="","",DATEDIF(E135,#REF!,"y"))</f>
        <v/>
      </c>
      <c r="G135" s="140"/>
      <c r="H135" s="140"/>
      <c r="I135" s="83"/>
      <c r="J135" s="149" t="str">
        <f t="shared" ca="1" si="17"/>
        <v/>
      </c>
      <c r="K135" s="145"/>
      <c r="L135" s="158"/>
      <c r="M135" s="158"/>
      <c r="N135" s="146"/>
      <c r="O135" s="143"/>
      <c r="P135" s="144" t="str">
        <f t="shared" ca="1" si="18"/>
        <v/>
      </c>
      <c r="Q135" s="145"/>
      <c r="R135" s="158"/>
      <c r="S135" s="158"/>
      <c r="T135" s="158"/>
      <c r="U135" s="146"/>
      <c r="V135" s="147"/>
      <c r="W135" s="83" t="str">
        <f t="shared" ca="1" si="19"/>
        <v/>
      </c>
      <c r="X135" s="83"/>
      <c r="Y135" s="145"/>
      <c r="Z135" s="158"/>
      <c r="AA135" s="158"/>
      <c r="AB135" s="158"/>
      <c r="AC135" s="148"/>
      <c r="AD135" s="143"/>
      <c r="AE135" s="144" t="str">
        <f t="shared" ca="1" si="20"/>
        <v/>
      </c>
      <c r="AF135" s="150" t="str">
        <f t="shared" si="21"/>
        <v/>
      </c>
      <c r="AG135" s="150" t="str">
        <f t="shared" si="22"/>
        <v/>
      </c>
      <c r="AH135" s="9" t="str">
        <f>IF(AF135=4,VLOOKUP(AG135,設定_幼児!$A$2:$B$4,2,1),"---")</f>
        <v>---</v>
      </c>
      <c r="AI135" s="109" t="str">
        <f>IF(E135=""," ",DATEDIF(E135,#REF!,"M"))</f>
        <v xml:space="preserve"> </v>
      </c>
      <c r="AJ135" s="15" t="str">
        <f t="shared" si="34"/>
        <v/>
      </c>
      <c r="AK135" s="31">
        <v>124</v>
      </c>
      <c r="AL135" s="31" t="str">
        <f t="shared" si="23"/>
        <v/>
      </c>
      <c r="AM135" s="31" t="str">
        <f t="shared" si="26"/>
        <v>立得点表_幼児!3:７</v>
      </c>
      <c r="AN135" s="121" t="str">
        <f t="shared" si="27"/>
        <v>立得点表_幼児!11:15</v>
      </c>
      <c r="AO135" s="31" t="str">
        <f t="shared" si="28"/>
        <v>ボール得点表_幼児!3:７</v>
      </c>
      <c r="AP135" s="121" t="str">
        <f t="shared" si="29"/>
        <v>ボール得点表_幼児!11:15</v>
      </c>
      <c r="AQ135" s="31" t="str">
        <f t="shared" si="30"/>
        <v>25m得点表_幼児!3:7</v>
      </c>
      <c r="AR135" s="121" t="str">
        <f t="shared" si="31"/>
        <v>25m得点表_幼児!11:15</v>
      </c>
      <c r="AS135" s="31" t="str">
        <f t="shared" si="32"/>
        <v>往得点表_幼児!3:7</v>
      </c>
      <c r="AT135" s="121" t="str">
        <f t="shared" si="33"/>
        <v>往得点表_幼児!11:15</v>
      </c>
      <c r="AU135" s="31" t="e">
        <f>OR(AND(#REF!&lt;=7,#REF!&lt;&gt;""),AND(#REF!&gt;=50,#REF!=""))</f>
        <v>#REF!</v>
      </c>
    </row>
    <row r="136" spans="1:47">
      <c r="A136" s="8">
        <v>125</v>
      </c>
      <c r="B136" s="459"/>
      <c r="C136" s="139"/>
      <c r="D136" s="140"/>
      <c r="E136" s="141"/>
      <c r="F136" s="142" t="str">
        <f>IF(E136="","",DATEDIF(E136,#REF!,"y"))</f>
        <v/>
      </c>
      <c r="G136" s="140"/>
      <c r="H136" s="140"/>
      <c r="I136" s="83"/>
      <c r="J136" s="149" t="str">
        <f t="shared" ca="1" si="17"/>
        <v/>
      </c>
      <c r="K136" s="145"/>
      <c r="L136" s="158"/>
      <c r="M136" s="158"/>
      <c r="N136" s="146"/>
      <c r="O136" s="143"/>
      <c r="P136" s="144" t="str">
        <f t="shared" ca="1" si="18"/>
        <v/>
      </c>
      <c r="Q136" s="145"/>
      <c r="R136" s="158"/>
      <c r="S136" s="158"/>
      <c r="T136" s="158"/>
      <c r="U136" s="146"/>
      <c r="V136" s="147"/>
      <c r="W136" s="83" t="str">
        <f t="shared" ca="1" si="19"/>
        <v/>
      </c>
      <c r="X136" s="83"/>
      <c r="Y136" s="145"/>
      <c r="Z136" s="158"/>
      <c r="AA136" s="158"/>
      <c r="AB136" s="158"/>
      <c r="AC136" s="148"/>
      <c r="AD136" s="143"/>
      <c r="AE136" s="144" t="str">
        <f t="shared" ca="1" si="20"/>
        <v/>
      </c>
      <c r="AF136" s="150" t="str">
        <f t="shared" si="21"/>
        <v/>
      </c>
      <c r="AG136" s="150" t="str">
        <f t="shared" si="22"/>
        <v/>
      </c>
      <c r="AH136" s="9" t="str">
        <f>IF(AF136=4,VLOOKUP(AG136,設定_幼児!$A$2:$B$4,2,1),"---")</f>
        <v>---</v>
      </c>
      <c r="AI136" s="109" t="str">
        <f>IF(E136=""," ",DATEDIF(E136,#REF!,"M"))</f>
        <v xml:space="preserve"> </v>
      </c>
      <c r="AJ136" s="15" t="str">
        <f t="shared" si="34"/>
        <v/>
      </c>
      <c r="AK136" s="31">
        <v>125</v>
      </c>
      <c r="AL136" s="31" t="str">
        <f t="shared" si="23"/>
        <v/>
      </c>
      <c r="AM136" s="31" t="str">
        <f t="shared" si="26"/>
        <v>立得点表_幼児!3:７</v>
      </c>
      <c r="AN136" s="121" t="str">
        <f t="shared" si="27"/>
        <v>立得点表_幼児!11:15</v>
      </c>
      <c r="AO136" s="31" t="str">
        <f t="shared" si="28"/>
        <v>ボール得点表_幼児!3:７</v>
      </c>
      <c r="AP136" s="121" t="str">
        <f t="shared" si="29"/>
        <v>ボール得点表_幼児!11:15</v>
      </c>
      <c r="AQ136" s="31" t="str">
        <f t="shared" si="30"/>
        <v>25m得点表_幼児!3:7</v>
      </c>
      <c r="AR136" s="121" t="str">
        <f t="shared" si="31"/>
        <v>25m得点表_幼児!11:15</v>
      </c>
      <c r="AS136" s="31" t="str">
        <f t="shared" si="32"/>
        <v>往得点表_幼児!3:7</v>
      </c>
      <c r="AT136" s="121" t="str">
        <f t="shared" si="33"/>
        <v>往得点表_幼児!11:15</v>
      </c>
      <c r="AU136" s="31" t="e">
        <f>OR(AND(#REF!&lt;=7,#REF!&lt;&gt;""),AND(#REF!&gt;=50,#REF!=""))</f>
        <v>#REF!</v>
      </c>
    </row>
    <row r="137" spans="1:47">
      <c r="A137" s="8">
        <v>126</v>
      </c>
      <c r="B137" s="459"/>
      <c r="C137" s="139"/>
      <c r="D137" s="140"/>
      <c r="E137" s="141"/>
      <c r="F137" s="142" t="str">
        <f>IF(E137="","",DATEDIF(E137,#REF!,"y"))</f>
        <v/>
      </c>
      <c r="G137" s="140"/>
      <c r="H137" s="140"/>
      <c r="I137" s="83"/>
      <c r="J137" s="149" t="str">
        <f t="shared" ca="1" si="17"/>
        <v/>
      </c>
      <c r="K137" s="145"/>
      <c r="L137" s="158"/>
      <c r="M137" s="158"/>
      <c r="N137" s="146"/>
      <c r="O137" s="143"/>
      <c r="P137" s="144" t="str">
        <f t="shared" ca="1" si="18"/>
        <v/>
      </c>
      <c r="Q137" s="145"/>
      <c r="R137" s="158"/>
      <c r="S137" s="158"/>
      <c r="T137" s="158"/>
      <c r="U137" s="146"/>
      <c r="V137" s="147"/>
      <c r="W137" s="83" t="str">
        <f t="shared" ca="1" si="19"/>
        <v/>
      </c>
      <c r="X137" s="83"/>
      <c r="Y137" s="145"/>
      <c r="Z137" s="158"/>
      <c r="AA137" s="158"/>
      <c r="AB137" s="158"/>
      <c r="AC137" s="148"/>
      <c r="AD137" s="143"/>
      <c r="AE137" s="144" t="str">
        <f t="shared" ca="1" si="20"/>
        <v/>
      </c>
      <c r="AF137" s="150" t="str">
        <f t="shared" si="21"/>
        <v/>
      </c>
      <c r="AG137" s="150" t="str">
        <f t="shared" si="22"/>
        <v/>
      </c>
      <c r="AH137" s="9" t="str">
        <f>IF(AF137=4,VLOOKUP(AG137,設定_幼児!$A$2:$B$4,2,1),"---")</f>
        <v>---</v>
      </c>
      <c r="AI137" s="109" t="str">
        <f>IF(E137=""," ",DATEDIF(E137,#REF!,"M"))</f>
        <v xml:space="preserve"> </v>
      </c>
      <c r="AJ137" s="15" t="str">
        <f t="shared" si="34"/>
        <v/>
      </c>
      <c r="AK137" s="31">
        <v>126</v>
      </c>
      <c r="AL137" s="31" t="str">
        <f t="shared" si="23"/>
        <v/>
      </c>
      <c r="AM137" s="31" t="str">
        <f t="shared" si="26"/>
        <v>立得点表_幼児!3:７</v>
      </c>
      <c r="AN137" s="121" t="str">
        <f t="shared" si="27"/>
        <v>立得点表_幼児!11:15</v>
      </c>
      <c r="AO137" s="31" t="str">
        <f t="shared" si="28"/>
        <v>ボール得点表_幼児!3:７</v>
      </c>
      <c r="AP137" s="121" t="str">
        <f t="shared" si="29"/>
        <v>ボール得点表_幼児!11:15</v>
      </c>
      <c r="AQ137" s="31" t="str">
        <f t="shared" si="30"/>
        <v>25m得点表_幼児!3:7</v>
      </c>
      <c r="AR137" s="121" t="str">
        <f t="shared" si="31"/>
        <v>25m得点表_幼児!11:15</v>
      </c>
      <c r="AS137" s="31" t="str">
        <f t="shared" si="32"/>
        <v>往得点表_幼児!3:7</v>
      </c>
      <c r="AT137" s="121" t="str">
        <f t="shared" si="33"/>
        <v>往得点表_幼児!11:15</v>
      </c>
      <c r="AU137" s="31" t="e">
        <f>OR(AND(#REF!&lt;=7,#REF!&lt;&gt;""),AND(#REF!&gt;=50,#REF!=""))</f>
        <v>#REF!</v>
      </c>
    </row>
    <row r="138" spans="1:47">
      <c r="A138" s="8">
        <v>127</v>
      </c>
      <c r="B138" s="459"/>
      <c r="C138" s="139"/>
      <c r="D138" s="140"/>
      <c r="E138" s="141"/>
      <c r="F138" s="142" t="str">
        <f>IF(E138="","",DATEDIF(E138,#REF!,"y"))</f>
        <v/>
      </c>
      <c r="G138" s="140"/>
      <c r="H138" s="140"/>
      <c r="I138" s="83"/>
      <c r="J138" s="149" t="str">
        <f t="shared" ca="1" si="17"/>
        <v/>
      </c>
      <c r="K138" s="145"/>
      <c r="L138" s="158"/>
      <c r="M138" s="158"/>
      <c r="N138" s="146"/>
      <c r="O138" s="143"/>
      <c r="P138" s="144" t="str">
        <f t="shared" ca="1" si="18"/>
        <v/>
      </c>
      <c r="Q138" s="145"/>
      <c r="R138" s="158"/>
      <c r="S138" s="158"/>
      <c r="T138" s="158"/>
      <c r="U138" s="146"/>
      <c r="V138" s="147"/>
      <c r="W138" s="83" t="str">
        <f t="shared" ca="1" si="19"/>
        <v/>
      </c>
      <c r="X138" s="83"/>
      <c r="Y138" s="145"/>
      <c r="Z138" s="158"/>
      <c r="AA138" s="158"/>
      <c r="AB138" s="158"/>
      <c r="AC138" s="148"/>
      <c r="AD138" s="143"/>
      <c r="AE138" s="144" t="str">
        <f t="shared" ca="1" si="20"/>
        <v/>
      </c>
      <c r="AF138" s="150" t="str">
        <f t="shared" si="21"/>
        <v/>
      </c>
      <c r="AG138" s="150" t="str">
        <f t="shared" si="22"/>
        <v/>
      </c>
      <c r="AH138" s="9" t="str">
        <f>IF(AF138=4,VLOOKUP(AG138,設定_幼児!$A$2:$B$4,2,1),"---")</f>
        <v>---</v>
      </c>
      <c r="AI138" s="109" t="str">
        <f>IF(E138=""," ",DATEDIF(E138,#REF!,"M"))</f>
        <v xml:space="preserve"> </v>
      </c>
      <c r="AJ138" s="15" t="str">
        <f t="shared" si="34"/>
        <v/>
      </c>
      <c r="AK138" s="31">
        <v>127</v>
      </c>
      <c r="AL138" s="31" t="str">
        <f t="shared" si="23"/>
        <v/>
      </c>
      <c r="AM138" s="31" t="str">
        <f t="shared" si="26"/>
        <v>立得点表_幼児!3:７</v>
      </c>
      <c r="AN138" s="121" t="str">
        <f t="shared" si="27"/>
        <v>立得点表_幼児!11:15</v>
      </c>
      <c r="AO138" s="31" t="str">
        <f t="shared" si="28"/>
        <v>ボール得点表_幼児!3:７</v>
      </c>
      <c r="AP138" s="121" t="str">
        <f t="shared" si="29"/>
        <v>ボール得点表_幼児!11:15</v>
      </c>
      <c r="AQ138" s="31" t="str">
        <f t="shared" si="30"/>
        <v>25m得点表_幼児!3:7</v>
      </c>
      <c r="AR138" s="121" t="str">
        <f t="shared" si="31"/>
        <v>25m得点表_幼児!11:15</v>
      </c>
      <c r="AS138" s="31" t="str">
        <f t="shared" si="32"/>
        <v>往得点表_幼児!3:7</v>
      </c>
      <c r="AT138" s="121" t="str">
        <f t="shared" si="33"/>
        <v>往得点表_幼児!11:15</v>
      </c>
      <c r="AU138" s="31" t="e">
        <f>OR(AND(#REF!&lt;=7,#REF!&lt;&gt;""),AND(#REF!&gt;=50,#REF!=""))</f>
        <v>#REF!</v>
      </c>
    </row>
    <row r="139" spans="1:47">
      <c r="A139" s="8">
        <v>128</v>
      </c>
      <c r="B139" s="459"/>
      <c r="C139" s="139"/>
      <c r="D139" s="140"/>
      <c r="E139" s="141"/>
      <c r="F139" s="142" t="str">
        <f>IF(E139="","",DATEDIF(E139,#REF!,"y"))</f>
        <v/>
      </c>
      <c r="G139" s="140"/>
      <c r="H139" s="140"/>
      <c r="I139" s="83"/>
      <c r="J139" s="149" t="str">
        <f t="shared" ca="1" si="17"/>
        <v/>
      </c>
      <c r="K139" s="145"/>
      <c r="L139" s="158"/>
      <c r="M139" s="158"/>
      <c r="N139" s="146"/>
      <c r="O139" s="143"/>
      <c r="P139" s="144" t="str">
        <f t="shared" ca="1" si="18"/>
        <v/>
      </c>
      <c r="Q139" s="145"/>
      <c r="R139" s="158"/>
      <c r="S139" s="158"/>
      <c r="T139" s="158"/>
      <c r="U139" s="146"/>
      <c r="V139" s="147"/>
      <c r="W139" s="83" t="str">
        <f t="shared" ca="1" si="19"/>
        <v/>
      </c>
      <c r="X139" s="83"/>
      <c r="Y139" s="145"/>
      <c r="Z139" s="158"/>
      <c r="AA139" s="158"/>
      <c r="AB139" s="158"/>
      <c r="AC139" s="148"/>
      <c r="AD139" s="143"/>
      <c r="AE139" s="144" t="str">
        <f t="shared" ca="1" si="20"/>
        <v/>
      </c>
      <c r="AF139" s="150" t="str">
        <f t="shared" si="21"/>
        <v/>
      </c>
      <c r="AG139" s="150" t="str">
        <f t="shared" si="22"/>
        <v/>
      </c>
      <c r="AH139" s="9" t="str">
        <f>IF(AF139=4,VLOOKUP(AG139,設定_幼児!$A$2:$B$4,2,1),"---")</f>
        <v>---</v>
      </c>
      <c r="AI139" s="109" t="str">
        <f>IF(E139=""," ",DATEDIF(E139,#REF!,"M"))</f>
        <v xml:space="preserve"> </v>
      </c>
      <c r="AJ139" s="15" t="str">
        <f t="shared" si="34"/>
        <v/>
      </c>
      <c r="AK139" s="31">
        <v>128</v>
      </c>
      <c r="AL139" s="31" t="str">
        <f t="shared" si="23"/>
        <v/>
      </c>
      <c r="AM139" s="31" t="str">
        <f t="shared" si="26"/>
        <v>立得点表_幼児!3:７</v>
      </c>
      <c r="AN139" s="121" t="str">
        <f t="shared" si="27"/>
        <v>立得点表_幼児!11:15</v>
      </c>
      <c r="AO139" s="31" t="str">
        <f t="shared" si="28"/>
        <v>ボール得点表_幼児!3:７</v>
      </c>
      <c r="AP139" s="121" t="str">
        <f t="shared" si="29"/>
        <v>ボール得点表_幼児!11:15</v>
      </c>
      <c r="AQ139" s="31" t="str">
        <f t="shared" si="30"/>
        <v>25m得点表_幼児!3:7</v>
      </c>
      <c r="AR139" s="121" t="str">
        <f t="shared" si="31"/>
        <v>25m得点表_幼児!11:15</v>
      </c>
      <c r="AS139" s="31" t="str">
        <f t="shared" si="32"/>
        <v>往得点表_幼児!3:7</v>
      </c>
      <c r="AT139" s="121" t="str">
        <f t="shared" si="33"/>
        <v>往得点表_幼児!11:15</v>
      </c>
      <c r="AU139" s="31" t="e">
        <f>OR(AND(#REF!&lt;=7,#REF!&lt;&gt;""),AND(#REF!&gt;=50,#REF!=""))</f>
        <v>#REF!</v>
      </c>
    </row>
    <row r="140" spans="1:47">
      <c r="A140" s="8">
        <v>129</v>
      </c>
      <c r="B140" s="459"/>
      <c r="C140" s="139"/>
      <c r="D140" s="140"/>
      <c r="E140" s="141"/>
      <c r="F140" s="142" t="str">
        <f>IF(E140="","",DATEDIF(E140,#REF!,"y"))</f>
        <v/>
      </c>
      <c r="G140" s="140"/>
      <c r="H140" s="140"/>
      <c r="I140" s="83"/>
      <c r="J140" s="149" t="str">
        <f t="shared" ref="J140:J203" ca="1" si="35">IF(C140="","",IF(I140="","",CHOOSE(MATCH($I140,IF($D140="男",INDIRECT(AQ140),INDIRECT(AR140)),1),5,4,3,2,1)))</f>
        <v/>
      </c>
      <c r="K140" s="145"/>
      <c r="L140" s="158"/>
      <c r="M140" s="158"/>
      <c r="N140" s="146"/>
      <c r="O140" s="143"/>
      <c r="P140" s="144" t="str">
        <f t="shared" ref="P140:P203" ca="1" si="36">IF(C140="","",IF(O140="","",CHOOSE(MATCH($O140,IF($D140="男",INDIRECT(AM140),INDIRECT(AN140)),1),1,2,3,4,5)))</f>
        <v/>
      </c>
      <c r="Q140" s="145"/>
      <c r="R140" s="158"/>
      <c r="S140" s="158"/>
      <c r="T140" s="158"/>
      <c r="U140" s="146"/>
      <c r="V140" s="147"/>
      <c r="W140" s="83" t="str">
        <f t="shared" ref="W140:W203" ca="1" si="37">IF(C140="","",IF(V140="","",CHOOSE(MATCH($V140,IF($D140="男",INDIRECT(AO140),INDIRECT(AP140)),1),1,2,3,4,5)))</f>
        <v/>
      </c>
      <c r="X140" s="83"/>
      <c r="Y140" s="145"/>
      <c r="Z140" s="158"/>
      <c r="AA140" s="158"/>
      <c r="AB140" s="158"/>
      <c r="AC140" s="148"/>
      <c r="AD140" s="143"/>
      <c r="AE140" s="144" t="str">
        <f t="shared" ref="AE140:AE203" ca="1" si="38">IF(C140="","",IF(AD140="","",CHOOSE(MATCH(AD140,IF($D140="男",INDIRECT(AS140),INDIRECT(AT140)),1),1,2,3,4,5)))</f>
        <v/>
      </c>
      <c r="AF140" s="150" t="str">
        <f t="shared" ref="AF140:AF203" si="39">IF(C140="","",COUNT(O140,V140,I140,AD140))</f>
        <v/>
      </c>
      <c r="AG140" s="150" t="str">
        <f t="shared" ref="AG140:AG203" si="40">IF(C140="","",SUM(P140,W140,,J140,AE140))</f>
        <v/>
      </c>
      <c r="AH140" s="9" t="str">
        <f>IF(AF140=4,VLOOKUP(AG140,設定_幼児!$A$2:$B$4,2,1),"---")</f>
        <v>---</v>
      </c>
      <c r="AI140" s="109" t="str">
        <f>IF(E140=""," ",DATEDIF(E140,#REF!,"M"))</f>
        <v xml:space="preserve"> </v>
      </c>
      <c r="AJ140" s="15" t="str">
        <f t="shared" si="34"/>
        <v/>
      </c>
      <c r="AK140" s="31">
        <v>129</v>
      </c>
      <c r="AL140" s="31" t="str">
        <f t="shared" ref="AL140:AL203" si="41">IF(F140="","",VLOOKUP(F140,幼児年齢変換表,2))</f>
        <v/>
      </c>
      <c r="AM140" s="31" t="str">
        <f t="shared" si="26"/>
        <v>立得点表_幼児!3:７</v>
      </c>
      <c r="AN140" s="121" t="str">
        <f t="shared" si="27"/>
        <v>立得点表_幼児!11:15</v>
      </c>
      <c r="AO140" s="31" t="str">
        <f t="shared" si="28"/>
        <v>ボール得点表_幼児!3:７</v>
      </c>
      <c r="AP140" s="121" t="str">
        <f t="shared" si="29"/>
        <v>ボール得点表_幼児!11:15</v>
      </c>
      <c r="AQ140" s="31" t="str">
        <f t="shared" si="30"/>
        <v>25m得点表_幼児!3:7</v>
      </c>
      <c r="AR140" s="121" t="str">
        <f t="shared" si="31"/>
        <v>25m得点表_幼児!11:15</v>
      </c>
      <c r="AS140" s="31" t="str">
        <f t="shared" si="32"/>
        <v>往得点表_幼児!3:7</v>
      </c>
      <c r="AT140" s="121" t="str">
        <f t="shared" si="33"/>
        <v>往得点表_幼児!11:15</v>
      </c>
      <c r="AU140" s="31" t="e">
        <f>OR(AND(#REF!&lt;=7,#REF!&lt;&gt;""),AND(#REF!&gt;=50,#REF!=""))</f>
        <v>#REF!</v>
      </c>
    </row>
    <row r="141" spans="1:47">
      <c r="A141" s="8">
        <v>130</v>
      </c>
      <c r="B141" s="459"/>
      <c r="C141" s="139"/>
      <c r="D141" s="140"/>
      <c r="E141" s="141"/>
      <c r="F141" s="142" t="str">
        <f>IF(E141="","",DATEDIF(E141,#REF!,"y"))</f>
        <v/>
      </c>
      <c r="G141" s="140"/>
      <c r="H141" s="140"/>
      <c r="I141" s="83"/>
      <c r="J141" s="149" t="str">
        <f t="shared" ca="1" si="35"/>
        <v/>
      </c>
      <c r="K141" s="145"/>
      <c r="L141" s="158"/>
      <c r="M141" s="158"/>
      <c r="N141" s="146"/>
      <c r="O141" s="143"/>
      <c r="P141" s="144" t="str">
        <f t="shared" ca="1" si="36"/>
        <v/>
      </c>
      <c r="Q141" s="145"/>
      <c r="R141" s="158"/>
      <c r="S141" s="158"/>
      <c r="T141" s="158"/>
      <c r="U141" s="146"/>
      <c r="V141" s="147"/>
      <c r="W141" s="83" t="str">
        <f t="shared" ca="1" si="37"/>
        <v/>
      </c>
      <c r="X141" s="83"/>
      <c r="Y141" s="145"/>
      <c r="Z141" s="158"/>
      <c r="AA141" s="158"/>
      <c r="AB141" s="158"/>
      <c r="AC141" s="148"/>
      <c r="AD141" s="143"/>
      <c r="AE141" s="144" t="str">
        <f t="shared" ca="1" si="38"/>
        <v/>
      </c>
      <c r="AF141" s="150" t="str">
        <f t="shared" si="39"/>
        <v/>
      </c>
      <c r="AG141" s="150" t="str">
        <f t="shared" si="40"/>
        <v/>
      </c>
      <c r="AH141" s="9" t="str">
        <f>IF(AF141=4,VLOOKUP(AG141,設定_幼児!$A$2:$B$4,2,1),"---")</f>
        <v>---</v>
      </c>
      <c r="AI141" s="109" t="str">
        <f>IF(E141=""," ",DATEDIF(E141,#REF!,"M"))</f>
        <v xml:space="preserve"> </v>
      </c>
      <c r="AJ141" s="15" t="str">
        <f t="shared" si="34"/>
        <v/>
      </c>
      <c r="AK141" s="31">
        <v>130</v>
      </c>
      <c r="AL141" s="31" t="str">
        <f t="shared" si="41"/>
        <v/>
      </c>
      <c r="AM141" s="31" t="str">
        <f t="shared" ref="AM141:AM204" si="42">"立得点表_幼児!"&amp;$AL141&amp;"3:"&amp;$AL141&amp;"７"</f>
        <v>立得点表_幼児!3:７</v>
      </c>
      <c r="AN141" s="121" t="str">
        <f t="shared" ref="AN141:AN204" si="43">"立得点表_幼児!"&amp;$AL141&amp;"11:"&amp;$AL141&amp;"15"</f>
        <v>立得点表_幼児!11:15</v>
      </c>
      <c r="AO141" s="31" t="str">
        <f t="shared" ref="AO141:AO204" si="44">"ボール得点表_幼児!"&amp;$AL141&amp;"3:"&amp;$AL141&amp;"７"</f>
        <v>ボール得点表_幼児!3:７</v>
      </c>
      <c r="AP141" s="121" t="str">
        <f t="shared" ref="AP141:AP204" si="45">"ボール得点表_幼児!"&amp;$AL141&amp;"11:"&amp;$AL141&amp;"15"</f>
        <v>ボール得点表_幼児!11:15</v>
      </c>
      <c r="AQ141" s="31" t="str">
        <f t="shared" ref="AQ141:AQ204" si="46">"25m得点表_幼児!"&amp;$AL141&amp;"3:"&amp;$AL141&amp;"7"</f>
        <v>25m得点表_幼児!3:7</v>
      </c>
      <c r="AR141" s="121" t="str">
        <f t="shared" ref="AR141:AR204" si="47">"25m得点表_幼児!"&amp;$AL140&amp;"11:"&amp;$AL141&amp;"15"</f>
        <v>25m得点表_幼児!11:15</v>
      </c>
      <c r="AS141" s="31" t="str">
        <f t="shared" ref="AS141:AS204" si="48">"往得点表_幼児!"&amp;$AL141&amp;"3:"&amp;$AL141&amp;"7"</f>
        <v>往得点表_幼児!3:7</v>
      </c>
      <c r="AT141" s="121" t="str">
        <f t="shared" ref="AT141:AT204" si="49">"往得点表_幼児!"&amp;$AL141&amp;"11:"&amp;$AL141&amp;"15"</f>
        <v>往得点表_幼児!11:15</v>
      </c>
      <c r="AU141" s="31" t="e">
        <f>OR(AND(#REF!&lt;=7,#REF!&lt;&gt;""),AND(#REF!&gt;=50,#REF!=""))</f>
        <v>#REF!</v>
      </c>
    </row>
    <row r="142" spans="1:47">
      <c r="A142" s="8">
        <v>131</v>
      </c>
      <c r="B142" s="459"/>
      <c r="C142" s="139"/>
      <c r="D142" s="140"/>
      <c r="E142" s="141"/>
      <c r="F142" s="142" t="str">
        <f>IF(E142="","",DATEDIF(E142,#REF!,"y"))</f>
        <v/>
      </c>
      <c r="G142" s="140"/>
      <c r="H142" s="140"/>
      <c r="I142" s="83"/>
      <c r="J142" s="149" t="str">
        <f t="shared" ca="1" si="35"/>
        <v/>
      </c>
      <c r="K142" s="145"/>
      <c r="L142" s="158"/>
      <c r="M142" s="158"/>
      <c r="N142" s="146"/>
      <c r="O142" s="143"/>
      <c r="P142" s="144" t="str">
        <f t="shared" ca="1" si="36"/>
        <v/>
      </c>
      <c r="Q142" s="145"/>
      <c r="R142" s="158"/>
      <c r="S142" s="158"/>
      <c r="T142" s="158"/>
      <c r="U142" s="146"/>
      <c r="V142" s="147"/>
      <c r="W142" s="83" t="str">
        <f t="shared" ca="1" si="37"/>
        <v/>
      </c>
      <c r="X142" s="83"/>
      <c r="Y142" s="145"/>
      <c r="Z142" s="158"/>
      <c r="AA142" s="158"/>
      <c r="AB142" s="158"/>
      <c r="AC142" s="148"/>
      <c r="AD142" s="143"/>
      <c r="AE142" s="144" t="str">
        <f t="shared" ca="1" si="38"/>
        <v/>
      </c>
      <c r="AF142" s="150" t="str">
        <f t="shared" si="39"/>
        <v/>
      </c>
      <c r="AG142" s="150" t="str">
        <f t="shared" si="40"/>
        <v/>
      </c>
      <c r="AH142" s="9" t="str">
        <f>IF(AF142=4,VLOOKUP(AG142,設定_幼児!$A$2:$B$4,2,1),"---")</f>
        <v>---</v>
      </c>
      <c r="AI142" s="109" t="str">
        <f>IF(E142=""," ",DATEDIF(E142,#REF!,"M"))</f>
        <v xml:space="preserve"> </v>
      </c>
      <c r="AJ142" s="15" t="str">
        <f t="shared" si="34"/>
        <v/>
      </c>
      <c r="AK142" s="31">
        <v>131</v>
      </c>
      <c r="AL142" s="31" t="str">
        <f t="shared" si="41"/>
        <v/>
      </c>
      <c r="AM142" s="31" t="str">
        <f t="shared" si="42"/>
        <v>立得点表_幼児!3:７</v>
      </c>
      <c r="AN142" s="121" t="str">
        <f t="shared" si="43"/>
        <v>立得点表_幼児!11:15</v>
      </c>
      <c r="AO142" s="31" t="str">
        <f t="shared" si="44"/>
        <v>ボール得点表_幼児!3:７</v>
      </c>
      <c r="AP142" s="121" t="str">
        <f t="shared" si="45"/>
        <v>ボール得点表_幼児!11:15</v>
      </c>
      <c r="AQ142" s="31" t="str">
        <f t="shared" si="46"/>
        <v>25m得点表_幼児!3:7</v>
      </c>
      <c r="AR142" s="121" t="str">
        <f t="shared" si="47"/>
        <v>25m得点表_幼児!11:15</v>
      </c>
      <c r="AS142" s="31" t="str">
        <f t="shared" si="48"/>
        <v>往得点表_幼児!3:7</v>
      </c>
      <c r="AT142" s="121" t="str">
        <f t="shared" si="49"/>
        <v>往得点表_幼児!11:15</v>
      </c>
      <c r="AU142" s="31" t="e">
        <f>OR(AND(#REF!&lt;=7,#REF!&lt;&gt;""),AND(#REF!&gt;=50,#REF!=""))</f>
        <v>#REF!</v>
      </c>
    </row>
    <row r="143" spans="1:47">
      <c r="A143" s="8">
        <v>132</v>
      </c>
      <c r="B143" s="459"/>
      <c r="C143" s="139"/>
      <c r="D143" s="140"/>
      <c r="E143" s="141"/>
      <c r="F143" s="142" t="str">
        <f>IF(E143="","",DATEDIF(E143,#REF!,"y"))</f>
        <v/>
      </c>
      <c r="G143" s="140"/>
      <c r="H143" s="140"/>
      <c r="I143" s="83"/>
      <c r="J143" s="149" t="str">
        <f t="shared" ca="1" si="35"/>
        <v/>
      </c>
      <c r="K143" s="145"/>
      <c r="L143" s="158"/>
      <c r="M143" s="158"/>
      <c r="N143" s="146"/>
      <c r="O143" s="143"/>
      <c r="P143" s="144" t="str">
        <f t="shared" ca="1" si="36"/>
        <v/>
      </c>
      <c r="Q143" s="145"/>
      <c r="R143" s="158"/>
      <c r="S143" s="158"/>
      <c r="T143" s="158"/>
      <c r="U143" s="146"/>
      <c r="V143" s="147"/>
      <c r="W143" s="83" t="str">
        <f t="shared" ca="1" si="37"/>
        <v/>
      </c>
      <c r="X143" s="83"/>
      <c r="Y143" s="145"/>
      <c r="Z143" s="158"/>
      <c r="AA143" s="158"/>
      <c r="AB143" s="158"/>
      <c r="AC143" s="148"/>
      <c r="AD143" s="143"/>
      <c r="AE143" s="144" t="str">
        <f t="shared" ca="1" si="38"/>
        <v/>
      </c>
      <c r="AF143" s="150" t="str">
        <f t="shared" si="39"/>
        <v/>
      </c>
      <c r="AG143" s="150" t="str">
        <f t="shared" si="40"/>
        <v/>
      </c>
      <c r="AH143" s="9" t="str">
        <f>IF(AF143=4,VLOOKUP(AG143,設定_幼児!$A$2:$B$4,2,1),"---")</f>
        <v>---</v>
      </c>
      <c r="AI143" s="109" t="str">
        <f>IF(E143=""," ",DATEDIF(E143,#REF!,"M"))</f>
        <v xml:space="preserve"> </v>
      </c>
      <c r="AJ143" s="15" t="str">
        <f t="shared" si="34"/>
        <v/>
      </c>
      <c r="AK143" s="31">
        <v>132</v>
      </c>
      <c r="AL143" s="31" t="str">
        <f t="shared" si="41"/>
        <v/>
      </c>
      <c r="AM143" s="31" t="str">
        <f t="shared" si="42"/>
        <v>立得点表_幼児!3:７</v>
      </c>
      <c r="AN143" s="121" t="str">
        <f t="shared" si="43"/>
        <v>立得点表_幼児!11:15</v>
      </c>
      <c r="AO143" s="31" t="str">
        <f t="shared" si="44"/>
        <v>ボール得点表_幼児!3:７</v>
      </c>
      <c r="AP143" s="121" t="str">
        <f t="shared" si="45"/>
        <v>ボール得点表_幼児!11:15</v>
      </c>
      <c r="AQ143" s="31" t="str">
        <f t="shared" si="46"/>
        <v>25m得点表_幼児!3:7</v>
      </c>
      <c r="AR143" s="121" t="str">
        <f t="shared" si="47"/>
        <v>25m得点表_幼児!11:15</v>
      </c>
      <c r="AS143" s="31" t="str">
        <f t="shared" si="48"/>
        <v>往得点表_幼児!3:7</v>
      </c>
      <c r="AT143" s="121" t="str">
        <f t="shared" si="49"/>
        <v>往得点表_幼児!11:15</v>
      </c>
      <c r="AU143" s="31" t="e">
        <f>OR(AND(#REF!&lt;=7,#REF!&lt;&gt;""),AND(#REF!&gt;=50,#REF!=""))</f>
        <v>#REF!</v>
      </c>
    </row>
    <row r="144" spans="1:47">
      <c r="A144" s="8">
        <v>133</v>
      </c>
      <c r="B144" s="459"/>
      <c r="C144" s="139"/>
      <c r="D144" s="140"/>
      <c r="E144" s="141"/>
      <c r="F144" s="142" t="str">
        <f>IF(E144="","",DATEDIF(E144,#REF!,"y"))</f>
        <v/>
      </c>
      <c r="G144" s="140"/>
      <c r="H144" s="140"/>
      <c r="I144" s="83"/>
      <c r="J144" s="149" t="str">
        <f t="shared" ca="1" si="35"/>
        <v/>
      </c>
      <c r="K144" s="145"/>
      <c r="L144" s="158"/>
      <c r="M144" s="158"/>
      <c r="N144" s="146"/>
      <c r="O144" s="143"/>
      <c r="P144" s="144" t="str">
        <f t="shared" ca="1" si="36"/>
        <v/>
      </c>
      <c r="Q144" s="145"/>
      <c r="R144" s="158"/>
      <c r="S144" s="158"/>
      <c r="T144" s="158"/>
      <c r="U144" s="146"/>
      <c r="V144" s="147"/>
      <c r="W144" s="83" t="str">
        <f t="shared" ca="1" si="37"/>
        <v/>
      </c>
      <c r="X144" s="83"/>
      <c r="Y144" s="145"/>
      <c r="Z144" s="158"/>
      <c r="AA144" s="158"/>
      <c r="AB144" s="158"/>
      <c r="AC144" s="148"/>
      <c r="AD144" s="143"/>
      <c r="AE144" s="144" t="str">
        <f t="shared" ca="1" si="38"/>
        <v/>
      </c>
      <c r="AF144" s="150" t="str">
        <f t="shared" si="39"/>
        <v/>
      </c>
      <c r="AG144" s="150" t="str">
        <f t="shared" si="40"/>
        <v/>
      </c>
      <c r="AH144" s="9" t="str">
        <f>IF(AF144=4,VLOOKUP(AG144,設定_幼児!$A$2:$B$4,2,1),"---")</f>
        <v>---</v>
      </c>
      <c r="AI144" s="109" t="str">
        <f>IF(E144=""," ",DATEDIF(E144,#REF!,"M"))</f>
        <v xml:space="preserve"> </v>
      </c>
      <c r="AJ144" s="15" t="str">
        <f t="shared" si="34"/>
        <v/>
      </c>
      <c r="AK144" s="31">
        <v>133</v>
      </c>
      <c r="AL144" s="31" t="str">
        <f t="shared" si="41"/>
        <v/>
      </c>
      <c r="AM144" s="31" t="str">
        <f t="shared" si="42"/>
        <v>立得点表_幼児!3:７</v>
      </c>
      <c r="AN144" s="121" t="str">
        <f t="shared" si="43"/>
        <v>立得点表_幼児!11:15</v>
      </c>
      <c r="AO144" s="31" t="str">
        <f t="shared" si="44"/>
        <v>ボール得点表_幼児!3:７</v>
      </c>
      <c r="AP144" s="121" t="str">
        <f t="shared" si="45"/>
        <v>ボール得点表_幼児!11:15</v>
      </c>
      <c r="AQ144" s="31" t="str">
        <f t="shared" si="46"/>
        <v>25m得点表_幼児!3:7</v>
      </c>
      <c r="AR144" s="121" t="str">
        <f t="shared" si="47"/>
        <v>25m得点表_幼児!11:15</v>
      </c>
      <c r="AS144" s="31" t="str">
        <f t="shared" si="48"/>
        <v>往得点表_幼児!3:7</v>
      </c>
      <c r="AT144" s="121" t="str">
        <f t="shared" si="49"/>
        <v>往得点表_幼児!11:15</v>
      </c>
      <c r="AU144" s="31" t="e">
        <f>OR(AND(#REF!&lt;=7,#REF!&lt;&gt;""),AND(#REF!&gt;=50,#REF!=""))</f>
        <v>#REF!</v>
      </c>
    </row>
    <row r="145" spans="1:47">
      <c r="A145" s="8">
        <v>134</v>
      </c>
      <c r="B145" s="459"/>
      <c r="C145" s="139"/>
      <c r="D145" s="140"/>
      <c r="E145" s="141"/>
      <c r="F145" s="142" t="str">
        <f>IF(E145="","",DATEDIF(E145,#REF!,"y"))</f>
        <v/>
      </c>
      <c r="G145" s="140"/>
      <c r="H145" s="140"/>
      <c r="I145" s="83"/>
      <c r="J145" s="149" t="str">
        <f t="shared" ca="1" si="35"/>
        <v/>
      </c>
      <c r="K145" s="145"/>
      <c r="L145" s="158"/>
      <c r="M145" s="158"/>
      <c r="N145" s="146"/>
      <c r="O145" s="143"/>
      <c r="P145" s="144" t="str">
        <f t="shared" ca="1" si="36"/>
        <v/>
      </c>
      <c r="Q145" s="145"/>
      <c r="R145" s="158"/>
      <c r="S145" s="158"/>
      <c r="T145" s="158"/>
      <c r="U145" s="146"/>
      <c r="V145" s="147"/>
      <c r="W145" s="83" t="str">
        <f t="shared" ca="1" si="37"/>
        <v/>
      </c>
      <c r="X145" s="83"/>
      <c r="Y145" s="145"/>
      <c r="Z145" s="158"/>
      <c r="AA145" s="158"/>
      <c r="AB145" s="158"/>
      <c r="AC145" s="148"/>
      <c r="AD145" s="143"/>
      <c r="AE145" s="144" t="str">
        <f t="shared" ca="1" si="38"/>
        <v/>
      </c>
      <c r="AF145" s="150" t="str">
        <f t="shared" si="39"/>
        <v/>
      </c>
      <c r="AG145" s="150" t="str">
        <f t="shared" si="40"/>
        <v/>
      </c>
      <c r="AH145" s="9" t="str">
        <f>IF(AF145=4,VLOOKUP(AG145,設定_幼児!$A$2:$B$4,2,1),"---")</f>
        <v>---</v>
      </c>
      <c r="AI145" s="109" t="str">
        <f>IF(E145=""," ",DATEDIF(E145,#REF!,"M"))</f>
        <v xml:space="preserve"> </v>
      </c>
      <c r="AJ145" s="15" t="str">
        <f t="shared" si="34"/>
        <v/>
      </c>
      <c r="AK145" s="31">
        <v>134</v>
      </c>
      <c r="AL145" s="31" t="str">
        <f t="shared" si="41"/>
        <v/>
      </c>
      <c r="AM145" s="31" t="str">
        <f t="shared" si="42"/>
        <v>立得点表_幼児!3:７</v>
      </c>
      <c r="AN145" s="121" t="str">
        <f t="shared" si="43"/>
        <v>立得点表_幼児!11:15</v>
      </c>
      <c r="AO145" s="31" t="str">
        <f t="shared" si="44"/>
        <v>ボール得点表_幼児!3:７</v>
      </c>
      <c r="AP145" s="121" t="str">
        <f t="shared" si="45"/>
        <v>ボール得点表_幼児!11:15</v>
      </c>
      <c r="AQ145" s="31" t="str">
        <f t="shared" si="46"/>
        <v>25m得点表_幼児!3:7</v>
      </c>
      <c r="AR145" s="121" t="str">
        <f t="shared" si="47"/>
        <v>25m得点表_幼児!11:15</v>
      </c>
      <c r="AS145" s="31" t="str">
        <f t="shared" si="48"/>
        <v>往得点表_幼児!3:7</v>
      </c>
      <c r="AT145" s="121" t="str">
        <f t="shared" si="49"/>
        <v>往得点表_幼児!11:15</v>
      </c>
      <c r="AU145" s="31" t="e">
        <f>OR(AND(#REF!&lt;=7,#REF!&lt;&gt;""),AND(#REF!&gt;=50,#REF!=""))</f>
        <v>#REF!</v>
      </c>
    </row>
    <row r="146" spans="1:47">
      <c r="A146" s="8">
        <v>135</v>
      </c>
      <c r="B146" s="459"/>
      <c r="C146" s="139"/>
      <c r="D146" s="140"/>
      <c r="E146" s="141"/>
      <c r="F146" s="142" t="str">
        <f>IF(E146="","",DATEDIF(E146,#REF!,"y"))</f>
        <v/>
      </c>
      <c r="G146" s="140"/>
      <c r="H146" s="140"/>
      <c r="I146" s="83"/>
      <c r="J146" s="149" t="str">
        <f t="shared" ca="1" si="35"/>
        <v/>
      </c>
      <c r="K146" s="145"/>
      <c r="L146" s="158"/>
      <c r="M146" s="158"/>
      <c r="N146" s="146"/>
      <c r="O146" s="143"/>
      <c r="P146" s="144" t="str">
        <f t="shared" ca="1" si="36"/>
        <v/>
      </c>
      <c r="Q146" s="145"/>
      <c r="R146" s="158"/>
      <c r="S146" s="158"/>
      <c r="T146" s="158"/>
      <c r="U146" s="146"/>
      <c r="V146" s="147"/>
      <c r="W146" s="83" t="str">
        <f t="shared" ca="1" si="37"/>
        <v/>
      </c>
      <c r="X146" s="83"/>
      <c r="Y146" s="145"/>
      <c r="Z146" s="158"/>
      <c r="AA146" s="158"/>
      <c r="AB146" s="158"/>
      <c r="AC146" s="148"/>
      <c r="AD146" s="143"/>
      <c r="AE146" s="144" t="str">
        <f t="shared" ca="1" si="38"/>
        <v/>
      </c>
      <c r="AF146" s="150" t="str">
        <f t="shared" si="39"/>
        <v/>
      </c>
      <c r="AG146" s="150" t="str">
        <f t="shared" si="40"/>
        <v/>
      </c>
      <c r="AH146" s="9" t="str">
        <f>IF(AF146=4,VLOOKUP(AG146,設定_幼児!$A$2:$B$4,2,1),"---")</f>
        <v>---</v>
      </c>
      <c r="AI146" s="109" t="str">
        <f>IF(E146=""," ",DATEDIF(E146,#REF!,"M"))</f>
        <v xml:space="preserve"> </v>
      </c>
      <c r="AJ146" s="15" t="str">
        <f t="shared" si="34"/>
        <v/>
      </c>
      <c r="AK146" s="31">
        <v>135</v>
      </c>
      <c r="AL146" s="31" t="str">
        <f t="shared" si="41"/>
        <v/>
      </c>
      <c r="AM146" s="31" t="str">
        <f t="shared" si="42"/>
        <v>立得点表_幼児!3:７</v>
      </c>
      <c r="AN146" s="121" t="str">
        <f t="shared" si="43"/>
        <v>立得点表_幼児!11:15</v>
      </c>
      <c r="AO146" s="31" t="str">
        <f t="shared" si="44"/>
        <v>ボール得点表_幼児!3:７</v>
      </c>
      <c r="AP146" s="121" t="str">
        <f t="shared" si="45"/>
        <v>ボール得点表_幼児!11:15</v>
      </c>
      <c r="AQ146" s="31" t="str">
        <f t="shared" si="46"/>
        <v>25m得点表_幼児!3:7</v>
      </c>
      <c r="AR146" s="121" t="str">
        <f t="shared" si="47"/>
        <v>25m得点表_幼児!11:15</v>
      </c>
      <c r="AS146" s="31" t="str">
        <f t="shared" si="48"/>
        <v>往得点表_幼児!3:7</v>
      </c>
      <c r="AT146" s="121" t="str">
        <f t="shared" si="49"/>
        <v>往得点表_幼児!11:15</v>
      </c>
      <c r="AU146" s="31" t="e">
        <f>OR(AND(#REF!&lt;=7,#REF!&lt;&gt;""),AND(#REF!&gt;=50,#REF!=""))</f>
        <v>#REF!</v>
      </c>
    </row>
    <row r="147" spans="1:47">
      <c r="A147" s="8">
        <v>136</v>
      </c>
      <c r="B147" s="459"/>
      <c r="C147" s="139"/>
      <c r="D147" s="140"/>
      <c r="E147" s="141"/>
      <c r="F147" s="142" t="str">
        <f>IF(E147="","",DATEDIF(E147,#REF!,"y"))</f>
        <v/>
      </c>
      <c r="G147" s="140"/>
      <c r="H147" s="140"/>
      <c r="I147" s="83"/>
      <c r="J147" s="149" t="str">
        <f t="shared" ca="1" si="35"/>
        <v/>
      </c>
      <c r="K147" s="145"/>
      <c r="L147" s="158"/>
      <c r="M147" s="158"/>
      <c r="N147" s="146"/>
      <c r="O147" s="143"/>
      <c r="P147" s="144" t="str">
        <f t="shared" ca="1" si="36"/>
        <v/>
      </c>
      <c r="Q147" s="145"/>
      <c r="R147" s="158"/>
      <c r="S147" s="158"/>
      <c r="T147" s="158"/>
      <c r="U147" s="146"/>
      <c r="V147" s="147"/>
      <c r="W147" s="83" t="str">
        <f t="shared" ca="1" si="37"/>
        <v/>
      </c>
      <c r="X147" s="83"/>
      <c r="Y147" s="145"/>
      <c r="Z147" s="158"/>
      <c r="AA147" s="158"/>
      <c r="AB147" s="158"/>
      <c r="AC147" s="148"/>
      <c r="AD147" s="143"/>
      <c r="AE147" s="144" t="str">
        <f t="shared" ca="1" si="38"/>
        <v/>
      </c>
      <c r="AF147" s="150" t="str">
        <f t="shared" si="39"/>
        <v/>
      </c>
      <c r="AG147" s="150" t="str">
        <f t="shared" si="40"/>
        <v/>
      </c>
      <c r="AH147" s="9" t="str">
        <f>IF(AF147=4,VLOOKUP(AG147,設定_幼児!$A$2:$B$4,2,1),"---")</f>
        <v>---</v>
      </c>
      <c r="AI147" s="109" t="str">
        <f>IF(E147=""," ",DATEDIF(E147,#REF!,"M"))</f>
        <v xml:space="preserve"> </v>
      </c>
      <c r="AJ147" s="15" t="str">
        <f t="shared" si="34"/>
        <v/>
      </c>
      <c r="AK147" s="31">
        <v>136</v>
      </c>
      <c r="AL147" s="31" t="str">
        <f t="shared" si="41"/>
        <v/>
      </c>
      <c r="AM147" s="31" t="str">
        <f t="shared" si="42"/>
        <v>立得点表_幼児!3:７</v>
      </c>
      <c r="AN147" s="121" t="str">
        <f t="shared" si="43"/>
        <v>立得点表_幼児!11:15</v>
      </c>
      <c r="AO147" s="31" t="str">
        <f t="shared" si="44"/>
        <v>ボール得点表_幼児!3:７</v>
      </c>
      <c r="AP147" s="121" t="str">
        <f t="shared" si="45"/>
        <v>ボール得点表_幼児!11:15</v>
      </c>
      <c r="AQ147" s="31" t="str">
        <f t="shared" si="46"/>
        <v>25m得点表_幼児!3:7</v>
      </c>
      <c r="AR147" s="121" t="str">
        <f t="shared" si="47"/>
        <v>25m得点表_幼児!11:15</v>
      </c>
      <c r="AS147" s="31" t="str">
        <f t="shared" si="48"/>
        <v>往得点表_幼児!3:7</v>
      </c>
      <c r="AT147" s="121" t="str">
        <f t="shared" si="49"/>
        <v>往得点表_幼児!11:15</v>
      </c>
      <c r="AU147" s="31" t="e">
        <f>OR(AND(#REF!&lt;=7,#REF!&lt;&gt;""),AND(#REF!&gt;=50,#REF!=""))</f>
        <v>#REF!</v>
      </c>
    </row>
    <row r="148" spans="1:47">
      <c r="A148" s="8">
        <v>137</v>
      </c>
      <c r="B148" s="459"/>
      <c r="C148" s="139"/>
      <c r="D148" s="140"/>
      <c r="E148" s="141"/>
      <c r="F148" s="142" t="str">
        <f>IF(E148="","",DATEDIF(E148,#REF!,"y"))</f>
        <v/>
      </c>
      <c r="G148" s="140"/>
      <c r="H148" s="140"/>
      <c r="I148" s="83"/>
      <c r="J148" s="149" t="str">
        <f t="shared" ca="1" si="35"/>
        <v/>
      </c>
      <c r="K148" s="145"/>
      <c r="L148" s="158"/>
      <c r="M148" s="158"/>
      <c r="N148" s="146"/>
      <c r="O148" s="143"/>
      <c r="P148" s="144" t="str">
        <f t="shared" ca="1" si="36"/>
        <v/>
      </c>
      <c r="Q148" s="145"/>
      <c r="R148" s="158"/>
      <c r="S148" s="158"/>
      <c r="T148" s="158"/>
      <c r="U148" s="146"/>
      <c r="V148" s="147"/>
      <c r="W148" s="83" t="str">
        <f t="shared" ca="1" si="37"/>
        <v/>
      </c>
      <c r="X148" s="83"/>
      <c r="Y148" s="145"/>
      <c r="Z148" s="158"/>
      <c r="AA148" s="158"/>
      <c r="AB148" s="158"/>
      <c r="AC148" s="148"/>
      <c r="AD148" s="143"/>
      <c r="AE148" s="144" t="str">
        <f t="shared" ca="1" si="38"/>
        <v/>
      </c>
      <c r="AF148" s="150" t="str">
        <f t="shared" si="39"/>
        <v/>
      </c>
      <c r="AG148" s="150" t="str">
        <f t="shared" si="40"/>
        <v/>
      </c>
      <c r="AH148" s="9" t="str">
        <f>IF(AF148=4,VLOOKUP(AG148,設定_幼児!$A$2:$B$4,2,1),"---")</f>
        <v>---</v>
      </c>
      <c r="AI148" s="109" t="str">
        <f>IF(E148=""," ",DATEDIF(E148,#REF!,"M"))</f>
        <v xml:space="preserve"> </v>
      </c>
      <c r="AJ148" s="15" t="str">
        <f t="shared" si="34"/>
        <v/>
      </c>
      <c r="AK148" s="31">
        <v>137</v>
      </c>
      <c r="AL148" s="31" t="str">
        <f t="shared" si="41"/>
        <v/>
      </c>
      <c r="AM148" s="31" t="str">
        <f t="shared" si="42"/>
        <v>立得点表_幼児!3:７</v>
      </c>
      <c r="AN148" s="121" t="str">
        <f t="shared" si="43"/>
        <v>立得点表_幼児!11:15</v>
      </c>
      <c r="AO148" s="31" t="str">
        <f t="shared" si="44"/>
        <v>ボール得点表_幼児!3:７</v>
      </c>
      <c r="AP148" s="121" t="str">
        <f t="shared" si="45"/>
        <v>ボール得点表_幼児!11:15</v>
      </c>
      <c r="AQ148" s="31" t="str">
        <f t="shared" si="46"/>
        <v>25m得点表_幼児!3:7</v>
      </c>
      <c r="AR148" s="121" t="str">
        <f t="shared" si="47"/>
        <v>25m得点表_幼児!11:15</v>
      </c>
      <c r="AS148" s="31" t="str">
        <f t="shared" si="48"/>
        <v>往得点表_幼児!3:7</v>
      </c>
      <c r="AT148" s="121" t="str">
        <f t="shared" si="49"/>
        <v>往得点表_幼児!11:15</v>
      </c>
      <c r="AU148" s="31" t="e">
        <f>OR(AND(#REF!&lt;=7,#REF!&lt;&gt;""),AND(#REF!&gt;=50,#REF!=""))</f>
        <v>#REF!</v>
      </c>
    </row>
    <row r="149" spans="1:47">
      <c r="A149" s="8">
        <v>138</v>
      </c>
      <c r="B149" s="459"/>
      <c r="C149" s="139"/>
      <c r="D149" s="140"/>
      <c r="E149" s="141"/>
      <c r="F149" s="142" t="str">
        <f>IF(E149="","",DATEDIF(E149,#REF!,"y"))</f>
        <v/>
      </c>
      <c r="G149" s="140"/>
      <c r="H149" s="140"/>
      <c r="I149" s="83"/>
      <c r="J149" s="149" t="str">
        <f t="shared" ca="1" si="35"/>
        <v/>
      </c>
      <c r="K149" s="145"/>
      <c r="L149" s="158"/>
      <c r="M149" s="158"/>
      <c r="N149" s="146"/>
      <c r="O149" s="143"/>
      <c r="P149" s="144" t="str">
        <f t="shared" ca="1" si="36"/>
        <v/>
      </c>
      <c r="Q149" s="145"/>
      <c r="R149" s="158"/>
      <c r="S149" s="158"/>
      <c r="T149" s="158"/>
      <c r="U149" s="146"/>
      <c r="V149" s="147"/>
      <c r="W149" s="83" t="str">
        <f t="shared" ca="1" si="37"/>
        <v/>
      </c>
      <c r="X149" s="83"/>
      <c r="Y149" s="145"/>
      <c r="Z149" s="158"/>
      <c r="AA149" s="158"/>
      <c r="AB149" s="158"/>
      <c r="AC149" s="148"/>
      <c r="AD149" s="143"/>
      <c r="AE149" s="144" t="str">
        <f t="shared" ca="1" si="38"/>
        <v/>
      </c>
      <c r="AF149" s="150" t="str">
        <f t="shared" si="39"/>
        <v/>
      </c>
      <c r="AG149" s="150" t="str">
        <f t="shared" si="40"/>
        <v/>
      </c>
      <c r="AH149" s="9" t="str">
        <f>IF(AF149=4,VLOOKUP(AG149,設定_幼児!$A$2:$B$4,2,1),"---")</f>
        <v>---</v>
      </c>
      <c r="AI149" s="109" t="str">
        <f>IF(E149=""," ",DATEDIF(E149,#REF!,"M"))</f>
        <v xml:space="preserve"> </v>
      </c>
      <c r="AJ149" s="15" t="str">
        <f t="shared" si="34"/>
        <v/>
      </c>
      <c r="AK149" s="31">
        <v>138</v>
      </c>
      <c r="AL149" s="31" t="str">
        <f t="shared" si="41"/>
        <v/>
      </c>
      <c r="AM149" s="31" t="str">
        <f t="shared" si="42"/>
        <v>立得点表_幼児!3:７</v>
      </c>
      <c r="AN149" s="121" t="str">
        <f t="shared" si="43"/>
        <v>立得点表_幼児!11:15</v>
      </c>
      <c r="AO149" s="31" t="str">
        <f t="shared" si="44"/>
        <v>ボール得点表_幼児!3:７</v>
      </c>
      <c r="AP149" s="121" t="str">
        <f t="shared" si="45"/>
        <v>ボール得点表_幼児!11:15</v>
      </c>
      <c r="AQ149" s="31" t="str">
        <f t="shared" si="46"/>
        <v>25m得点表_幼児!3:7</v>
      </c>
      <c r="AR149" s="121" t="str">
        <f t="shared" si="47"/>
        <v>25m得点表_幼児!11:15</v>
      </c>
      <c r="AS149" s="31" t="str">
        <f t="shared" si="48"/>
        <v>往得点表_幼児!3:7</v>
      </c>
      <c r="AT149" s="121" t="str">
        <f t="shared" si="49"/>
        <v>往得点表_幼児!11:15</v>
      </c>
      <c r="AU149" s="31" t="e">
        <f>OR(AND(#REF!&lt;=7,#REF!&lt;&gt;""),AND(#REF!&gt;=50,#REF!=""))</f>
        <v>#REF!</v>
      </c>
    </row>
    <row r="150" spans="1:47">
      <c r="A150" s="8">
        <v>139</v>
      </c>
      <c r="B150" s="459"/>
      <c r="C150" s="139"/>
      <c r="D150" s="140"/>
      <c r="E150" s="141"/>
      <c r="F150" s="142" t="str">
        <f>IF(E150="","",DATEDIF(E150,#REF!,"y"))</f>
        <v/>
      </c>
      <c r="G150" s="140"/>
      <c r="H150" s="140"/>
      <c r="I150" s="83"/>
      <c r="J150" s="149" t="str">
        <f t="shared" ca="1" si="35"/>
        <v/>
      </c>
      <c r="K150" s="145"/>
      <c r="L150" s="158"/>
      <c r="M150" s="158"/>
      <c r="N150" s="146"/>
      <c r="O150" s="143"/>
      <c r="P150" s="144" t="str">
        <f t="shared" ca="1" si="36"/>
        <v/>
      </c>
      <c r="Q150" s="145"/>
      <c r="R150" s="158"/>
      <c r="S150" s="158"/>
      <c r="T150" s="158"/>
      <c r="U150" s="146"/>
      <c r="V150" s="147"/>
      <c r="W150" s="83" t="str">
        <f t="shared" ca="1" si="37"/>
        <v/>
      </c>
      <c r="X150" s="83"/>
      <c r="Y150" s="145"/>
      <c r="Z150" s="158"/>
      <c r="AA150" s="158"/>
      <c r="AB150" s="158"/>
      <c r="AC150" s="148"/>
      <c r="AD150" s="143"/>
      <c r="AE150" s="144" t="str">
        <f t="shared" ca="1" si="38"/>
        <v/>
      </c>
      <c r="AF150" s="150" t="str">
        <f t="shared" si="39"/>
        <v/>
      </c>
      <c r="AG150" s="150" t="str">
        <f t="shared" si="40"/>
        <v/>
      </c>
      <c r="AH150" s="9" t="str">
        <f>IF(AF150=4,VLOOKUP(AG150,設定_幼児!$A$2:$B$4,2,1),"---")</f>
        <v>---</v>
      </c>
      <c r="AI150" s="109" t="str">
        <f>IF(E150=""," ",DATEDIF(E150,#REF!,"M"))</f>
        <v xml:space="preserve"> </v>
      </c>
      <c r="AJ150" s="15" t="str">
        <f t="shared" si="34"/>
        <v/>
      </c>
      <c r="AK150" s="31">
        <v>139</v>
      </c>
      <c r="AL150" s="31" t="str">
        <f t="shared" si="41"/>
        <v/>
      </c>
      <c r="AM150" s="31" t="str">
        <f t="shared" si="42"/>
        <v>立得点表_幼児!3:７</v>
      </c>
      <c r="AN150" s="121" t="str">
        <f t="shared" si="43"/>
        <v>立得点表_幼児!11:15</v>
      </c>
      <c r="AO150" s="31" t="str">
        <f t="shared" si="44"/>
        <v>ボール得点表_幼児!3:７</v>
      </c>
      <c r="AP150" s="121" t="str">
        <f t="shared" si="45"/>
        <v>ボール得点表_幼児!11:15</v>
      </c>
      <c r="AQ150" s="31" t="str">
        <f t="shared" si="46"/>
        <v>25m得点表_幼児!3:7</v>
      </c>
      <c r="AR150" s="121" t="str">
        <f t="shared" si="47"/>
        <v>25m得点表_幼児!11:15</v>
      </c>
      <c r="AS150" s="31" t="str">
        <f t="shared" si="48"/>
        <v>往得点表_幼児!3:7</v>
      </c>
      <c r="AT150" s="121" t="str">
        <f t="shared" si="49"/>
        <v>往得点表_幼児!11:15</v>
      </c>
      <c r="AU150" s="31" t="e">
        <f>OR(AND(#REF!&lt;=7,#REF!&lt;&gt;""),AND(#REF!&gt;=50,#REF!=""))</f>
        <v>#REF!</v>
      </c>
    </row>
    <row r="151" spans="1:47">
      <c r="A151" s="8">
        <v>140</v>
      </c>
      <c r="B151" s="459"/>
      <c r="C151" s="139"/>
      <c r="D151" s="140"/>
      <c r="E151" s="141"/>
      <c r="F151" s="142" t="str">
        <f>IF(E151="","",DATEDIF(E151,#REF!,"y"))</f>
        <v/>
      </c>
      <c r="G151" s="140"/>
      <c r="H151" s="140"/>
      <c r="I151" s="83"/>
      <c r="J151" s="149" t="str">
        <f t="shared" ca="1" si="35"/>
        <v/>
      </c>
      <c r="K151" s="145"/>
      <c r="L151" s="158"/>
      <c r="M151" s="158"/>
      <c r="N151" s="146"/>
      <c r="O151" s="143"/>
      <c r="P151" s="144" t="str">
        <f t="shared" ca="1" si="36"/>
        <v/>
      </c>
      <c r="Q151" s="145"/>
      <c r="R151" s="158"/>
      <c r="S151" s="158"/>
      <c r="T151" s="158"/>
      <c r="U151" s="146"/>
      <c r="V151" s="147"/>
      <c r="W151" s="83" t="str">
        <f t="shared" ca="1" si="37"/>
        <v/>
      </c>
      <c r="X151" s="83"/>
      <c r="Y151" s="145"/>
      <c r="Z151" s="158"/>
      <c r="AA151" s="158"/>
      <c r="AB151" s="158"/>
      <c r="AC151" s="148"/>
      <c r="AD151" s="143"/>
      <c r="AE151" s="144" t="str">
        <f t="shared" ca="1" si="38"/>
        <v/>
      </c>
      <c r="AF151" s="150" t="str">
        <f t="shared" si="39"/>
        <v/>
      </c>
      <c r="AG151" s="150" t="str">
        <f t="shared" si="40"/>
        <v/>
      </c>
      <c r="AH151" s="9" t="str">
        <f>IF(AF151=4,VLOOKUP(AG151,設定_幼児!$A$2:$B$4,2,1),"---")</f>
        <v>---</v>
      </c>
      <c r="AI151" s="109" t="str">
        <f>IF(E151=""," ",DATEDIF(E151,#REF!,"M"))</f>
        <v xml:space="preserve"> </v>
      </c>
      <c r="AJ151" s="15" t="str">
        <f t="shared" si="34"/>
        <v/>
      </c>
      <c r="AK151" s="31">
        <v>140</v>
      </c>
      <c r="AL151" s="31" t="str">
        <f t="shared" si="41"/>
        <v/>
      </c>
      <c r="AM151" s="31" t="str">
        <f t="shared" si="42"/>
        <v>立得点表_幼児!3:７</v>
      </c>
      <c r="AN151" s="121" t="str">
        <f t="shared" si="43"/>
        <v>立得点表_幼児!11:15</v>
      </c>
      <c r="AO151" s="31" t="str">
        <f t="shared" si="44"/>
        <v>ボール得点表_幼児!3:７</v>
      </c>
      <c r="AP151" s="121" t="str">
        <f t="shared" si="45"/>
        <v>ボール得点表_幼児!11:15</v>
      </c>
      <c r="AQ151" s="31" t="str">
        <f t="shared" si="46"/>
        <v>25m得点表_幼児!3:7</v>
      </c>
      <c r="AR151" s="121" t="str">
        <f t="shared" si="47"/>
        <v>25m得点表_幼児!11:15</v>
      </c>
      <c r="AS151" s="31" t="str">
        <f t="shared" si="48"/>
        <v>往得点表_幼児!3:7</v>
      </c>
      <c r="AT151" s="121" t="str">
        <f t="shared" si="49"/>
        <v>往得点表_幼児!11:15</v>
      </c>
      <c r="AU151" s="31" t="e">
        <f>OR(AND(#REF!&lt;=7,#REF!&lt;&gt;""),AND(#REF!&gt;=50,#REF!=""))</f>
        <v>#REF!</v>
      </c>
    </row>
    <row r="152" spans="1:47">
      <c r="A152" s="8">
        <v>141</v>
      </c>
      <c r="B152" s="459"/>
      <c r="C152" s="139"/>
      <c r="D152" s="140"/>
      <c r="E152" s="141"/>
      <c r="F152" s="142" t="str">
        <f>IF(E152="","",DATEDIF(E152,#REF!,"y"))</f>
        <v/>
      </c>
      <c r="G152" s="140"/>
      <c r="H152" s="140"/>
      <c r="I152" s="83"/>
      <c r="J152" s="149" t="str">
        <f t="shared" ca="1" si="35"/>
        <v/>
      </c>
      <c r="K152" s="145"/>
      <c r="L152" s="158"/>
      <c r="M152" s="158"/>
      <c r="N152" s="146"/>
      <c r="O152" s="143"/>
      <c r="P152" s="144" t="str">
        <f t="shared" ca="1" si="36"/>
        <v/>
      </c>
      <c r="Q152" s="145"/>
      <c r="R152" s="158"/>
      <c r="S152" s="158"/>
      <c r="T152" s="158"/>
      <c r="U152" s="146"/>
      <c r="V152" s="147"/>
      <c r="W152" s="83" t="str">
        <f t="shared" ca="1" si="37"/>
        <v/>
      </c>
      <c r="X152" s="83"/>
      <c r="Y152" s="145"/>
      <c r="Z152" s="158"/>
      <c r="AA152" s="158"/>
      <c r="AB152" s="158"/>
      <c r="AC152" s="148"/>
      <c r="AD152" s="143"/>
      <c r="AE152" s="144" t="str">
        <f t="shared" ca="1" si="38"/>
        <v/>
      </c>
      <c r="AF152" s="150" t="str">
        <f t="shared" si="39"/>
        <v/>
      </c>
      <c r="AG152" s="150" t="str">
        <f t="shared" si="40"/>
        <v/>
      </c>
      <c r="AH152" s="9" t="str">
        <f>IF(AF152=4,VLOOKUP(AG152,設定_幼児!$A$2:$B$4,2,1),"---")</f>
        <v>---</v>
      </c>
      <c r="AI152" s="109" t="str">
        <f>IF(E152=""," ",DATEDIF(E152,#REF!,"M"))</f>
        <v xml:space="preserve"> </v>
      </c>
      <c r="AJ152" s="15" t="str">
        <f t="shared" si="34"/>
        <v/>
      </c>
      <c r="AK152" s="31">
        <v>141</v>
      </c>
      <c r="AL152" s="31" t="str">
        <f t="shared" si="41"/>
        <v/>
      </c>
      <c r="AM152" s="31" t="str">
        <f t="shared" si="42"/>
        <v>立得点表_幼児!3:７</v>
      </c>
      <c r="AN152" s="121" t="str">
        <f t="shared" si="43"/>
        <v>立得点表_幼児!11:15</v>
      </c>
      <c r="AO152" s="31" t="str">
        <f t="shared" si="44"/>
        <v>ボール得点表_幼児!3:７</v>
      </c>
      <c r="AP152" s="121" t="str">
        <f t="shared" si="45"/>
        <v>ボール得点表_幼児!11:15</v>
      </c>
      <c r="AQ152" s="31" t="str">
        <f t="shared" si="46"/>
        <v>25m得点表_幼児!3:7</v>
      </c>
      <c r="AR152" s="121" t="str">
        <f t="shared" si="47"/>
        <v>25m得点表_幼児!11:15</v>
      </c>
      <c r="AS152" s="31" t="str">
        <f t="shared" si="48"/>
        <v>往得点表_幼児!3:7</v>
      </c>
      <c r="AT152" s="121" t="str">
        <f t="shared" si="49"/>
        <v>往得点表_幼児!11:15</v>
      </c>
      <c r="AU152" s="31" t="e">
        <f>OR(AND(#REF!&lt;=7,#REF!&lt;&gt;""),AND(#REF!&gt;=50,#REF!=""))</f>
        <v>#REF!</v>
      </c>
    </row>
    <row r="153" spans="1:47">
      <c r="A153" s="8">
        <v>142</v>
      </c>
      <c r="B153" s="459"/>
      <c r="C153" s="139"/>
      <c r="D153" s="140"/>
      <c r="E153" s="141"/>
      <c r="F153" s="142" t="str">
        <f>IF(E153="","",DATEDIF(E153,#REF!,"y"))</f>
        <v/>
      </c>
      <c r="G153" s="140"/>
      <c r="H153" s="140"/>
      <c r="I153" s="83"/>
      <c r="J153" s="149" t="str">
        <f t="shared" ca="1" si="35"/>
        <v/>
      </c>
      <c r="K153" s="145"/>
      <c r="L153" s="158"/>
      <c r="M153" s="158"/>
      <c r="N153" s="146"/>
      <c r="O153" s="143"/>
      <c r="P153" s="144" t="str">
        <f t="shared" ca="1" si="36"/>
        <v/>
      </c>
      <c r="Q153" s="145"/>
      <c r="R153" s="158"/>
      <c r="S153" s="158"/>
      <c r="T153" s="158"/>
      <c r="U153" s="146"/>
      <c r="V153" s="147"/>
      <c r="W153" s="83" t="str">
        <f t="shared" ca="1" si="37"/>
        <v/>
      </c>
      <c r="X153" s="83"/>
      <c r="Y153" s="145"/>
      <c r="Z153" s="158"/>
      <c r="AA153" s="158"/>
      <c r="AB153" s="158"/>
      <c r="AC153" s="148"/>
      <c r="AD153" s="143"/>
      <c r="AE153" s="144" t="str">
        <f t="shared" ca="1" si="38"/>
        <v/>
      </c>
      <c r="AF153" s="150" t="str">
        <f t="shared" si="39"/>
        <v/>
      </c>
      <c r="AG153" s="150" t="str">
        <f t="shared" si="40"/>
        <v/>
      </c>
      <c r="AH153" s="9" t="str">
        <f>IF(AF153=4,VLOOKUP(AG153,設定_幼児!$A$2:$B$4,2,1),"---")</f>
        <v>---</v>
      </c>
      <c r="AI153" s="109" t="str">
        <f>IF(E153=""," ",DATEDIF(E153,#REF!,"M"))</f>
        <v xml:space="preserve"> </v>
      </c>
      <c r="AJ153" s="15" t="str">
        <f t="shared" si="34"/>
        <v/>
      </c>
      <c r="AK153" s="31">
        <v>142</v>
      </c>
      <c r="AL153" s="31" t="str">
        <f t="shared" si="41"/>
        <v/>
      </c>
      <c r="AM153" s="31" t="str">
        <f t="shared" si="42"/>
        <v>立得点表_幼児!3:７</v>
      </c>
      <c r="AN153" s="121" t="str">
        <f t="shared" si="43"/>
        <v>立得点表_幼児!11:15</v>
      </c>
      <c r="AO153" s="31" t="str">
        <f t="shared" si="44"/>
        <v>ボール得点表_幼児!3:７</v>
      </c>
      <c r="AP153" s="121" t="str">
        <f t="shared" si="45"/>
        <v>ボール得点表_幼児!11:15</v>
      </c>
      <c r="AQ153" s="31" t="str">
        <f t="shared" si="46"/>
        <v>25m得点表_幼児!3:7</v>
      </c>
      <c r="AR153" s="121" t="str">
        <f t="shared" si="47"/>
        <v>25m得点表_幼児!11:15</v>
      </c>
      <c r="AS153" s="31" t="str">
        <f t="shared" si="48"/>
        <v>往得点表_幼児!3:7</v>
      </c>
      <c r="AT153" s="121" t="str">
        <f t="shared" si="49"/>
        <v>往得点表_幼児!11:15</v>
      </c>
      <c r="AU153" s="31" t="e">
        <f>OR(AND(#REF!&lt;=7,#REF!&lt;&gt;""),AND(#REF!&gt;=50,#REF!=""))</f>
        <v>#REF!</v>
      </c>
    </row>
    <row r="154" spans="1:47">
      <c r="A154" s="8">
        <v>143</v>
      </c>
      <c r="B154" s="459"/>
      <c r="C154" s="139"/>
      <c r="D154" s="140"/>
      <c r="E154" s="141"/>
      <c r="F154" s="142" t="str">
        <f>IF(E154="","",DATEDIF(E154,#REF!,"y"))</f>
        <v/>
      </c>
      <c r="G154" s="140"/>
      <c r="H154" s="140"/>
      <c r="I154" s="83"/>
      <c r="J154" s="149" t="str">
        <f t="shared" ca="1" si="35"/>
        <v/>
      </c>
      <c r="K154" s="145"/>
      <c r="L154" s="158"/>
      <c r="M154" s="158"/>
      <c r="N154" s="146"/>
      <c r="O154" s="143"/>
      <c r="P154" s="144" t="str">
        <f t="shared" ca="1" si="36"/>
        <v/>
      </c>
      <c r="Q154" s="145"/>
      <c r="R154" s="158"/>
      <c r="S154" s="158"/>
      <c r="T154" s="158"/>
      <c r="U154" s="146"/>
      <c r="V154" s="147"/>
      <c r="W154" s="83" t="str">
        <f t="shared" ca="1" si="37"/>
        <v/>
      </c>
      <c r="X154" s="83"/>
      <c r="Y154" s="145"/>
      <c r="Z154" s="158"/>
      <c r="AA154" s="158"/>
      <c r="AB154" s="158"/>
      <c r="AC154" s="148"/>
      <c r="AD154" s="143"/>
      <c r="AE154" s="144" t="str">
        <f t="shared" ca="1" si="38"/>
        <v/>
      </c>
      <c r="AF154" s="150" t="str">
        <f t="shared" si="39"/>
        <v/>
      </c>
      <c r="AG154" s="150" t="str">
        <f t="shared" si="40"/>
        <v/>
      </c>
      <c r="AH154" s="9" t="str">
        <f>IF(AF154=4,VLOOKUP(AG154,設定_幼児!$A$2:$B$4,2,1),"---")</f>
        <v>---</v>
      </c>
      <c r="AI154" s="109" t="str">
        <f>IF(E154=""," ",DATEDIF(E154,#REF!,"M"))</f>
        <v xml:space="preserve"> </v>
      </c>
      <c r="AJ154" s="15" t="str">
        <f t="shared" si="34"/>
        <v/>
      </c>
      <c r="AK154" s="31">
        <v>143</v>
      </c>
      <c r="AL154" s="31" t="str">
        <f t="shared" si="41"/>
        <v/>
      </c>
      <c r="AM154" s="31" t="str">
        <f t="shared" si="42"/>
        <v>立得点表_幼児!3:７</v>
      </c>
      <c r="AN154" s="121" t="str">
        <f t="shared" si="43"/>
        <v>立得点表_幼児!11:15</v>
      </c>
      <c r="AO154" s="31" t="str">
        <f t="shared" si="44"/>
        <v>ボール得点表_幼児!3:７</v>
      </c>
      <c r="AP154" s="121" t="str">
        <f t="shared" si="45"/>
        <v>ボール得点表_幼児!11:15</v>
      </c>
      <c r="AQ154" s="31" t="str">
        <f t="shared" si="46"/>
        <v>25m得点表_幼児!3:7</v>
      </c>
      <c r="AR154" s="121" t="str">
        <f t="shared" si="47"/>
        <v>25m得点表_幼児!11:15</v>
      </c>
      <c r="AS154" s="31" t="str">
        <f t="shared" si="48"/>
        <v>往得点表_幼児!3:7</v>
      </c>
      <c r="AT154" s="121" t="str">
        <f t="shared" si="49"/>
        <v>往得点表_幼児!11:15</v>
      </c>
      <c r="AU154" s="31" t="e">
        <f>OR(AND(#REF!&lt;=7,#REF!&lt;&gt;""),AND(#REF!&gt;=50,#REF!=""))</f>
        <v>#REF!</v>
      </c>
    </row>
    <row r="155" spans="1:47">
      <c r="A155" s="8">
        <v>144</v>
      </c>
      <c r="B155" s="459"/>
      <c r="C155" s="139"/>
      <c r="D155" s="140"/>
      <c r="E155" s="141"/>
      <c r="F155" s="142" t="str">
        <f>IF(E155="","",DATEDIF(E155,#REF!,"y"))</f>
        <v/>
      </c>
      <c r="G155" s="140"/>
      <c r="H155" s="140"/>
      <c r="I155" s="83"/>
      <c r="J155" s="149" t="str">
        <f t="shared" ca="1" si="35"/>
        <v/>
      </c>
      <c r="K155" s="145"/>
      <c r="L155" s="158"/>
      <c r="M155" s="158"/>
      <c r="N155" s="146"/>
      <c r="O155" s="143"/>
      <c r="P155" s="144" t="str">
        <f t="shared" ca="1" si="36"/>
        <v/>
      </c>
      <c r="Q155" s="145"/>
      <c r="R155" s="158"/>
      <c r="S155" s="158"/>
      <c r="T155" s="158"/>
      <c r="U155" s="146"/>
      <c r="V155" s="147"/>
      <c r="W155" s="83" t="str">
        <f t="shared" ca="1" si="37"/>
        <v/>
      </c>
      <c r="X155" s="83"/>
      <c r="Y155" s="145"/>
      <c r="Z155" s="158"/>
      <c r="AA155" s="158"/>
      <c r="AB155" s="158"/>
      <c r="AC155" s="148"/>
      <c r="AD155" s="143"/>
      <c r="AE155" s="144" t="str">
        <f t="shared" ca="1" si="38"/>
        <v/>
      </c>
      <c r="AF155" s="150" t="str">
        <f t="shared" si="39"/>
        <v/>
      </c>
      <c r="AG155" s="150" t="str">
        <f t="shared" si="40"/>
        <v/>
      </c>
      <c r="AH155" s="9" t="str">
        <f>IF(AF155=4,VLOOKUP(AG155,設定_幼児!$A$2:$B$4,2,1),"---")</f>
        <v>---</v>
      </c>
      <c r="AI155" s="109" t="str">
        <f>IF(E155=""," ",DATEDIF(E155,#REF!,"M"))</f>
        <v xml:space="preserve"> </v>
      </c>
      <c r="AJ155" s="15" t="str">
        <f t="shared" si="34"/>
        <v/>
      </c>
      <c r="AK155" s="31">
        <v>144</v>
      </c>
      <c r="AL155" s="31" t="str">
        <f t="shared" si="41"/>
        <v/>
      </c>
      <c r="AM155" s="31" t="str">
        <f t="shared" si="42"/>
        <v>立得点表_幼児!3:７</v>
      </c>
      <c r="AN155" s="121" t="str">
        <f t="shared" si="43"/>
        <v>立得点表_幼児!11:15</v>
      </c>
      <c r="AO155" s="31" t="str">
        <f t="shared" si="44"/>
        <v>ボール得点表_幼児!3:７</v>
      </c>
      <c r="AP155" s="121" t="str">
        <f t="shared" si="45"/>
        <v>ボール得点表_幼児!11:15</v>
      </c>
      <c r="AQ155" s="31" t="str">
        <f t="shared" si="46"/>
        <v>25m得点表_幼児!3:7</v>
      </c>
      <c r="AR155" s="121" t="str">
        <f t="shared" si="47"/>
        <v>25m得点表_幼児!11:15</v>
      </c>
      <c r="AS155" s="31" t="str">
        <f t="shared" si="48"/>
        <v>往得点表_幼児!3:7</v>
      </c>
      <c r="AT155" s="121" t="str">
        <f t="shared" si="49"/>
        <v>往得点表_幼児!11:15</v>
      </c>
      <c r="AU155" s="31" t="e">
        <f>OR(AND(#REF!&lt;=7,#REF!&lt;&gt;""),AND(#REF!&gt;=50,#REF!=""))</f>
        <v>#REF!</v>
      </c>
    </row>
    <row r="156" spans="1:47">
      <c r="A156" s="8">
        <v>145</v>
      </c>
      <c r="B156" s="459"/>
      <c r="C156" s="139"/>
      <c r="D156" s="140"/>
      <c r="E156" s="141"/>
      <c r="F156" s="142" t="str">
        <f>IF(E156="","",DATEDIF(E156,#REF!,"y"))</f>
        <v/>
      </c>
      <c r="G156" s="140"/>
      <c r="H156" s="140"/>
      <c r="I156" s="83"/>
      <c r="J156" s="149" t="str">
        <f t="shared" ca="1" si="35"/>
        <v/>
      </c>
      <c r="K156" s="145"/>
      <c r="L156" s="158"/>
      <c r="M156" s="158"/>
      <c r="N156" s="146"/>
      <c r="O156" s="143"/>
      <c r="P156" s="144" t="str">
        <f t="shared" ca="1" si="36"/>
        <v/>
      </c>
      <c r="Q156" s="145"/>
      <c r="R156" s="158"/>
      <c r="S156" s="158"/>
      <c r="T156" s="158"/>
      <c r="U156" s="146"/>
      <c r="V156" s="147"/>
      <c r="W156" s="83" t="str">
        <f t="shared" ca="1" si="37"/>
        <v/>
      </c>
      <c r="X156" s="83"/>
      <c r="Y156" s="145"/>
      <c r="Z156" s="158"/>
      <c r="AA156" s="158"/>
      <c r="AB156" s="158"/>
      <c r="AC156" s="148"/>
      <c r="AD156" s="143"/>
      <c r="AE156" s="144" t="str">
        <f t="shared" ca="1" si="38"/>
        <v/>
      </c>
      <c r="AF156" s="150" t="str">
        <f t="shared" si="39"/>
        <v/>
      </c>
      <c r="AG156" s="150" t="str">
        <f t="shared" si="40"/>
        <v/>
      </c>
      <c r="AH156" s="9" t="str">
        <f>IF(AF156=4,VLOOKUP(AG156,設定_幼児!$A$2:$B$4,2,1),"---")</f>
        <v>---</v>
      </c>
      <c r="AI156" s="109" t="str">
        <f>IF(E156=""," ",DATEDIF(E156,#REF!,"M"))</f>
        <v xml:space="preserve"> </v>
      </c>
      <c r="AJ156" s="15" t="str">
        <f t="shared" si="34"/>
        <v/>
      </c>
      <c r="AK156" s="31">
        <v>145</v>
      </c>
      <c r="AL156" s="31" t="str">
        <f t="shared" si="41"/>
        <v/>
      </c>
      <c r="AM156" s="31" t="str">
        <f t="shared" si="42"/>
        <v>立得点表_幼児!3:７</v>
      </c>
      <c r="AN156" s="121" t="str">
        <f t="shared" si="43"/>
        <v>立得点表_幼児!11:15</v>
      </c>
      <c r="AO156" s="31" t="str">
        <f t="shared" si="44"/>
        <v>ボール得点表_幼児!3:７</v>
      </c>
      <c r="AP156" s="121" t="str">
        <f t="shared" si="45"/>
        <v>ボール得点表_幼児!11:15</v>
      </c>
      <c r="AQ156" s="31" t="str">
        <f t="shared" si="46"/>
        <v>25m得点表_幼児!3:7</v>
      </c>
      <c r="AR156" s="121" t="str">
        <f t="shared" si="47"/>
        <v>25m得点表_幼児!11:15</v>
      </c>
      <c r="AS156" s="31" t="str">
        <f t="shared" si="48"/>
        <v>往得点表_幼児!3:7</v>
      </c>
      <c r="AT156" s="121" t="str">
        <f t="shared" si="49"/>
        <v>往得点表_幼児!11:15</v>
      </c>
      <c r="AU156" s="31" t="e">
        <f>OR(AND(#REF!&lt;=7,#REF!&lt;&gt;""),AND(#REF!&gt;=50,#REF!=""))</f>
        <v>#REF!</v>
      </c>
    </row>
    <row r="157" spans="1:47">
      <c r="A157" s="8">
        <v>146</v>
      </c>
      <c r="B157" s="459"/>
      <c r="C157" s="139"/>
      <c r="D157" s="140"/>
      <c r="E157" s="141"/>
      <c r="F157" s="142" t="str">
        <f>IF(E157="","",DATEDIF(E157,#REF!,"y"))</f>
        <v/>
      </c>
      <c r="G157" s="140"/>
      <c r="H157" s="140"/>
      <c r="I157" s="83"/>
      <c r="J157" s="149" t="str">
        <f t="shared" ca="1" si="35"/>
        <v/>
      </c>
      <c r="K157" s="145"/>
      <c r="L157" s="158"/>
      <c r="M157" s="158"/>
      <c r="N157" s="146"/>
      <c r="O157" s="143"/>
      <c r="P157" s="144" t="str">
        <f t="shared" ca="1" si="36"/>
        <v/>
      </c>
      <c r="Q157" s="145"/>
      <c r="R157" s="158"/>
      <c r="S157" s="158"/>
      <c r="T157" s="158"/>
      <c r="U157" s="146"/>
      <c r="V157" s="147"/>
      <c r="W157" s="83" t="str">
        <f t="shared" ca="1" si="37"/>
        <v/>
      </c>
      <c r="X157" s="83"/>
      <c r="Y157" s="145"/>
      <c r="Z157" s="158"/>
      <c r="AA157" s="158"/>
      <c r="AB157" s="158"/>
      <c r="AC157" s="148"/>
      <c r="AD157" s="143"/>
      <c r="AE157" s="144" t="str">
        <f t="shared" ca="1" si="38"/>
        <v/>
      </c>
      <c r="AF157" s="150" t="str">
        <f t="shared" si="39"/>
        <v/>
      </c>
      <c r="AG157" s="150" t="str">
        <f t="shared" si="40"/>
        <v/>
      </c>
      <c r="AH157" s="9" t="str">
        <f>IF(AF157=4,VLOOKUP(AG157,設定_幼児!$A$2:$B$4,2,1),"---")</f>
        <v>---</v>
      </c>
      <c r="AI157" s="109" t="str">
        <f>IF(E157=""," ",DATEDIF(E157,#REF!,"M"))</f>
        <v xml:space="preserve"> </v>
      </c>
      <c r="AJ157" s="15" t="str">
        <f t="shared" si="34"/>
        <v/>
      </c>
      <c r="AK157" s="31">
        <v>146</v>
      </c>
      <c r="AL157" s="31" t="str">
        <f t="shared" si="41"/>
        <v/>
      </c>
      <c r="AM157" s="31" t="str">
        <f t="shared" si="42"/>
        <v>立得点表_幼児!3:７</v>
      </c>
      <c r="AN157" s="121" t="str">
        <f t="shared" si="43"/>
        <v>立得点表_幼児!11:15</v>
      </c>
      <c r="AO157" s="31" t="str">
        <f t="shared" si="44"/>
        <v>ボール得点表_幼児!3:７</v>
      </c>
      <c r="AP157" s="121" t="str">
        <f t="shared" si="45"/>
        <v>ボール得点表_幼児!11:15</v>
      </c>
      <c r="AQ157" s="31" t="str">
        <f t="shared" si="46"/>
        <v>25m得点表_幼児!3:7</v>
      </c>
      <c r="AR157" s="121" t="str">
        <f t="shared" si="47"/>
        <v>25m得点表_幼児!11:15</v>
      </c>
      <c r="AS157" s="31" t="str">
        <f t="shared" si="48"/>
        <v>往得点表_幼児!3:7</v>
      </c>
      <c r="AT157" s="121" t="str">
        <f t="shared" si="49"/>
        <v>往得点表_幼児!11:15</v>
      </c>
      <c r="AU157" s="31" t="e">
        <f>OR(AND(#REF!&lt;=7,#REF!&lt;&gt;""),AND(#REF!&gt;=50,#REF!=""))</f>
        <v>#REF!</v>
      </c>
    </row>
    <row r="158" spans="1:47">
      <c r="A158" s="8">
        <v>147</v>
      </c>
      <c r="B158" s="459"/>
      <c r="C158" s="139"/>
      <c r="D158" s="140"/>
      <c r="E158" s="141"/>
      <c r="F158" s="142" t="str">
        <f>IF(E158="","",DATEDIF(E158,#REF!,"y"))</f>
        <v/>
      </c>
      <c r="G158" s="140"/>
      <c r="H158" s="140"/>
      <c r="I158" s="83"/>
      <c r="J158" s="149" t="str">
        <f t="shared" ca="1" si="35"/>
        <v/>
      </c>
      <c r="K158" s="145"/>
      <c r="L158" s="158"/>
      <c r="M158" s="158"/>
      <c r="N158" s="146"/>
      <c r="O158" s="143"/>
      <c r="P158" s="144" t="str">
        <f t="shared" ca="1" si="36"/>
        <v/>
      </c>
      <c r="Q158" s="145"/>
      <c r="R158" s="158"/>
      <c r="S158" s="158"/>
      <c r="T158" s="158"/>
      <c r="U158" s="146"/>
      <c r="V158" s="147"/>
      <c r="W158" s="83" t="str">
        <f t="shared" ca="1" si="37"/>
        <v/>
      </c>
      <c r="X158" s="83"/>
      <c r="Y158" s="145"/>
      <c r="Z158" s="158"/>
      <c r="AA158" s="158"/>
      <c r="AB158" s="158"/>
      <c r="AC158" s="148"/>
      <c r="AD158" s="143"/>
      <c r="AE158" s="144" t="str">
        <f t="shared" ca="1" si="38"/>
        <v/>
      </c>
      <c r="AF158" s="150" t="str">
        <f t="shared" si="39"/>
        <v/>
      </c>
      <c r="AG158" s="150" t="str">
        <f t="shared" si="40"/>
        <v/>
      </c>
      <c r="AH158" s="9" t="str">
        <f>IF(AF158=4,VLOOKUP(AG158,設定_幼児!$A$2:$B$4,2,1),"---")</f>
        <v>---</v>
      </c>
      <c r="AI158" s="109" t="str">
        <f>IF(E158=""," ",DATEDIF(E158,#REF!,"M"))</f>
        <v xml:space="preserve"> </v>
      </c>
      <c r="AJ158" s="15" t="str">
        <f t="shared" si="34"/>
        <v/>
      </c>
      <c r="AK158" s="31">
        <v>147</v>
      </c>
      <c r="AL158" s="31" t="str">
        <f t="shared" si="41"/>
        <v/>
      </c>
      <c r="AM158" s="31" t="str">
        <f t="shared" si="42"/>
        <v>立得点表_幼児!3:７</v>
      </c>
      <c r="AN158" s="121" t="str">
        <f t="shared" si="43"/>
        <v>立得点表_幼児!11:15</v>
      </c>
      <c r="AO158" s="31" t="str">
        <f t="shared" si="44"/>
        <v>ボール得点表_幼児!3:７</v>
      </c>
      <c r="AP158" s="121" t="str">
        <f t="shared" si="45"/>
        <v>ボール得点表_幼児!11:15</v>
      </c>
      <c r="AQ158" s="31" t="str">
        <f t="shared" si="46"/>
        <v>25m得点表_幼児!3:7</v>
      </c>
      <c r="AR158" s="121" t="str">
        <f t="shared" si="47"/>
        <v>25m得点表_幼児!11:15</v>
      </c>
      <c r="AS158" s="31" t="str">
        <f t="shared" si="48"/>
        <v>往得点表_幼児!3:7</v>
      </c>
      <c r="AT158" s="121" t="str">
        <f t="shared" si="49"/>
        <v>往得点表_幼児!11:15</v>
      </c>
      <c r="AU158" s="31" t="e">
        <f>OR(AND(#REF!&lt;=7,#REF!&lt;&gt;""),AND(#REF!&gt;=50,#REF!=""))</f>
        <v>#REF!</v>
      </c>
    </row>
    <row r="159" spans="1:47">
      <c r="A159" s="8">
        <v>148</v>
      </c>
      <c r="B159" s="459"/>
      <c r="C159" s="139"/>
      <c r="D159" s="140"/>
      <c r="E159" s="141"/>
      <c r="F159" s="142" t="str">
        <f>IF(E159="","",DATEDIF(E159,#REF!,"y"))</f>
        <v/>
      </c>
      <c r="G159" s="140"/>
      <c r="H159" s="140"/>
      <c r="I159" s="83"/>
      <c r="J159" s="149" t="str">
        <f t="shared" ca="1" si="35"/>
        <v/>
      </c>
      <c r="K159" s="145"/>
      <c r="L159" s="158"/>
      <c r="M159" s="158"/>
      <c r="N159" s="146"/>
      <c r="O159" s="143"/>
      <c r="P159" s="144" t="str">
        <f t="shared" ca="1" si="36"/>
        <v/>
      </c>
      <c r="Q159" s="145"/>
      <c r="R159" s="158"/>
      <c r="S159" s="158"/>
      <c r="T159" s="158"/>
      <c r="U159" s="146"/>
      <c r="V159" s="147"/>
      <c r="W159" s="83" t="str">
        <f t="shared" ca="1" si="37"/>
        <v/>
      </c>
      <c r="X159" s="83"/>
      <c r="Y159" s="145"/>
      <c r="Z159" s="158"/>
      <c r="AA159" s="158"/>
      <c r="AB159" s="158"/>
      <c r="AC159" s="148"/>
      <c r="AD159" s="143"/>
      <c r="AE159" s="144" t="str">
        <f t="shared" ca="1" si="38"/>
        <v/>
      </c>
      <c r="AF159" s="150" t="str">
        <f t="shared" si="39"/>
        <v/>
      </c>
      <c r="AG159" s="150" t="str">
        <f t="shared" si="40"/>
        <v/>
      </c>
      <c r="AH159" s="9" t="str">
        <f>IF(AF159=4,VLOOKUP(AG159,設定_幼児!$A$2:$B$4,2,1),"---")</f>
        <v>---</v>
      </c>
      <c r="AI159" s="109" t="str">
        <f>IF(E159=""," ",DATEDIF(E159,#REF!,"M"))</f>
        <v xml:space="preserve"> </v>
      </c>
      <c r="AJ159" s="15" t="str">
        <f t="shared" si="34"/>
        <v/>
      </c>
      <c r="AK159" s="31">
        <v>148</v>
      </c>
      <c r="AL159" s="31" t="str">
        <f t="shared" si="41"/>
        <v/>
      </c>
      <c r="AM159" s="31" t="str">
        <f t="shared" si="42"/>
        <v>立得点表_幼児!3:７</v>
      </c>
      <c r="AN159" s="121" t="str">
        <f t="shared" si="43"/>
        <v>立得点表_幼児!11:15</v>
      </c>
      <c r="AO159" s="31" t="str">
        <f t="shared" si="44"/>
        <v>ボール得点表_幼児!3:７</v>
      </c>
      <c r="AP159" s="121" t="str">
        <f t="shared" si="45"/>
        <v>ボール得点表_幼児!11:15</v>
      </c>
      <c r="AQ159" s="31" t="str">
        <f t="shared" si="46"/>
        <v>25m得点表_幼児!3:7</v>
      </c>
      <c r="AR159" s="121" t="str">
        <f t="shared" si="47"/>
        <v>25m得点表_幼児!11:15</v>
      </c>
      <c r="AS159" s="31" t="str">
        <f t="shared" si="48"/>
        <v>往得点表_幼児!3:7</v>
      </c>
      <c r="AT159" s="121" t="str">
        <f t="shared" si="49"/>
        <v>往得点表_幼児!11:15</v>
      </c>
      <c r="AU159" s="31" t="e">
        <f>OR(AND(#REF!&lt;=7,#REF!&lt;&gt;""),AND(#REF!&gt;=50,#REF!=""))</f>
        <v>#REF!</v>
      </c>
    </row>
    <row r="160" spans="1:47">
      <c r="A160" s="8">
        <v>149</v>
      </c>
      <c r="B160" s="459"/>
      <c r="C160" s="139"/>
      <c r="D160" s="140"/>
      <c r="E160" s="141"/>
      <c r="F160" s="142" t="str">
        <f>IF(E160="","",DATEDIF(E160,#REF!,"y"))</f>
        <v/>
      </c>
      <c r="G160" s="140"/>
      <c r="H160" s="140"/>
      <c r="I160" s="83"/>
      <c r="J160" s="149" t="str">
        <f t="shared" ca="1" si="35"/>
        <v/>
      </c>
      <c r="K160" s="145"/>
      <c r="L160" s="158"/>
      <c r="M160" s="158"/>
      <c r="N160" s="146"/>
      <c r="O160" s="143"/>
      <c r="P160" s="144" t="str">
        <f t="shared" ca="1" si="36"/>
        <v/>
      </c>
      <c r="Q160" s="145"/>
      <c r="R160" s="158"/>
      <c r="S160" s="158"/>
      <c r="T160" s="158"/>
      <c r="U160" s="146"/>
      <c r="V160" s="147"/>
      <c r="W160" s="83" t="str">
        <f t="shared" ca="1" si="37"/>
        <v/>
      </c>
      <c r="X160" s="83"/>
      <c r="Y160" s="145"/>
      <c r="Z160" s="158"/>
      <c r="AA160" s="158"/>
      <c r="AB160" s="158"/>
      <c r="AC160" s="148"/>
      <c r="AD160" s="143"/>
      <c r="AE160" s="144" t="str">
        <f t="shared" ca="1" si="38"/>
        <v/>
      </c>
      <c r="AF160" s="150" t="str">
        <f t="shared" si="39"/>
        <v/>
      </c>
      <c r="AG160" s="150" t="str">
        <f t="shared" si="40"/>
        <v/>
      </c>
      <c r="AH160" s="9" t="str">
        <f>IF(AF160=4,VLOOKUP(AG160,設定_幼児!$A$2:$B$4,2,1),"---")</f>
        <v>---</v>
      </c>
      <c r="AI160" s="109" t="str">
        <f>IF(E160=""," ",DATEDIF(E160,#REF!,"M"))</f>
        <v xml:space="preserve"> </v>
      </c>
      <c r="AJ160" s="15" t="str">
        <f t="shared" si="34"/>
        <v/>
      </c>
      <c r="AK160" s="31">
        <v>149</v>
      </c>
      <c r="AL160" s="31" t="str">
        <f t="shared" si="41"/>
        <v/>
      </c>
      <c r="AM160" s="31" t="str">
        <f t="shared" si="42"/>
        <v>立得点表_幼児!3:７</v>
      </c>
      <c r="AN160" s="121" t="str">
        <f t="shared" si="43"/>
        <v>立得点表_幼児!11:15</v>
      </c>
      <c r="AO160" s="31" t="str">
        <f t="shared" si="44"/>
        <v>ボール得点表_幼児!3:７</v>
      </c>
      <c r="AP160" s="121" t="str">
        <f t="shared" si="45"/>
        <v>ボール得点表_幼児!11:15</v>
      </c>
      <c r="AQ160" s="31" t="str">
        <f t="shared" si="46"/>
        <v>25m得点表_幼児!3:7</v>
      </c>
      <c r="AR160" s="121" t="str">
        <f t="shared" si="47"/>
        <v>25m得点表_幼児!11:15</v>
      </c>
      <c r="AS160" s="31" t="str">
        <f t="shared" si="48"/>
        <v>往得点表_幼児!3:7</v>
      </c>
      <c r="AT160" s="121" t="str">
        <f t="shared" si="49"/>
        <v>往得点表_幼児!11:15</v>
      </c>
      <c r="AU160" s="31" t="e">
        <f>OR(AND(#REF!&lt;=7,#REF!&lt;&gt;""),AND(#REF!&gt;=50,#REF!=""))</f>
        <v>#REF!</v>
      </c>
    </row>
    <row r="161" spans="1:47">
      <c r="A161" s="8">
        <v>150</v>
      </c>
      <c r="B161" s="459"/>
      <c r="C161" s="139"/>
      <c r="D161" s="140"/>
      <c r="E161" s="141"/>
      <c r="F161" s="142" t="str">
        <f>IF(E161="","",DATEDIF(E161,#REF!,"y"))</f>
        <v/>
      </c>
      <c r="G161" s="140"/>
      <c r="H161" s="140"/>
      <c r="I161" s="83"/>
      <c r="J161" s="149" t="str">
        <f t="shared" ca="1" si="35"/>
        <v/>
      </c>
      <c r="K161" s="145"/>
      <c r="L161" s="158"/>
      <c r="M161" s="158"/>
      <c r="N161" s="146"/>
      <c r="O161" s="143"/>
      <c r="P161" s="144" t="str">
        <f t="shared" ca="1" si="36"/>
        <v/>
      </c>
      <c r="Q161" s="145"/>
      <c r="R161" s="158"/>
      <c r="S161" s="158"/>
      <c r="T161" s="158"/>
      <c r="U161" s="146"/>
      <c r="V161" s="147"/>
      <c r="W161" s="83" t="str">
        <f t="shared" ca="1" si="37"/>
        <v/>
      </c>
      <c r="X161" s="83"/>
      <c r="Y161" s="145"/>
      <c r="Z161" s="158"/>
      <c r="AA161" s="158"/>
      <c r="AB161" s="158"/>
      <c r="AC161" s="148"/>
      <c r="AD161" s="143"/>
      <c r="AE161" s="144" t="str">
        <f t="shared" ca="1" si="38"/>
        <v/>
      </c>
      <c r="AF161" s="150" t="str">
        <f t="shared" si="39"/>
        <v/>
      </c>
      <c r="AG161" s="150" t="str">
        <f t="shared" si="40"/>
        <v/>
      </c>
      <c r="AH161" s="9" t="str">
        <f>IF(AF161=4,VLOOKUP(AG161,設定_幼児!$A$2:$B$4,2,1),"---")</f>
        <v>---</v>
      </c>
      <c r="AI161" s="109" t="str">
        <f>IF(E161=""," ",DATEDIF(E161,#REF!,"M"))</f>
        <v xml:space="preserve"> </v>
      </c>
      <c r="AJ161" s="15" t="str">
        <f t="shared" si="34"/>
        <v/>
      </c>
      <c r="AK161" s="31">
        <v>150</v>
      </c>
      <c r="AL161" s="31" t="str">
        <f t="shared" si="41"/>
        <v/>
      </c>
      <c r="AM161" s="31" t="str">
        <f t="shared" si="42"/>
        <v>立得点表_幼児!3:７</v>
      </c>
      <c r="AN161" s="121" t="str">
        <f t="shared" si="43"/>
        <v>立得点表_幼児!11:15</v>
      </c>
      <c r="AO161" s="31" t="str">
        <f t="shared" si="44"/>
        <v>ボール得点表_幼児!3:７</v>
      </c>
      <c r="AP161" s="121" t="str">
        <f t="shared" si="45"/>
        <v>ボール得点表_幼児!11:15</v>
      </c>
      <c r="AQ161" s="31" t="str">
        <f t="shared" si="46"/>
        <v>25m得点表_幼児!3:7</v>
      </c>
      <c r="AR161" s="121" t="str">
        <f t="shared" si="47"/>
        <v>25m得点表_幼児!11:15</v>
      </c>
      <c r="AS161" s="31" t="str">
        <f t="shared" si="48"/>
        <v>往得点表_幼児!3:7</v>
      </c>
      <c r="AT161" s="121" t="str">
        <f t="shared" si="49"/>
        <v>往得点表_幼児!11:15</v>
      </c>
      <c r="AU161" s="31" t="e">
        <f>OR(AND(#REF!&lt;=7,#REF!&lt;&gt;""),AND(#REF!&gt;=50,#REF!=""))</f>
        <v>#REF!</v>
      </c>
    </row>
    <row r="162" spans="1:47">
      <c r="A162" s="8">
        <v>151</v>
      </c>
      <c r="B162" s="459"/>
      <c r="C162" s="139"/>
      <c r="D162" s="140"/>
      <c r="E162" s="141"/>
      <c r="F162" s="142" t="str">
        <f>IF(E162="","",DATEDIF(E162,#REF!,"y"))</f>
        <v/>
      </c>
      <c r="G162" s="140"/>
      <c r="H162" s="140"/>
      <c r="I162" s="83"/>
      <c r="J162" s="149" t="str">
        <f t="shared" ca="1" si="35"/>
        <v/>
      </c>
      <c r="K162" s="145"/>
      <c r="L162" s="158"/>
      <c r="M162" s="158"/>
      <c r="N162" s="146"/>
      <c r="O162" s="143"/>
      <c r="P162" s="144" t="str">
        <f t="shared" ca="1" si="36"/>
        <v/>
      </c>
      <c r="Q162" s="145"/>
      <c r="R162" s="158"/>
      <c r="S162" s="158"/>
      <c r="T162" s="158"/>
      <c r="U162" s="146"/>
      <c r="V162" s="147"/>
      <c r="W162" s="83" t="str">
        <f t="shared" ca="1" si="37"/>
        <v/>
      </c>
      <c r="X162" s="83"/>
      <c r="Y162" s="145"/>
      <c r="Z162" s="158"/>
      <c r="AA162" s="158"/>
      <c r="AB162" s="158"/>
      <c r="AC162" s="148"/>
      <c r="AD162" s="143"/>
      <c r="AE162" s="144" t="str">
        <f t="shared" ca="1" si="38"/>
        <v/>
      </c>
      <c r="AF162" s="150" t="str">
        <f t="shared" si="39"/>
        <v/>
      </c>
      <c r="AG162" s="150" t="str">
        <f t="shared" si="40"/>
        <v/>
      </c>
      <c r="AH162" s="9" t="str">
        <f>IF(AF162=4,VLOOKUP(AG162,設定_幼児!$A$2:$B$4,2,1),"---")</f>
        <v>---</v>
      </c>
      <c r="AI162" s="109" t="str">
        <f>IF(E162=""," ",DATEDIF(E162,#REF!,"M"))</f>
        <v xml:space="preserve"> </v>
      </c>
      <c r="AJ162" s="15" t="str">
        <f t="shared" si="34"/>
        <v/>
      </c>
      <c r="AK162" s="31">
        <v>151</v>
      </c>
      <c r="AL162" s="31" t="str">
        <f t="shared" si="41"/>
        <v/>
      </c>
      <c r="AM162" s="31" t="str">
        <f t="shared" si="42"/>
        <v>立得点表_幼児!3:７</v>
      </c>
      <c r="AN162" s="121" t="str">
        <f t="shared" si="43"/>
        <v>立得点表_幼児!11:15</v>
      </c>
      <c r="AO162" s="31" t="str">
        <f t="shared" si="44"/>
        <v>ボール得点表_幼児!3:７</v>
      </c>
      <c r="AP162" s="121" t="str">
        <f t="shared" si="45"/>
        <v>ボール得点表_幼児!11:15</v>
      </c>
      <c r="AQ162" s="31" t="str">
        <f t="shared" si="46"/>
        <v>25m得点表_幼児!3:7</v>
      </c>
      <c r="AR162" s="121" t="str">
        <f t="shared" si="47"/>
        <v>25m得点表_幼児!11:15</v>
      </c>
      <c r="AS162" s="31" t="str">
        <f t="shared" si="48"/>
        <v>往得点表_幼児!3:7</v>
      </c>
      <c r="AT162" s="121" t="str">
        <f t="shared" si="49"/>
        <v>往得点表_幼児!11:15</v>
      </c>
      <c r="AU162" s="31" t="e">
        <f>OR(AND(#REF!&lt;=7,#REF!&lt;&gt;""),AND(#REF!&gt;=50,#REF!=""))</f>
        <v>#REF!</v>
      </c>
    </row>
    <row r="163" spans="1:47">
      <c r="A163" s="8">
        <v>152</v>
      </c>
      <c r="B163" s="459"/>
      <c r="C163" s="139"/>
      <c r="D163" s="140"/>
      <c r="E163" s="141"/>
      <c r="F163" s="142" t="str">
        <f>IF(E163="","",DATEDIF(E163,#REF!,"y"))</f>
        <v/>
      </c>
      <c r="G163" s="140"/>
      <c r="H163" s="140"/>
      <c r="I163" s="83"/>
      <c r="J163" s="149" t="str">
        <f t="shared" ca="1" si="35"/>
        <v/>
      </c>
      <c r="K163" s="145"/>
      <c r="L163" s="158"/>
      <c r="M163" s="158"/>
      <c r="N163" s="146"/>
      <c r="O163" s="143"/>
      <c r="P163" s="144" t="str">
        <f t="shared" ca="1" si="36"/>
        <v/>
      </c>
      <c r="Q163" s="145"/>
      <c r="R163" s="158"/>
      <c r="S163" s="158"/>
      <c r="T163" s="158"/>
      <c r="U163" s="146"/>
      <c r="V163" s="147"/>
      <c r="W163" s="83" t="str">
        <f t="shared" ca="1" si="37"/>
        <v/>
      </c>
      <c r="X163" s="83"/>
      <c r="Y163" s="145"/>
      <c r="Z163" s="158"/>
      <c r="AA163" s="158"/>
      <c r="AB163" s="158"/>
      <c r="AC163" s="148"/>
      <c r="AD163" s="143"/>
      <c r="AE163" s="144" t="str">
        <f t="shared" ca="1" si="38"/>
        <v/>
      </c>
      <c r="AF163" s="150" t="str">
        <f t="shared" si="39"/>
        <v/>
      </c>
      <c r="AG163" s="150" t="str">
        <f t="shared" si="40"/>
        <v/>
      </c>
      <c r="AH163" s="9" t="str">
        <f>IF(AF163=4,VLOOKUP(AG163,設定_幼児!$A$2:$B$4,2,1),"---")</f>
        <v>---</v>
      </c>
      <c r="AI163" s="109" t="str">
        <f>IF(E163=""," ",DATEDIF(E163,#REF!,"M"))</f>
        <v xml:space="preserve"> </v>
      </c>
      <c r="AJ163" s="15" t="str">
        <f t="shared" si="34"/>
        <v/>
      </c>
      <c r="AK163" s="31">
        <v>152</v>
      </c>
      <c r="AL163" s="31" t="str">
        <f t="shared" si="41"/>
        <v/>
      </c>
      <c r="AM163" s="31" t="str">
        <f t="shared" si="42"/>
        <v>立得点表_幼児!3:７</v>
      </c>
      <c r="AN163" s="121" t="str">
        <f t="shared" si="43"/>
        <v>立得点表_幼児!11:15</v>
      </c>
      <c r="AO163" s="31" t="str">
        <f t="shared" si="44"/>
        <v>ボール得点表_幼児!3:７</v>
      </c>
      <c r="AP163" s="121" t="str">
        <f t="shared" si="45"/>
        <v>ボール得点表_幼児!11:15</v>
      </c>
      <c r="AQ163" s="31" t="str">
        <f t="shared" si="46"/>
        <v>25m得点表_幼児!3:7</v>
      </c>
      <c r="AR163" s="121" t="str">
        <f t="shared" si="47"/>
        <v>25m得点表_幼児!11:15</v>
      </c>
      <c r="AS163" s="31" t="str">
        <f t="shared" si="48"/>
        <v>往得点表_幼児!3:7</v>
      </c>
      <c r="AT163" s="121" t="str">
        <f t="shared" si="49"/>
        <v>往得点表_幼児!11:15</v>
      </c>
      <c r="AU163" s="31" t="e">
        <f>OR(AND(#REF!&lt;=7,#REF!&lt;&gt;""),AND(#REF!&gt;=50,#REF!=""))</f>
        <v>#REF!</v>
      </c>
    </row>
    <row r="164" spans="1:47">
      <c r="A164" s="8">
        <v>153</v>
      </c>
      <c r="B164" s="459"/>
      <c r="C164" s="139"/>
      <c r="D164" s="140"/>
      <c r="E164" s="141"/>
      <c r="F164" s="142" t="str">
        <f>IF(E164="","",DATEDIF(E164,#REF!,"y"))</f>
        <v/>
      </c>
      <c r="G164" s="140"/>
      <c r="H164" s="140"/>
      <c r="I164" s="83"/>
      <c r="J164" s="149" t="str">
        <f t="shared" ca="1" si="35"/>
        <v/>
      </c>
      <c r="K164" s="145"/>
      <c r="L164" s="158"/>
      <c r="M164" s="158"/>
      <c r="N164" s="146"/>
      <c r="O164" s="143"/>
      <c r="P164" s="144" t="str">
        <f t="shared" ca="1" si="36"/>
        <v/>
      </c>
      <c r="Q164" s="145"/>
      <c r="R164" s="158"/>
      <c r="S164" s="158"/>
      <c r="T164" s="158"/>
      <c r="U164" s="146"/>
      <c r="V164" s="147"/>
      <c r="W164" s="83" t="str">
        <f t="shared" ca="1" si="37"/>
        <v/>
      </c>
      <c r="X164" s="83"/>
      <c r="Y164" s="145"/>
      <c r="Z164" s="158"/>
      <c r="AA164" s="158"/>
      <c r="AB164" s="158"/>
      <c r="AC164" s="148"/>
      <c r="AD164" s="143"/>
      <c r="AE164" s="144" t="str">
        <f t="shared" ca="1" si="38"/>
        <v/>
      </c>
      <c r="AF164" s="150" t="str">
        <f t="shared" si="39"/>
        <v/>
      </c>
      <c r="AG164" s="150" t="str">
        <f t="shared" si="40"/>
        <v/>
      </c>
      <c r="AH164" s="9" t="str">
        <f>IF(AF164=4,VLOOKUP(AG164,設定_幼児!$A$2:$B$4,2,1),"---")</f>
        <v>---</v>
      </c>
      <c r="AI164" s="109" t="str">
        <f>IF(E164=""," ",DATEDIF(E164,#REF!,"M"))</f>
        <v xml:space="preserve"> </v>
      </c>
      <c r="AJ164" s="15" t="str">
        <f t="shared" si="34"/>
        <v/>
      </c>
      <c r="AK164" s="31">
        <v>153</v>
      </c>
      <c r="AL164" s="31" t="str">
        <f t="shared" si="41"/>
        <v/>
      </c>
      <c r="AM164" s="31" t="str">
        <f t="shared" si="42"/>
        <v>立得点表_幼児!3:７</v>
      </c>
      <c r="AN164" s="121" t="str">
        <f t="shared" si="43"/>
        <v>立得点表_幼児!11:15</v>
      </c>
      <c r="AO164" s="31" t="str">
        <f t="shared" si="44"/>
        <v>ボール得点表_幼児!3:７</v>
      </c>
      <c r="AP164" s="121" t="str">
        <f t="shared" si="45"/>
        <v>ボール得点表_幼児!11:15</v>
      </c>
      <c r="AQ164" s="31" t="str">
        <f t="shared" si="46"/>
        <v>25m得点表_幼児!3:7</v>
      </c>
      <c r="AR164" s="121" t="str">
        <f t="shared" si="47"/>
        <v>25m得点表_幼児!11:15</v>
      </c>
      <c r="AS164" s="31" t="str">
        <f t="shared" si="48"/>
        <v>往得点表_幼児!3:7</v>
      </c>
      <c r="AT164" s="121" t="str">
        <f t="shared" si="49"/>
        <v>往得点表_幼児!11:15</v>
      </c>
      <c r="AU164" s="31" t="e">
        <f>OR(AND(#REF!&lt;=7,#REF!&lt;&gt;""),AND(#REF!&gt;=50,#REF!=""))</f>
        <v>#REF!</v>
      </c>
    </row>
    <row r="165" spans="1:47">
      <c r="A165" s="8">
        <v>154</v>
      </c>
      <c r="B165" s="459"/>
      <c r="C165" s="139"/>
      <c r="D165" s="140"/>
      <c r="E165" s="141"/>
      <c r="F165" s="142" t="str">
        <f>IF(E165="","",DATEDIF(E165,#REF!,"y"))</f>
        <v/>
      </c>
      <c r="G165" s="140"/>
      <c r="H165" s="140"/>
      <c r="I165" s="83"/>
      <c r="J165" s="149" t="str">
        <f t="shared" ca="1" si="35"/>
        <v/>
      </c>
      <c r="K165" s="145"/>
      <c r="L165" s="158"/>
      <c r="M165" s="158"/>
      <c r="N165" s="146"/>
      <c r="O165" s="143"/>
      <c r="P165" s="144" t="str">
        <f t="shared" ca="1" si="36"/>
        <v/>
      </c>
      <c r="Q165" s="145"/>
      <c r="R165" s="158"/>
      <c r="S165" s="158"/>
      <c r="T165" s="158"/>
      <c r="U165" s="146"/>
      <c r="V165" s="147"/>
      <c r="W165" s="83" t="str">
        <f t="shared" ca="1" si="37"/>
        <v/>
      </c>
      <c r="X165" s="83"/>
      <c r="Y165" s="145"/>
      <c r="Z165" s="158"/>
      <c r="AA165" s="158"/>
      <c r="AB165" s="158"/>
      <c r="AC165" s="148"/>
      <c r="AD165" s="143"/>
      <c r="AE165" s="144" t="str">
        <f t="shared" ca="1" si="38"/>
        <v/>
      </c>
      <c r="AF165" s="150" t="str">
        <f t="shared" si="39"/>
        <v/>
      </c>
      <c r="AG165" s="150" t="str">
        <f t="shared" si="40"/>
        <v/>
      </c>
      <c r="AH165" s="9" t="str">
        <f>IF(AF165=4,VLOOKUP(AG165,設定_幼児!$A$2:$B$4,2,1),"---")</f>
        <v>---</v>
      </c>
      <c r="AI165" s="109" t="str">
        <f>IF(E165=""," ",DATEDIF(E165,#REF!,"M"))</f>
        <v xml:space="preserve"> </v>
      </c>
      <c r="AJ165" s="15" t="str">
        <f t="shared" si="34"/>
        <v/>
      </c>
      <c r="AK165" s="31">
        <v>154</v>
      </c>
      <c r="AL165" s="31" t="str">
        <f t="shared" si="41"/>
        <v/>
      </c>
      <c r="AM165" s="31" t="str">
        <f t="shared" si="42"/>
        <v>立得点表_幼児!3:７</v>
      </c>
      <c r="AN165" s="121" t="str">
        <f t="shared" si="43"/>
        <v>立得点表_幼児!11:15</v>
      </c>
      <c r="AO165" s="31" t="str">
        <f t="shared" si="44"/>
        <v>ボール得点表_幼児!3:７</v>
      </c>
      <c r="AP165" s="121" t="str">
        <f t="shared" si="45"/>
        <v>ボール得点表_幼児!11:15</v>
      </c>
      <c r="AQ165" s="31" t="str">
        <f t="shared" si="46"/>
        <v>25m得点表_幼児!3:7</v>
      </c>
      <c r="AR165" s="121" t="str">
        <f t="shared" si="47"/>
        <v>25m得点表_幼児!11:15</v>
      </c>
      <c r="AS165" s="31" t="str">
        <f t="shared" si="48"/>
        <v>往得点表_幼児!3:7</v>
      </c>
      <c r="AT165" s="121" t="str">
        <f t="shared" si="49"/>
        <v>往得点表_幼児!11:15</v>
      </c>
      <c r="AU165" s="31" t="e">
        <f>OR(AND(#REF!&lt;=7,#REF!&lt;&gt;""),AND(#REF!&gt;=50,#REF!=""))</f>
        <v>#REF!</v>
      </c>
    </row>
    <row r="166" spans="1:47">
      <c r="A166" s="8">
        <v>155</v>
      </c>
      <c r="B166" s="459"/>
      <c r="C166" s="139"/>
      <c r="D166" s="140"/>
      <c r="E166" s="141"/>
      <c r="F166" s="142" t="str">
        <f>IF(E166="","",DATEDIF(E166,#REF!,"y"))</f>
        <v/>
      </c>
      <c r="G166" s="140"/>
      <c r="H166" s="140"/>
      <c r="I166" s="83"/>
      <c r="J166" s="149" t="str">
        <f t="shared" ca="1" si="35"/>
        <v/>
      </c>
      <c r="K166" s="145"/>
      <c r="L166" s="158"/>
      <c r="M166" s="158"/>
      <c r="N166" s="146"/>
      <c r="O166" s="143"/>
      <c r="P166" s="144" t="str">
        <f t="shared" ca="1" si="36"/>
        <v/>
      </c>
      <c r="Q166" s="145"/>
      <c r="R166" s="158"/>
      <c r="S166" s="158"/>
      <c r="T166" s="158"/>
      <c r="U166" s="146"/>
      <c r="V166" s="147"/>
      <c r="W166" s="83" t="str">
        <f t="shared" ca="1" si="37"/>
        <v/>
      </c>
      <c r="X166" s="83"/>
      <c r="Y166" s="145"/>
      <c r="Z166" s="158"/>
      <c r="AA166" s="158"/>
      <c r="AB166" s="158"/>
      <c r="AC166" s="148"/>
      <c r="AD166" s="143"/>
      <c r="AE166" s="144" t="str">
        <f t="shared" ca="1" si="38"/>
        <v/>
      </c>
      <c r="AF166" s="150" t="str">
        <f t="shared" si="39"/>
        <v/>
      </c>
      <c r="AG166" s="150" t="str">
        <f t="shared" si="40"/>
        <v/>
      </c>
      <c r="AH166" s="9" t="str">
        <f>IF(AF166=4,VLOOKUP(AG166,設定_幼児!$A$2:$B$4,2,1),"---")</f>
        <v>---</v>
      </c>
      <c r="AI166" s="109" t="str">
        <f>IF(E166=""," ",DATEDIF(E166,#REF!,"M"))</f>
        <v xml:space="preserve"> </v>
      </c>
      <c r="AJ166" s="15" t="str">
        <f t="shared" si="34"/>
        <v/>
      </c>
      <c r="AK166" s="31">
        <v>155</v>
      </c>
      <c r="AL166" s="31" t="str">
        <f t="shared" si="41"/>
        <v/>
      </c>
      <c r="AM166" s="31" t="str">
        <f t="shared" si="42"/>
        <v>立得点表_幼児!3:７</v>
      </c>
      <c r="AN166" s="121" t="str">
        <f t="shared" si="43"/>
        <v>立得点表_幼児!11:15</v>
      </c>
      <c r="AO166" s="31" t="str">
        <f t="shared" si="44"/>
        <v>ボール得点表_幼児!3:７</v>
      </c>
      <c r="AP166" s="121" t="str">
        <f t="shared" si="45"/>
        <v>ボール得点表_幼児!11:15</v>
      </c>
      <c r="AQ166" s="31" t="str">
        <f t="shared" si="46"/>
        <v>25m得点表_幼児!3:7</v>
      </c>
      <c r="AR166" s="121" t="str">
        <f t="shared" si="47"/>
        <v>25m得点表_幼児!11:15</v>
      </c>
      <c r="AS166" s="31" t="str">
        <f t="shared" si="48"/>
        <v>往得点表_幼児!3:7</v>
      </c>
      <c r="AT166" s="121" t="str">
        <f t="shared" si="49"/>
        <v>往得点表_幼児!11:15</v>
      </c>
      <c r="AU166" s="31" t="e">
        <f>OR(AND(#REF!&lt;=7,#REF!&lt;&gt;""),AND(#REF!&gt;=50,#REF!=""))</f>
        <v>#REF!</v>
      </c>
    </row>
    <row r="167" spans="1:47">
      <c r="A167" s="8">
        <v>156</v>
      </c>
      <c r="B167" s="459"/>
      <c r="C167" s="139"/>
      <c r="D167" s="140"/>
      <c r="E167" s="141"/>
      <c r="F167" s="142" t="str">
        <f>IF(E167="","",DATEDIF(E167,#REF!,"y"))</f>
        <v/>
      </c>
      <c r="G167" s="140"/>
      <c r="H167" s="140"/>
      <c r="I167" s="83"/>
      <c r="J167" s="149" t="str">
        <f t="shared" ca="1" si="35"/>
        <v/>
      </c>
      <c r="K167" s="145"/>
      <c r="L167" s="158"/>
      <c r="M167" s="158"/>
      <c r="N167" s="146"/>
      <c r="O167" s="143"/>
      <c r="P167" s="144" t="str">
        <f t="shared" ca="1" si="36"/>
        <v/>
      </c>
      <c r="Q167" s="145"/>
      <c r="R167" s="158"/>
      <c r="S167" s="158"/>
      <c r="T167" s="158"/>
      <c r="U167" s="146"/>
      <c r="V167" s="147"/>
      <c r="W167" s="83" t="str">
        <f t="shared" ca="1" si="37"/>
        <v/>
      </c>
      <c r="X167" s="83"/>
      <c r="Y167" s="145"/>
      <c r="Z167" s="158"/>
      <c r="AA167" s="158"/>
      <c r="AB167" s="158"/>
      <c r="AC167" s="148"/>
      <c r="AD167" s="143"/>
      <c r="AE167" s="144" t="str">
        <f t="shared" ca="1" si="38"/>
        <v/>
      </c>
      <c r="AF167" s="150" t="str">
        <f t="shared" si="39"/>
        <v/>
      </c>
      <c r="AG167" s="150" t="str">
        <f t="shared" si="40"/>
        <v/>
      </c>
      <c r="AH167" s="9" t="str">
        <f>IF(AF167=4,VLOOKUP(AG167,設定_幼児!$A$2:$B$4,2,1),"---")</f>
        <v>---</v>
      </c>
      <c r="AI167" s="109" t="str">
        <f>IF(E167=""," ",DATEDIF(E167,#REF!,"M"))</f>
        <v xml:space="preserve"> </v>
      </c>
      <c r="AJ167" s="15" t="str">
        <f t="shared" si="34"/>
        <v/>
      </c>
      <c r="AK167" s="31">
        <v>156</v>
      </c>
      <c r="AL167" s="31" t="str">
        <f t="shared" si="41"/>
        <v/>
      </c>
      <c r="AM167" s="31" t="str">
        <f t="shared" si="42"/>
        <v>立得点表_幼児!3:７</v>
      </c>
      <c r="AN167" s="121" t="str">
        <f t="shared" si="43"/>
        <v>立得点表_幼児!11:15</v>
      </c>
      <c r="AO167" s="31" t="str">
        <f t="shared" si="44"/>
        <v>ボール得点表_幼児!3:７</v>
      </c>
      <c r="AP167" s="121" t="str">
        <f t="shared" si="45"/>
        <v>ボール得点表_幼児!11:15</v>
      </c>
      <c r="AQ167" s="31" t="str">
        <f t="shared" si="46"/>
        <v>25m得点表_幼児!3:7</v>
      </c>
      <c r="AR167" s="121" t="str">
        <f t="shared" si="47"/>
        <v>25m得点表_幼児!11:15</v>
      </c>
      <c r="AS167" s="31" t="str">
        <f t="shared" si="48"/>
        <v>往得点表_幼児!3:7</v>
      </c>
      <c r="AT167" s="121" t="str">
        <f t="shared" si="49"/>
        <v>往得点表_幼児!11:15</v>
      </c>
      <c r="AU167" s="31" t="e">
        <f>OR(AND(#REF!&lt;=7,#REF!&lt;&gt;""),AND(#REF!&gt;=50,#REF!=""))</f>
        <v>#REF!</v>
      </c>
    </row>
    <row r="168" spans="1:47">
      <c r="A168" s="8">
        <v>157</v>
      </c>
      <c r="B168" s="459"/>
      <c r="C168" s="139"/>
      <c r="D168" s="140"/>
      <c r="E168" s="141"/>
      <c r="F168" s="142" t="str">
        <f>IF(E168="","",DATEDIF(E168,#REF!,"y"))</f>
        <v/>
      </c>
      <c r="G168" s="140"/>
      <c r="H168" s="140"/>
      <c r="I168" s="83"/>
      <c r="J168" s="149" t="str">
        <f t="shared" ca="1" si="35"/>
        <v/>
      </c>
      <c r="K168" s="145"/>
      <c r="L168" s="158"/>
      <c r="M168" s="158"/>
      <c r="N168" s="146"/>
      <c r="O168" s="143"/>
      <c r="P168" s="144" t="str">
        <f t="shared" ca="1" si="36"/>
        <v/>
      </c>
      <c r="Q168" s="145"/>
      <c r="R168" s="158"/>
      <c r="S168" s="158"/>
      <c r="T168" s="158"/>
      <c r="U168" s="146"/>
      <c r="V168" s="147"/>
      <c r="W168" s="83" t="str">
        <f t="shared" ca="1" si="37"/>
        <v/>
      </c>
      <c r="X168" s="83"/>
      <c r="Y168" s="145"/>
      <c r="Z168" s="158"/>
      <c r="AA168" s="158"/>
      <c r="AB168" s="158"/>
      <c r="AC168" s="148"/>
      <c r="AD168" s="143"/>
      <c r="AE168" s="144" t="str">
        <f t="shared" ca="1" si="38"/>
        <v/>
      </c>
      <c r="AF168" s="150" t="str">
        <f t="shared" si="39"/>
        <v/>
      </c>
      <c r="AG168" s="150" t="str">
        <f t="shared" si="40"/>
        <v/>
      </c>
      <c r="AH168" s="9" t="str">
        <f>IF(AF168=4,VLOOKUP(AG168,設定_幼児!$A$2:$B$4,2,1),"---")</f>
        <v>---</v>
      </c>
      <c r="AI168" s="109" t="str">
        <f>IF(E168=""," ",DATEDIF(E168,#REF!,"M"))</f>
        <v xml:space="preserve"> </v>
      </c>
      <c r="AJ168" s="15" t="str">
        <f t="shared" si="34"/>
        <v/>
      </c>
      <c r="AK168" s="31">
        <v>157</v>
      </c>
      <c r="AL168" s="31" t="str">
        <f t="shared" si="41"/>
        <v/>
      </c>
      <c r="AM168" s="31" t="str">
        <f t="shared" si="42"/>
        <v>立得点表_幼児!3:７</v>
      </c>
      <c r="AN168" s="121" t="str">
        <f t="shared" si="43"/>
        <v>立得点表_幼児!11:15</v>
      </c>
      <c r="AO168" s="31" t="str">
        <f t="shared" si="44"/>
        <v>ボール得点表_幼児!3:７</v>
      </c>
      <c r="AP168" s="121" t="str">
        <f t="shared" si="45"/>
        <v>ボール得点表_幼児!11:15</v>
      </c>
      <c r="AQ168" s="31" t="str">
        <f t="shared" si="46"/>
        <v>25m得点表_幼児!3:7</v>
      </c>
      <c r="AR168" s="121" t="str">
        <f t="shared" si="47"/>
        <v>25m得点表_幼児!11:15</v>
      </c>
      <c r="AS168" s="31" t="str">
        <f t="shared" si="48"/>
        <v>往得点表_幼児!3:7</v>
      </c>
      <c r="AT168" s="121" t="str">
        <f t="shared" si="49"/>
        <v>往得点表_幼児!11:15</v>
      </c>
      <c r="AU168" s="31" t="e">
        <f>OR(AND(#REF!&lt;=7,#REF!&lt;&gt;""),AND(#REF!&gt;=50,#REF!=""))</f>
        <v>#REF!</v>
      </c>
    </row>
    <row r="169" spans="1:47">
      <c r="A169" s="8">
        <v>158</v>
      </c>
      <c r="B169" s="459"/>
      <c r="C169" s="139"/>
      <c r="D169" s="140"/>
      <c r="E169" s="141"/>
      <c r="F169" s="142" t="str">
        <f>IF(E169="","",DATEDIF(E169,#REF!,"y"))</f>
        <v/>
      </c>
      <c r="G169" s="140"/>
      <c r="H169" s="140"/>
      <c r="I169" s="83"/>
      <c r="J169" s="149" t="str">
        <f t="shared" ca="1" si="35"/>
        <v/>
      </c>
      <c r="K169" s="145"/>
      <c r="L169" s="158"/>
      <c r="M169" s="158"/>
      <c r="N169" s="146"/>
      <c r="O169" s="143"/>
      <c r="P169" s="144" t="str">
        <f t="shared" ca="1" si="36"/>
        <v/>
      </c>
      <c r="Q169" s="145"/>
      <c r="R169" s="158"/>
      <c r="S169" s="158"/>
      <c r="T169" s="158"/>
      <c r="U169" s="146"/>
      <c r="V169" s="147"/>
      <c r="W169" s="83" t="str">
        <f t="shared" ca="1" si="37"/>
        <v/>
      </c>
      <c r="X169" s="83"/>
      <c r="Y169" s="145"/>
      <c r="Z169" s="158"/>
      <c r="AA169" s="158"/>
      <c r="AB169" s="158"/>
      <c r="AC169" s="148"/>
      <c r="AD169" s="143"/>
      <c r="AE169" s="144" t="str">
        <f t="shared" ca="1" si="38"/>
        <v/>
      </c>
      <c r="AF169" s="150" t="str">
        <f t="shared" si="39"/>
        <v/>
      </c>
      <c r="AG169" s="150" t="str">
        <f t="shared" si="40"/>
        <v/>
      </c>
      <c r="AH169" s="9" t="str">
        <f>IF(AF169=4,VLOOKUP(AG169,設定_幼児!$A$2:$B$4,2,1),"---")</f>
        <v>---</v>
      </c>
      <c r="AI169" s="109" t="str">
        <f>IF(E169=""," ",DATEDIF(E169,#REF!,"M"))</f>
        <v xml:space="preserve"> </v>
      </c>
      <c r="AJ169" s="15" t="str">
        <f t="shared" si="34"/>
        <v/>
      </c>
      <c r="AK169" s="31">
        <v>158</v>
      </c>
      <c r="AL169" s="31" t="str">
        <f t="shared" si="41"/>
        <v/>
      </c>
      <c r="AM169" s="31" t="str">
        <f t="shared" si="42"/>
        <v>立得点表_幼児!3:７</v>
      </c>
      <c r="AN169" s="121" t="str">
        <f t="shared" si="43"/>
        <v>立得点表_幼児!11:15</v>
      </c>
      <c r="AO169" s="31" t="str">
        <f t="shared" si="44"/>
        <v>ボール得点表_幼児!3:７</v>
      </c>
      <c r="AP169" s="121" t="str">
        <f t="shared" si="45"/>
        <v>ボール得点表_幼児!11:15</v>
      </c>
      <c r="AQ169" s="31" t="str">
        <f t="shared" si="46"/>
        <v>25m得点表_幼児!3:7</v>
      </c>
      <c r="AR169" s="121" t="str">
        <f t="shared" si="47"/>
        <v>25m得点表_幼児!11:15</v>
      </c>
      <c r="AS169" s="31" t="str">
        <f t="shared" si="48"/>
        <v>往得点表_幼児!3:7</v>
      </c>
      <c r="AT169" s="121" t="str">
        <f t="shared" si="49"/>
        <v>往得点表_幼児!11:15</v>
      </c>
      <c r="AU169" s="31" t="e">
        <f>OR(AND(#REF!&lt;=7,#REF!&lt;&gt;""),AND(#REF!&gt;=50,#REF!=""))</f>
        <v>#REF!</v>
      </c>
    </row>
    <row r="170" spans="1:47">
      <c r="A170" s="8">
        <v>159</v>
      </c>
      <c r="B170" s="459"/>
      <c r="C170" s="139"/>
      <c r="D170" s="140"/>
      <c r="E170" s="141"/>
      <c r="F170" s="142" t="str">
        <f>IF(E170="","",DATEDIF(E170,#REF!,"y"))</f>
        <v/>
      </c>
      <c r="G170" s="140"/>
      <c r="H170" s="140"/>
      <c r="I170" s="83"/>
      <c r="J170" s="149" t="str">
        <f t="shared" ca="1" si="35"/>
        <v/>
      </c>
      <c r="K170" s="145"/>
      <c r="L170" s="158"/>
      <c r="M170" s="158"/>
      <c r="N170" s="146"/>
      <c r="O170" s="143"/>
      <c r="P170" s="144" t="str">
        <f t="shared" ca="1" si="36"/>
        <v/>
      </c>
      <c r="Q170" s="145"/>
      <c r="R170" s="158"/>
      <c r="S170" s="158"/>
      <c r="T170" s="158"/>
      <c r="U170" s="146"/>
      <c r="V170" s="147"/>
      <c r="W170" s="83" t="str">
        <f t="shared" ca="1" si="37"/>
        <v/>
      </c>
      <c r="X170" s="83"/>
      <c r="Y170" s="145"/>
      <c r="Z170" s="158"/>
      <c r="AA170" s="158"/>
      <c r="AB170" s="158"/>
      <c r="AC170" s="148"/>
      <c r="AD170" s="143"/>
      <c r="AE170" s="144" t="str">
        <f t="shared" ca="1" si="38"/>
        <v/>
      </c>
      <c r="AF170" s="150" t="str">
        <f t="shared" si="39"/>
        <v/>
      </c>
      <c r="AG170" s="150" t="str">
        <f t="shared" si="40"/>
        <v/>
      </c>
      <c r="AH170" s="9" t="str">
        <f>IF(AF170=4,VLOOKUP(AG170,設定_幼児!$A$2:$B$4,2,1),"---")</f>
        <v>---</v>
      </c>
      <c r="AI170" s="109" t="str">
        <f>IF(E170=""," ",DATEDIF(E170,#REF!,"M"))</f>
        <v xml:space="preserve"> </v>
      </c>
      <c r="AJ170" s="15" t="str">
        <f t="shared" si="34"/>
        <v/>
      </c>
      <c r="AK170" s="31">
        <v>159</v>
      </c>
      <c r="AL170" s="31" t="str">
        <f t="shared" si="41"/>
        <v/>
      </c>
      <c r="AM170" s="31" t="str">
        <f t="shared" si="42"/>
        <v>立得点表_幼児!3:７</v>
      </c>
      <c r="AN170" s="121" t="str">
        <f t="shared" si="43"/>
        <v>立得点表_幼児!11:15</v>
      </c>
      <c r="AO170" s="31" t="str">
        <f t="shared" si="44"/>
        <v>ボール得点表_幼児!3:７</v>
      </c>
      <c r="AP170" s="121" t="str">
        <f t="shared" si="45"/>
        <v>ボール得点表_幼児!11:15</v>
      </c>
      <c r="AQ170" s="31" t="str">
        <f t="shared" si="46"/>
        <v>25m得点表_幼児!3:7</v>
      </c>
      <c r="AR170" s="121" t="str">
        <f t="shared" si="47"/>
        <v>25m得点表_幼児!11:15</v>
      </c>
      <c r="AS170" s="31" t="str">
        <f t="shared" si="48"/>
        <v>往得点表_幼児!3:7</v>
      </c>
      <c r="AT170" s="121" t="str">
        <f t="shared" si="49"/>
        <v>往得点表_幼児!11:15</v>
      </c>
      <c r="AU170" s="31" t="e">
        <f>OR(AND(#REF!&lt;=7,#REF!&lt;&gt;""),AND(#REF!&gt;=50,#REF!=""))</f>
        <v>#REF!</v>
      </c>
    </row>
    <row r="171" spans="1:47">
      <c r="A171" s="8">
        <v>160</v>
      </c>
      <c r="B171" s="459"/>
      <c r="C171" s="139"/>
      <c r="D171" s="140"/>
      <c r="E171" s="141"/>
      <c r="F171" s="142" t="str">
        <f>IF(E171="","",DATEDIF(E171,#REF!,"y"))</f>
        <v/>
      </c>
      <c r="G171" s="140"/>
      <c r="H171" s="140"/>
      <c r="I171" s="83"/>
      <c r="J171" s="149" t="str">
        <f t="shared" ca="1" si="35"/>
        <v/>
      </c>
      <c r="K171" s="145"/>
      <c r="L171" s="158"/>
      <c r="M171" s="158"/>
      <c r="N171" s="146"/>
      <c r="O171" s="143"/>
      <c r="P171" s="144" t="str">
        <f t="shared" ca="1" si="36"/>
        <v/>
      </c>
      <c r="Q171" s="145"/>
      <c r="R171" s="158"/>
      <c r="S171" s="158"/>
      <c r="T171" s="158"/>
      <c r="U171" s="146"/>
      <c r="V171" s="147"/>
      <c r="W171" s="83" t="str">
        <f t="shared" ca="1" si="37"/>
        <v/>
      </c>
      <c r="X171" s="83"/>
      <c r="Y171" s="145"/>
      <c r="Z171" s="158"/>
      <c r="AA171" s="158"/>
      <c r="AB171" s="158"/>
      <c r="AC171" s="148"/>
      <c r="AD171" s="143"/>
      <c r="AE171" s="144" t="str">
        <f t="shared" ca="1" si="38"/>
        <v/>
      </c>
      <c r="AF171" s="150" t="str">
        <f t="shared" si="39"/>
        <v/>
      </c>
      <c r="AG171" s="150" t="str">
        <f t="shared" si="40"/>
        <v/>
      </c>
      <c r="AH171" s="9" t="str">
        <f>IF(AF171=4,VLOOKUP(AG171,設定_幼児!$A$2:$B$4,2,1),"---")</f>
        <v>---</v>
      </c>
      <c r="AI171" s="109" t="str">
        <f>IF(E171=""," ",DATEDIF(E171,#REF!,"M"))</f>
        <v xml:space="preserve"> </v>
      </c>
      <c r="AJ171" s="15" t="str">
        <f t="shared" si="34"/>
        <v/>
      </c>
      <c r="AK171" s="31">
        <v>160</v>
      </c>
      <c r="AL171" s="31" t="str">
        <f t="shared" si="41"/>
        <v/>
      </c>
      <c r="AM171" s="31" t="str">
        <f t="shared" si="42"/>
        <v>立得点表_幼児!3:７</v>
      </c>
      <c r="AN171" s="121" t="str">
        <f t="shared" si="43"/>
        <v>立得点表_幼児!11:15</v>
      </c>
      <c r="AO171" s="31" t="str">
        <f t="shared" si="44"/>
        <v>ボール得点表_幼児!3:７</v>
      </c>
      <c r="AP171" s="121" t="str">
        <f t="shared" si="45"/>
        <v>ボール得点表_幼児!11:15</v>
      </c>
      <c r="AQ171" s="31" t="str">
        <f t="shared" si="46"/>
        <v>25m得点表_幼児!3:7</v>
      </c>
      <c r="AR171" s="121" t="str">
        <f t="shared" si="47"/>
        <v>25m得点表_幼児!11:15</v>
      </c>
      <c r="AS171" s="31" t="str">
        <f t="shared" si="48"/>
        <v>往得点表_幼児!3:7</v>
      </c>
      <c r="AT171" s="121" t="str">
        <f t="shared" si="49"/>
        <v>往得点表_幼児!11:15</v>
      </c>
      <c r="AU171" s="31" t="e">
        <f>OR(AND(#REF!&lt;=7,#REF!&lt;&gt;""),AND(#REF!&gt;=50,#REF!=""))</f>
        <v>#REF!</v>
      </c>
    </row>
    <row r="172" spans="1:47">
      <c r="A172" s="8">
        <v>161</v>
      </c>
      <c r="B172" s="459"/>
      <c r="C172" s="139"/>
      <c r="D172" s="140"/>
      <c r="E172" s="141"/>
      <c r="F172" s="142" t="str">
        <f>IF(E172="","",DATEDIF(E172,#REF!,"y"))</f>
        <v/>
      </c>
      <c r="G172" s="140"/>
      <c r="H172" s="140"/>
      <c r="I172" s="83"/>
      <c r="J172" s="149" t="str">
        <f t="shared" ca="1" si="35"/>
        <v/>
      </c>
      <c r="K172" s="145"/>
      <c r="L172" s="158"/>
      <c r="M172" s="158"/>
      <c r="N172" s="146"/>
      <c r="O172" s="143"/>
      <c r="P172" s="144" t="str">
        <f t="shared" ca="1" si="36"/>
        <v/>
      </c>
      <c r="Q172" s="145"/>
      <c r="R172" s="158"/>
      <c r="S172" s="158"/>
      <c r="T172" s="158"/>
      <c r="U172" s="146"/>
      <c r="V172" s="147"/>
      <c r="W172" s="83" t="str">
        <f t="shared" ca="1" si="37"/>
        <v/>
      </c>
      <c r="X172" s="83"/>
      <c r="Y172" s="145"/>
      <c r="Z172" s="158"/>
      <c r="AA172" s="158"/>
      <c r="AB172" s="158"/>
      <c r="AC172" s="148"/>
      <c r="AD172" s="143"/>
      <c r="AE172" s="144" t="str">
        <f t="shared" ca="1" si="38"/>
        <v/>
      </c>
      <c r="AF172" s="150" t="str">
        <f t="shared" si="39"/>
        <v/>
      </c>
      <c r="AG172" s="150" t="str">
        <f t="shared" si="40"/>
        <v/>
      </c>
      <c r="AH172" s="9" t="str">
        <f>IF(AF172=4,VLOOKUP(AG172,設定_幼児!$A$2:$B$4,2,1),"---")</f>
        <v>---</v>
      </c>
      <c r="AI172" s="109" t="str">
        <f>IF(E172=""," ",DATEDIF(E172,#REF!,"M"))</f>
        <v xml:space="preserve"> </v>
      </c>
      <c r="AJ172" s="15" t="str">
        <f t="shared" si="34"/>
        <v/>
      </c>
      <c r="AK172" s="31">
        <v>161</v>
      </c>
      <c r="AL172" s="31" t="str">
        <f t="shared" si="41"/>
        <v/>
      </c>
      <c r="AM172" s="31" t="str">
        <f t="shared" si="42"/>
        <v>立得点表_幼児!3:７</v>
      </c>
      <c r="AN172" s="121" t="str">
        <f t="shared" si="43"/>
        <v>立得点表_幼児!11:15</v>
      </c>
      <c r="AO172" s="31" t="str">
        <f t="shared" si="44"/>
        <v>ボール得点表_幼児!3:７</v>
      </c>
      <c r="AP172" s="121" t="str">
        <f t="shared" si="45"/>
        <v>ボール得点表_幼児!11:15</v>
      </c>
      <c r="AQ172" s="31" t="str">
        <f t="shared" si="46"/>
        <v>25m得点表_幼児!3:7</v>
      </c>
      <c r="AR172" s="121" t="str">
        <f t="shared" si="47"/>
        <v>25m得点表_幼児!11:15</v>
      </c>
      <c r="AS172" s="31" t="str">
        <f t="shared" si="48"/>
        <v>往得点表_幼児!3:7</v>
      </c>
      <c r="AT172" s="121" t="str">
        <f t="shared" si="49"/>
        <v>往得点表_幼児!11:15</v>
      </c>
      <c r="AU172" s="31" t="e">
        <f>OR(AND(#REF!&lt;=7,#REF!&lt;&gt;""),AND(#REF!&gt;=50,#REF!=""))</f>
        <v>#REF!</v>
      </c>
    </row>
    <row r="173" spans="1:47">
      <c r="A173" s="8">
        <v>162</v>
      </c>
      <c r="B173" s="459"/>
      <c r="C173" s="139"/>
      <c r="D173" s="140"/>
      <c r="E173" s="141"/>
      <c r="F173" s="142" t="str">
        <f>IF(E173="","",DATEDIF(E173,#REF!,"y"))</f>
        <v/>
      </c>
      <c r="G173" s="140"/>
      <c r="H173" s="140"/>
      <c r="I173" s="83"/>
      <c r="J173" s="149" t="str">
        <f t="shared" ca="1" si="35"/>
        <v/>
      </c>
      <c r="K173" s="145"/>
      <c r="L173" s="158"/>
      <c r="M173" s="158"/>
      <c r="N173" s="146"/>
      <c r="O173" s="143"/>
      <c r="P173" s="144" t="str">
        <f t="shared" ca="1" si="36"/>
        <v/>
      </c>
      <c r="Q173" s="145"/>
      <c r="R173" s="158"/>
      <c r="S173" s="158"/>
      <c r="T173" s="158"/>
      <c r="U173" s="146"/>
      <c r="V173" s="147"/>
      <c r="W173" s="83" t="str">
        <f t="shared" ca="1" si="37"/>
        <v/>
      </c>
      <c r="X173" s="83"/>
      <c r="Y173" s="145"/>
      <c r="Z173" s="158"/>
      <c r="AA173" s="158"/>
      <c r="AB173" s="158"/>
      <c r="AC173" s="148"/>
      <c r="AD173" s="143"/>
      <c r="AE173" s="144" t="str">
        <f t="shared" ca="1" si="38"/>
        <v/>
      </c>
      <c r="AF173" s="150" t="str">
        <f t="shared" si="39"/>
        <v/>
      </c>
      <c r="AG173" s="150" t="str">
        <f t="shared" si="40"/>
        <v/>
      </c>
      <c r="AH173" s="9" t="str">
        <f>IF(AF173=4,VLOOKUP(AG173,設定_幼児!$A$2:$B$4,2,1),"---")</f>
        <v>---</v>
      </c>
      <c r="AI173" s="109" t="str">
        <f>IF(E173=""," ",DATEDIF(E173,#REF!,"M"))</f>
        <v xml:space="preserve"> </v>
      </c>
      <c r="AJ173" s="15" t="str">
        <f t="shared" si="34"/>
        <v/>
      </c>
      <c r="AK173" s="31">
        <v>162</v>
      </c>
      <c r="AL173" s="31" t="str">
        <f t="shared" si="41"/>
        <v/>
      </c>
      <c r="AM173" s="31" t="str">
        <f t="shared" si="42"/>
        <v>立得点表_幼児!3:７</v>
      </c>
      <c r="AN173" s="121" t="str">
        <f t="shared" si="43"/>
        <v>立得点表_幼児!11:15</v>
      </c>
      <c r="AO173" s="31" t="str">
        <f t="shared" si="44"/>
        <v>ボール得点表_幼児!3:７</v>
      </c>
      <c r="AP173" s="121" t="str">
        <f t="shared" si="45"/>
        <v>ボール得点表_幼児!11:15</v>
      </c>
      <c r="AQ173" s="31" t="str">
        <f t="shared" si="46"/>
        <v>25m得点表_幼児!3:7</v>
      </c>
      <c r="AR173" s="121" t="str">
        <f t="shared" si="47"/>
        <v>25m得点表_幼児!11:15</v>
      </c>
      <c r="AS173" s="31" t="str">
        <f t="shared" si="48"/>
        <v>往得点表_幼児!3:7</v>
      </c>
      <c r="AT173" s="121" t="str">
        <f t="shared" si="49"/>
        <v>往得点表_幼児!11:15</v>
      </c>
      <c r="AU173" s="31" t="e">
        <f>OR(AND(#REF!&lt;=7,#REF!&lt;&gt;""),AND(#REF!&gt;=50,#REF!=""))</f>
        <v>#REF!</v>
      </c>
    </row>
    <row r="174" spans="1:47">
      <c r="A174" s="8">
        <v>163</v>
      </c>
      <c r="B174" s="459"/>
      <c r="C174" s="139"/>
      <c r="D174" s="140"/>
      <c r="E174" s="141"/>
      <c r="F174" s="142" t="str">
        <f>IF(E174="","",DATEDIF(E174,#REF!,"y"))</f>
        <v/>
      </c>
      <c r="G174" s="140"/>
      <c r="H174" s="140"/>
      <c r="I174" s="83"/>
      <c r="J174" s="149" t="str">
        <f t="shared" ca="1" si="35"/>
        <v/>
      </c>
      <c r="K174" s="145"/>
      <c r="L174" s="158"/>
      <c r="M174" s="158"/>
      <c r="N174" s="146"/>
      <c r="O174" s="143"/>
      <c r="P174" s="144" t="str">
        <f t="shared" ca="1" si="36"/>
        <v/>
      </c>
      <c r="Q174" s="145"/>
      <c r="R174" s="158"/>
      <c r="S174" s="158"/>
      <c r="T174" s="158"/>
      <c r="U174" s="146"/>
      <c r="V174" s="147"/>
      <c r="W174" s="83" t="str">
        <f t="shared" ca="1" si="37"/>
        <v/>
      </c>
      <c r="X174" s="83"/>
      <c r="Y174" s="145"/>
      <c r="Z174" s="158"/>
      <c r="AA174" s="158"/>
      <c r="AB174" s="158"/>
      <c r="AC174" s="148"/>
      <c r="AD174" s="143"/>
      <c r="AE174" s="144" t="str">
        <f t="shared" ca="1" si="38"/>
        <v/>
      </c>
      <c r="AF174" s="150" t="str">
        <f t="shared" si="39"/>
        <v/>
      </c>
      <c r="AG174" s="150" t="str">
        <f t="shared" si="40"/>
        <v/>
      </c>
      <c r="AH174" s="9" t="str">
        <f>IF(AF174=4,VLOOKUP(AG174,設定_幼児!$A$2:$B$4,2,1),"---")</f>
        <v>---</v>
      </c>
      <c r="AI174" s="109" t="str">
        <f>IF(E174=""," ",DATEDIF(E174,#REF!,"M"))</f>
        <v xml:space="preserve"> </v>
      </c>
      <c r="AJ174" s="15" t="str">
        <f t="shared" si="34"/>
        <v/>
      </c>
      <c r="AK174" s="31">
        <v>163</v>
      </c>
      <c r="AL174" s="31" t="str">
        <f t="shared" si="41"/>
        <v/>
      </c>
      <c r="AM174" s="31" t="str">
        <f t="shared" si="42"/>
        <v>立得点表_幼児!3:７</v>
      </c>
      <c r="AN174" s="121" t="str">
        <f t="shared" si="43"/>
        <v>立得点表_幼児!11:15</v>
      </c>
      <c r="AO174" s="31" t="str">
        <f t="shared" si="44"/>
        <v>ボール得点表_幼児!3:７</v>
      </c>
      <c r="AP174" s="121" t="str">
        <f t="shared" si="45"/>
        <v>ボール得点表_幼児!11:15</v>
      </c>
      <c r="AQ174" s="31" t="str">
        <f t="shared" si="46"/>
        <v>25m得点表_幼児!3:7</v>
      </c>
      <c r="AR174" s="121" t="str">
        <f t="shared" si="47"/>
        <v>25m得点表_幼児!11:15</v>
      </c>
      <c r="AS174" s="31" t="str">
        <f t="shared" si="48"/>
        <v>往得点表_幼児!3:7</v>
      </c>
      <c r="AT174" s="121" t="str">
        <f t="shared" si="49"/>
        <v>往得点表_幼児!11:15</v>
      </c>
      <c r="AU174" s="31" t="e">
        <f>OR(AND(#REF!&lt;=7,#REF!&lt;&gt;""),AND(#REF!&gt;=50,#REF!=""))</f>
        <v>#REF!</v>
      </c>
    </row>
    <row r="175" spans="1:47">
      <c r="A175" s="8">
        <v>164</v>
      </c>
      <c r="B175" s="459"/>
      <c r="C175" s="139"/>
      <c r="D175" s="140"/>
      <c r="E175" s="141"/>
      <c r="F175" s="142" t="str">
        <f>IF(E175="","",DATEDIF(E175,#REF!,"y"))</f>
        <v/>
      </c>
      <c r="G175" s="140"/>
      <c r="H175" s="140"/>
      <c r="I175" s="83"/>
      <c r="J175" s="149" t="str">
        <f t="shared" ca="1" si="35"/>
        <v/>
      </c>
      <c r="K175" s="145"/>
      <c r="L175" s="158"/>
      <c r="M175" s="158"/>
      <c r="N175" s="146"/>
      <c r="O175" s="143"/>
      <c r="P175" s="144" t="str">
        <f t="shared" ca="1" si="36"/>
        <v/>
      </c>
      <c r="Q175" s="145"/>
      <c r="R175" s="158"/>
      <c r="S175" s="158"/>
      <c r="T175" s="158"/>
      <c r="U175" s="146"/>
      <c r="V175" s="147"/>
      <c r="W175" s="83" t="str">
        <f t="shared" ca="1" si="37"/>
        <v/>
      </c>
      <c r="X175" s="83"/>
      <c r="Y175" s="145"/>
      <c r="Z175" s="158"/>
      <c r="AA175" s="158"/>
      <c r="AB175" s="158"/>
      <c r="AC175" s="148"/>
      <c r="AD175" s="143"/>
      <c r="AE175" s="144" t="str">
        <f t="shared" ca="1" si="38"/>
        <v/>
      </c>
      <c r="AF175" s="150" t="str">
        <f t="shared" si="39"/>
        <v/>
      </c>
      <c r="AG175" s="150" t="str">
        <f t="shared" si="40"/>
        <v/>
      </c>
      <c r="AH175" s="9" t="str">
        <f>IF(AF175=4,VLOOKUP(AG175,設定_幼児!$A$2:$B$4,2,1),"---")</f>
        <v>---</v>
      </c>
      <c r="AI175" s="109" t="str">
        <f>IF(E175=""," ",DATEDIF(E175,#REF!,"M"))</f>
        <v xml:space="preserve"> </v>
      </c>
      <c r="AJ175" s="15" t="str">
        <f t="shared" si="34"/>
        <v/>
      </c>
      <c r="AK175" s="31">
        <v>164</v>
      </c>
      <c r="AL175" s="31" t="str">
        <f t="shared" si="41"/>
        <v/>
      </c>
      <c r="AM175" s="31" t="str">
        <f t="shared" si="42"/>
        <v>立得点表_幼児!3:７</v>
      </c>
      <c r="AN175" s="121" t="str">
        <f t="shared" si="43"/>
        <v>立得点表_幼児!11:15</v>
      </c>
      <c r="AO175" s="31" t="str">
        <f t="shared" si="44"/>
        <v>ボール得点表_幼児!3:７</v>
      </c>
      <c r="AP175" s="121" t="str">
        <f t="shared" si="45"/>
        <v>ボール得点表_幼児!11:15</v>
      </c>
      <c r="AQ175" s="31" t="str">
        <f t="shared" si="46"/>
        <v>25m得点表_幼児!3:7</v>
      </c>
      <c r="AR175" s="121" t="str">
        <f t="shared" si="47"/>
        <v>25m得点表_幼児!11:15</v>
      </c>
      <c r="AS175" s="31" t="str">
        <f t="shared" si="48"/>
        <v>往得点表_幼児!3:7</v>
      </c>
      <c r="AT175" s="121" t="str">
        <f t="shared" si="49"/>
        <v>往得点表_幼児!11:15</v>
      </c>
      <c r="AU175" s="31" t="e">
        <f>OR(AND(#REF!&lt;=7,#REF!&lt;&gt;""),AND(#REF!&gt;=50,#REF!=""))</f>
        <v>#REF!</v>
      </c>
    </row>
    <row r="176" spans="1:47">
      <c r="A176" s="8">
        <v>165</v>
      </c>
      <c r="B176" s="459"/>
      <c r="C176" s="139"/>
      <c r="D176" s="140"/>
      <c r="E176" s="141"/>
      <c r="F176" s="142" t="str">
        <f>IF(E176="","",DATEDIF(E176,#REF!,"y"))</f>
        <v/>
      </c>
      <c r="G176" s="140"/>
      <c r="H176" s="140"/>
      <c r="I176" s="83"/>
      <c r="J176" s="149" t="str">
        <f t="shared" ca="1" si="35"/>
        <v/>
      </c>
      <c r="K176" s="145"/>
      <c r="L176" s="158"/>
      <c r="M176" s="158"/>
      <c r="N176" s="146"/>
      <c r="O176" s="143"/>
      <c r="P176" s="144" t="str">
        <f t="shared" ca="1" si="36"/>
        <v/>
      </c>
      <c r="Q176" s="145"/>
      <c r="R176" s="158"/>
      <c r="S176" s="158"/>
      <c r="T176" s="158"/>
      <c r="U176" s="146"/>
      <c r="V176" s="147"/>
      <c r="W176" s="83" t="str">
        <f t="shared" ca="1" si="37"/>
        <v/>
      </c>
      <c r="X176" s="83"/>
      <c r="Y176" s="145"/>
      <c r="Z176" s="158"/>
      <c r="AA176" s="158"/>
      <c r="AB176" s="158"/>
      <c r="AC176" s="148"/>
      <c r="AD176" s="143"/>
      <c r="AE176" s="144" t="str">
        <f t="shared" ca="1" si="38"/>
        <v/>
      </c>
      <c r="AF176" s="150" t="str">
        <f t="shared" si="39"/>
        <v/>
      </c>
      <c r="AG176" s="150" t="str">
        <f t="shared" si="40"/>
        <v/>
      </c>
      <c r="AH176" s="9" t="str">
        <f>IF(AF176=4,VLOOKUP(AG176,設定_幼児!$A$2:$B$4,2,1),"---")</f>
        <v>---</v>
      </c>
      <c r="AI176" s="109" t="str">
        <f>IF(E176=""," ",DATEDIF(E176,#REF!,"M"))</f>
        <v xml:space="preserve"> </v>
      </c>
      <c r="AJ176" s="15" t="str">
        <f t="shared" ref="AJ176:AJ239" si="50">_xlfn.IFS(AI176=" ","",AI176&lt;=41,"3",AI176&lt;=47,"3.5",AI176&lt;=53,"4",AI176&lt;=59,4.5,AI176&lt;=65,5,AI176&lt;=71,5.5,AI176&gt;71,6,AI176="","")</f>
        <v/>
      </c>
      <c r="AK176" s="31">
        <v>165</v>
      </c>
      <c r="AL176" s="31" t="str">
        <f t="shared" si="41"/>
        <v/>
      </c>
      <c r="AM176" s="31" t="str">
        <f t="shared" si="42"/>
        <v>立得点表_幼児!3:７</v>
      </c>
      <c r="AN176" s="121" t="str">
        <f t="shared" si="43"/>
        <v>立得点表_幼児!11:15</v>
      </c>
      <c r="AO176" s="31" t="str">
        <f t="shared" si="44"/>
        <v>ボール得点表_幼児!3:７</v>
      </c>
      <c r="AP176" s="121" t="str">
        <f t="shared" si="45"/>
        <v>ボール得点表_幼児!11:15</v>
      </c>
      <c r="AQ176" s="31" t="str">
        <f t="shared" si="46"/>
        <v>25m得点表_幼児!3:7</v>
      </c>
      <c r="AR176" s="121" t="str">
        <f t="shared" si="47"/>
        <v>25m得点表_幼児!11:15</v>
      </c>
      <c r="AS176" s="31" t="str">
        <f t="shared" si="48"/>
        <v>往得点表_幼児!3:7</v>
      </c>
      <c r="AT176" s="121" t="str">
        <f t="shared" si="49"/>
        <v>往得点表_幼児!11:15</v>
      </c>
      <c r="AU176" s="31" t="e">
        <f>OR(AND(#REF!&lt;=7,#REF!&lt;&gt;""),AND(#REF!&gt;=50,#REF!=""))</f>
        <v>#REF!</v>
      </c>
    </row>
    <row r="177" spans="1:47">
      <c r="A177" s="8">
        <v>166</v>
      </c>
      <c r="B177" s="459"/>
      <c r="C177" s="139"/>
      <c r="D177" s="140"/>
      <c r="E177" s="141"/>
      <c r="F177" s="142" t="str">
        <f>IF(E177="","",DATEDIF(E177,#REF!,"y"))</f>
        <v/>
      </c>
      <c r="G177" s="140"/>
      <c r="H177" s="140"/>
      <c r="I177" s="83"/>
      <c r="J177" s="149" t="str">
        <f t="shared" ca="1" si="35"/>
        <v/>
      </c>
      <c r="K177" s="145"/>
      <c r="L177" s="158"/>
      <c r="M177" s="158"/>
      <c r="N177" s="146"/>
      <c r="O177" s="143"/>
      <c r="P177" s="144" t="str">
        <f t="shared" ca="1" si="36"/>
        <v/>
      </c>
      <c r="Q177" s="145"/>
      <c r="R177" s="158"/>
      <c r="S177" s="158"/>
      <c r="T177" s="158"/>
      <c r="U177" s="146"/>
      <c r="V177" s="147"/>
      <c r="W177" s="83" t="str">
        <f t="shared" ca="1" si="37"/>
        <v/>
      </c>
      <c r="X177" s="83"/>
      <c r="Y177" s="145"/>
      <c r="Z177" s="158"/>
      <c r="AA177" s="158"/>
      <c r="AB177" s="158"/>
      <c r="AC177" s="148"/>
      <c r="AD177" s="143"/>
      <c r="AE177" s="144" t="str">
        <f t="shared" ca="1" si="38"/>
        <v/>
      </c>
      <c r="AF177" s="150" t="str">
        <f t="shared" si="39"/>
        <v/>
      </c>
      <c r="AG177" s="150" t="str">
        <f t="shared" si="40"/>
        <v/>
      </c>
      <c r="AH177" s="9" t="str">
        <f>IF(AF177=4,VLOOKUP(AG177,設定_幼児!$A$2:$B$4,2,1),"---")</f>
        <v>---</v>
      </c>
      <c r="AI177" s="109" t="str">
        <f>IF(E177=""," ",DATEDIF(E177,#REF!,"M"))</f>
        <v xml:space="preserve"> </v>
      </c>
      <c r="AJ177" s="15" t="str">
        <f t="shared" si="50"/>
        <v/>
      </c>
      <c r="AK177" s="31">
        <v>166</v>
      </c>
      <c r="AL177" s="31" t="str">
        <f t="shared" si="41"/>
        <v/>
      </c>
      <c r="AM177" s="31" t="str">
        <f t="shared" si="42"/>
        <v>立得点表_幼児!3:７</v>
      </c>
      <c r="AN177" s="121" t="str">
        <f t="shared" si="43"/>
        <v>立得点表_幼児!11:15</v>
      </c>
      <c r="AO177" s="31" t="str">
        <f t="shared" si="44"/>
        <v>ボール得点表_幼児!3:７</v>
      </c>
      <c r="AP177" s="121" t="str">
        <f t="shared" si="45"/>
        <v>ボール得点表_幼児!11:15</v>
      </c>
      <c r="AQ177" s="31" t="str">
        <f t="shared" si="46"/>
        <v>25m得点表_幼児!3:7</v>
      </c>
      <c r="AR177" s="121" t="str">
        <f t="shared" si="47"/>
        <v>25m得点表_幼児!11:15</v>
      </c>
      <c r="AS177" s="31" t="str">
        <f t="shared" si="48"/>
        <v>往得点表_幼児!3:7</v>
      </c>
      <c r="AT177" s="121" t="str">
        <f t="shared" si="49"/>
        <v>往得点表_幼児!11:15</v>
      </c>
      <c r="AU177" s="31" t="e">
        <f>OR(AND(#REF!&lt;=7,#REF!&lt;&gt;""),AND(#REF!&gt;=50,#REF!=""))</f>
        <v>#REF!</v>
      </c>
    </row>
    <row r="178" spans="1:47">
      <c r="A178" s="8">
        <v>167</v>
      </c>
      <c r="B178" s="459"/>
      <c r="C178" s="139"/>
      <c r="D178" s="140"/>
      <c r="E178" s="141"/>
      <c r="F178" s="142" t="str">
        <f>IF(E178="","",DATEDIF(E178,#REF!,"y"))</f>
        <v/>
      </c>
      <c r="G178" s="140"/>
      <c r="H178" s="140"/>
      <c r="I178" s="83"/>
      <c r="J178" s="149" t="str">
        <f t="shared" ca="1" si="35"/>
        <v/>
      </c>
      <c r="K178" s="145"/>
      <c r="L178" s="158"/>
      <c r="M178" s="158"/>
      <c r="N178" s="146"/>
      <c r="O178" s="143"/>
      <c r="P178" s="144" t="str">
        <f t="shared" ca="1" si="36"/>
        <v/>
      </c>
      <c r="Q178" s="145"/>
      <c r="R178" s="158"/>
      <c r="S178" s="158"/>
      <c r="T178" s="158"/>
      <c r="U178" s="146"/>
      <c r="V178" s="147"/>
      <c r="W178" s="83" t="str">
        <f t="shared" ca="1" si="37"/>
        <v/>
      </c>
      <c r="X178" s="83"/>
      <c r="Y178" s="145"/>
      <c r="Z178" s="158"/>
      <c r="AA178" s="158"/>
      <c r="AB178" s="158"/>
      <c r="AC178" s="148"/>
      <c r="AD178" s="143"/>
      <c r="AE178" s="144" t="str">
        <f t="shared" ca="1" si="38"/>
        <v/>
      </c>
      <c r="AF178" s="150" t="str">
        <f t="shared" si="39"/>
        <v/>
      </c>
      <c r="AG178" s="150" t="str">
        <f t="shared" si="40"/>
        <v/>
      </c>
      <c r="AH178" s="9" t="str">
        <f>IF(AF178=4,VLOOKUP(AG178,設定_幼児!$A$2:$B$4,2,1),"---")</f>
        <v>---</v>
      </c>
      <c r="AI178" s="109" t="str">
        <f>IF(E178=""," ",DATEDIF(E178,#REF!,"M"))</f>
        <v xml:space="preserve"> </v>
      </c>
      <c r="AJ178" s="15" t="str">
        <f t="shared" si="50"/>
        <v/>
      </c>
      <c r="AK178" s="31">
        <v>167</v>
      </c>
      <c r="AL178" s="31" t="str">
        <f t="shared" si="41"/>
        <v/>
      </c>
      <c r="AM178" s="31" t="str">
        <f t="shared" si="42"/>
        <v>立得点表_幼児!3:７</v>
      </c>
      <c r="AN178" s="121" t="str">
        <f t="shared" si="43"/>
        <v>立得点表_幼児!11:15</v>
      </c>
      <c r="AO178" s="31" t="str">
        <f t="shared" si="44"/>
        <v>ボール得点表_幼児!3:７</v>
      </c>
      <c r="AP178" s="121" t="str">
        <f t="shared" si="45"/>
        <v>ボール得点表_幼児!11:15</v>
      </c>
      <c r="AQ178" s="31" t="str">
        <f t="shared" si="46"/>
        <v>25m得点表_幼児!3:7</v>
      </c>
      <c r="AR178" s="121" t="str">
        <f t="shared" si="47"/>
        <v>25m得点表_幼児!11:15</v>
      </c>
      <c r="AS178" s="31" t="str">
        <f t="shared" si="48"/>
        <v>往得点表_幼児!3:7</v>
      </c>
      <c r="AT178" s="121" t="str">
        <f t="shared" si="49"/>
        <v>往得点表_幼児!11:15</v>
      </c>
      <c r="AU178" s="31" t="e">
        <f>OR(AND(#REF!&lt;=7,#REF!&lt;&gt;""),AND(#REF!&gt;=50,#REF!=""))</f>
        <v>#REF!</v>
      </c>
    </row>
    <row r="179" spans="1:47">
      <c r="A179" s="8">
        <v>168</v>
      </c>
      <c r="B179" s="459"/>
      <c r="C179" s="139"/>
      <c r="D179" s="140"/>
      <c r="E179" s="141"/>
      <c r="F179" s="142" t="str">
        <f>IF(E179="","",DATEDIF(E179,#REF!,"y"))</f>
        <v/>
      </c>
      <c r="G179" s="140"/>
      <c r="H179" s="140"/>
      <c r="I179" s="83"/>
      <c r="J179" s="149" t="str">
        <f t="shared" ca="1" si="35"/>
        <v/>
      </c>
      <c r="K179" s="145"/>
      <c r="L179" s="158"/>
      <c r="M179" s="158"/>
      <c r="N179" s="146"/>
      <c r="O179" s="143"/>
      <c r="P179" s="144" t="str">
        <f t="shared" ca="1" si="36"/>
        <v/>
      </c>
      <c r="Q179" s="145"/>
      <c r="R179" s="158"/>
      <c r="S179" s="158"/>
      <c r="T179" s="158"/>
      <c r="U179" s="146"/>
      <c r="V179" s="147"/>
      <c r="W179" s="83" t="str">
        <f t="shared" ca="1" si="37"/>
        <v/>
      </c>
      <c r="X179" s="83"/>
      <c r="Y179" s="145"/>
      <c r="Z179" s="158"/>
      <c r="AA179" s="158"/>
      <c r="AB179" s="158"/>
      <c r="AC179" s="148"/>
      <c r="AD179" s="143"/>
      <c r="AE179" s="144" t="str">
        <f t="shared" ca="1" si="38"/>
        <v/>
      </c>
      <c r="AF179" s="150" t="str">
        <f t="shared" si="39"/>
        <v/>
      </c>
      <c r="AG179" s="150" t="str">
        <f t="shared" si="40"/>
        <v/>
      </c>
      <c r="AH179" s="9" t="str">
        <f>IF(AF179=4,VLOOKUP(AG179,設定_幼児!$A$2:$B$4,2,1),"---")</f>
        <v>---</v>
      </c>
      <c r="AI179" s="109" t="str">
        <f>IF(E179=""," ",DATEDIF(E179,#REF!,"M"))</f>
        <v xml:space="preserve"> </v>
      </c>
      <c r="AJ179" s="15" t="str">
        <f t="shared" si="50"/>
        <v/>
      </c>
      <c r="AK179" s="31">
        <v>168</v>
      </c>
      <c r="AL179" s="31" t="str">
        <f t="shared" si="41"/>
        <v/>
      </c>
      <c r="AM179" s="31" t="str">
        <f t="shared" si="42"/>
        <v>立得点表_幼児!3:７</v>
      </c>
      <c r="AN179" s="121" t="str">
        <f t="shared" si="43"/>
        <v>立得点表_幼児!11:15</v>
      </c>
      <c r="AO179" s="31" t="str">
        <f t="shared" si="44"/>
        <v>ボール得点表_幼児!3:７</v>
      </c>
      <c r="AP179" s="121" t="str">
        <f t="shared" si="45"/>
        <v>ボール得点表_幼児!11:15</v>
      </c>
      <c r="AQ179" s="31" t="str">
        <f t="shared" si="46"/>
        <v>25m得点表_幼児!3:7</v>
      </c>
      <c r="AR179" s="121" t="str">
        <f t="shared" si="47"/>
        <v>25m得点表_幼児!11:15</v>
      </c>
      <c r="AS179" s="31" t="str">
        <f t="shared" si="48"/>
        <v>往得点表_幼児!3:7</v>
      </c>
      <c r="AT179" s="121" t="str">
        <f t="shared" si="49"/>
        <v>往得点表_幼児!11:15</v>
      </c>
      <c r="AU179" s="31" t="e">
        <f>OR(AND(#REF!&lt;=7,#REF!&lt;&gt;""),AND(#REF!&gt;=50,#REF!=""))</f>
        <v>#REF!</v>
      </c>
    </row>
    <row r="180" spans="1:47">
      <c r="A180" s="8">
        <v>169</v>
      </c>
      <c r="B180" s="459"/>
      <c r="C180" s="139"/>
      <c r="D180" s="140"/>
      <c r="E180" s="141"/>
      <c r="F180" s="142" t="str">
        <f>IF(E180="","",DATEDIF(E180,#REF!,"y"))</f>
        <v/>
      </c>
      <c r="G180" s="140"/>
      <c r="H180" s="140"/>
      <c r="I180" s="83"/>
      <c r="J180" s="149" t="str">
        <f t="shared" ca="1" si="35"/>
        <v/>
      </c>
      <c r="K180" s="145"/>
      <c r="L180" s="158"/>
      <c r="M180" s="158"/>
      <c r="N180" s="146"/>
      <c r="O180" s="143"/>
      <c r="P180" s="144" t="str">
        <f t="shared" ca="1" si="36"/>
        <v/>
      </c>
      <c r="Q180" s="145"/>
      <c r="R180" s="158"/>
      <c r="S180" s="158"/>
      <c r="T180" s="158"/>
      <c r="U180" s="146"/>
      <c r="V180" s="147"/>
      <c r="W180" s="83" t="str">
        <f t="shared" ca="1" si="37"/>
        <v/>
      </c>
      <c r="X180" s="83"/>
      <c r="Y180" s="145"/>
      <c r="Z180" s="158"/>
      <c r="AA180" s="158"/>
      <c r="AB180" s="158"/>
      <c r="AC180" s="148"/>
      <c r="AD180" s="143"/>
      <c r="AE180" s="144" t="str">
        <f t="shared" ca="1" si="38"/>
        <v/>
      </c>
      <c r="AF180" s="150" t="str">
        <f t="shared" si="39"/>
        <v/>
      </c>
      <c r="AG180" s="150" t="str">
        <f t="shared" si="40"/>
        <v/>
      </c>
      <c r="AH180" s="9" t="str">
        <f>IF(AF180=4,VLOOKUP(AG180,設定_幼児!$A$2:$B$4,2,1),"---")</f>
        <v>---</v>
      </c>
      <c r="AI180" s="109" t="str">
        <f>IF(E180=""," ",DATEDIF(E180,#REF!,"M"))</f>
        <v xml:space="preserve"> </v>
      </c>
      <c r="AJ180" s="15" t="str">
        <f t="shared" si="50"/>
        <v/>
      </c>
      <c r="AK180" s="31">
        <v>169</v>
      </c>
      <c r="AL180" s="31" t="str">
        <f t="shared" si="41"/>
        <v/>
      </c>
      <c r="AM180" s="31" t="str">
        <f t="shared" si="42"/>
        <v>立得点表_幼児!3:７</v>
      </c>
      <c r="AN180" s="121" t="str">
        <f t="shared" si="43"/>
        <v>立得点表_幼児!11:15</v>
      </c>
      <c r="AO180" s="31" t="str">
        <f t="shared" si="44"/>
        <v>ボール得点表_幼児!3:７</v>
      </c>
      <c r="AP180" s="121" t="str">
        <f t="shared" si="45"/>
        <v>ボール得点表_幼児!11:15</v>
      </c>
      <c r="AQ180" s="31" t="str">
        <f t="shared" si="46"/>
        <v>25m得点表_幼児!3:7</v>
      </c>
      <c r="AR180" s="121" t="str">
        <f t="shared" si="47"/>
        <v>25m得点表_幼児!11:15</v>
      </c>
      <c r="AS180" s="31" t="str">
        <f t="shared" si="48"/>
        <v>往得点表_幼児!3:7</v>
      </c>
      <c r="AT180" s="121" t="str">
        <f t="shared" si="49"/>
        <v>往得点表_幼児!11:15</v>
      </c>
      <c r="AU180" s="31" t="e">
        <f>OR(AND(#REF!&lt;=7,#REF!&lt;&gt;""),AND(#REF!&gt;=50,#REF!=""))</f>
        <v>#REF!</v>
      </c>
    </row>
    <row r="181" spans="1:47">
      <c r="A181" s="8">
        <v>170</v>
      </c>
      <c r="B181" s="459"/>
      <c r="C181" s="139"/>
      <c r="D181" s="140"/>
      <c r="E181" s="141"/>
      <c r="F181" s="142" t="str">
        <f>IF(E181="","",DATEDIF(E181,#REF!,"y"))</f>
        <v/>
      </c>
      <c r="G181" s="140"/>
      <c r="H181" s="140"/>
      <c r="I181" s="83"/>
      <c r="J181" s="149" t="str">
        <f t="shared" ca="1" si="35"/>
        <v/>
      </c>
      <c r="K181" s="145"/>
      <c r="L181" s="158"/>
      <c r="M181" s="158"/>
      <c r="N181" s="146"/>
      <c r="O181" s="143"/>
      <c r="P181" s="144" t="str">
        <f t="shared" ca="1" si="36"/>
        <v/>
      </c>
      <c r="Q181" s="145"/>
      <c r="R181" s="158"/>
      <c r="S181" s="158"/>
      <c r="T181" s="158"/>
      <c r="U181" s="146"/>
      <c r="V181" s="147"/>
      <c r="W181" s="83" t="str">
        <f t="shared" ca="1" si="37"/>
        <v/>
      </c>
      <c r="X181" s="83"/>
      <c r="Y181" s="145"/>
      <c r="Z181" s="158"/>
      <c r="AA181" s="158"/>
      <c r="AB181" s="158"/>
      <c r="AC181" s="148"/>
      <c r="AD181" s="143"/>
      <c r="AE181" s="144" t="str">
        <f t="shared" ca="1" si="38"/>
        <v/>
      </c>
      <c r="AF181" s="150" t="str">
        <f t="shared" si="39"/>
        <v/>
      </c>
      <c r="AG181" s="150" t="str">
        <f t="shared" si="40"/>
        <v/>
      </c>
      <c r="AH181" s="9" t="str">
        <f>IF(AF181=4,VLOOKUP(AG181,設定_幼児!$A$2:$B$4,2,1),"---")</f>
        <v>---</v>
      </c>
      <c r="AI181" s="109" t="str">
        <f>IF(E181=""," ",DATEDIF(E181,#REF!,"M"))</f>
        <v xml:space="preserve"> </v>
      </c>
      <c r="AJ181" s="15" t="str">
        <f t="shared" si="50"/>
        <v/>
      </c>
      <c r="AK181" s="31">
        <v>170</v>
      </c>
      <c r="AL181" s="31" t="str">
        <f t="shared" si="41"/>
        <v/>
      </c>
      <c r="AM181" s="31" t="str">
        <f t="shared" si="42"/>
        <v>立得点表_幼児!3:７</v>
      </c>
      <c r="AN181" s="121" t="str">
        <f t="shared" si="43"/>
        <v>立得点表_幼児!11:15</v>
      </c>
      <c r="AO181" s="31" t="str">
        <f t="shared" si="44"/>
        <v>ボール得点表_幼児!3:７</v>
      </c>
      <c r="AP181" s="121" t="str">
        <f t="shared" si="45"/>
        <v>ボール得点表_幼児!11:15</v>
      </c>
      <c r="AQ181" s="31" t="str">
        <f t="shared" si="46"/>
        <v>25m得点表_幼児!3:7</v>
      </c>
      <c r="AR181" s="121" t="str">
        <f t="shared" si="47"/>
        <v>25m得点表_幼児!11:15</v>
      </c>
      <c r="AS181" s="31" t="str">
        <f t="shared" si="48"/>
        <v>往得点表_幼児!3:7</v>
      </c>
      <c r="AT181" s="121" t="str">
        <f t="shared" si="49"/>
        <v>往得点表_幼児!11:15</v>
      </c>
      <c r="AU181" s="31" t="e">
        <f>OR(AND(#REF!&lt;=7,#REF!&lt;&gt;""),AND(#REF!&gt;=50,#REF!=""))</f>
        <v>#REF!</v>
      </c>
    </row>
    <row r="182" spans="1:47">
      <c r="A182" s="8">
        <v>171</v>
      </c>
      <c r="B182" s="459"/>
      <c r="C182" s="139"/>
      <c r="D182" s="140"/>
      <c r="E182" s="141"/>
      <c r="F182" s="142" t="str">
        <f>IF(E182="","",DATEDIF(E182,#REF!,"y"))</f>
        <v/>
      </c>
      <c r="G182" s="140"/>
      <c r="H182" s="140"/>
      <c r="I182" s="83"/>
      <c r="J182" s="149" t="str">
        <f t="shared" ca="1" si="35"/>
        <v/>
      </c>
      <c r="K182" s="145"/>
      <c r="L182" s="158"/>
      <c r="M182" s="158"/>
      <c r="N182" s="146"/>
      <c r="O182" s="143"/>
      <c r="P182" s="144" t="str">
        <f t="shared" ca="1" si="36"/>
        <v/>
      </c>
      <c r="Q182" s="145"/>
      <c r="R182" s="158"/>
      <c r="S182" s="158"/>
      <c r="T182" s="158"/>
      <c r="U182" s="146"/>
      <c r="V182" s="147"/>
      <c r="W182" s="83" t="str">
        <f t="shared" ca="1" si="37"/>
        <v/>
      </c>
      <c r="X182" s="83"/>
      <c r="Y182" s="145"/>
      <c r="Z182" s="158"/>
      <c r="AA182" s="158"/>
      <c r="AB182" s="158"/>
      <c r="AC182" s="148"/>
      <c r="AD182" s="143"/>
      <c r="AE182" s="144" t="str">
        <f t="shared" ca="1" si="38"/>
        <v/>
      </c>
      <c r="AF182" s="150" t="str">
        <f t="shared" si="39"/>
        <v/>
      </c>
      <c r="AG182" s="150" t="str">
        <f t="shared" si="40"/>
        <v/>
      </c>
      <c r="AH182" s="9" t="str">
        <f>IF(AF182=4,VLOOKUP(AG182,設定_幼児!$A$2:$B$4,2,1),"---")</f>
        <v>---</v>
      </c>
      <c r="AI182" s="109" t="str">
        <f>IF(E182=""," ",DATEDIF(E182,#REF!,"M"))</f>
        <v xml:space="preserve"> </v>
      </c>
      <c r="AJ182" s="15" t="str">
        <f t="shared" si="50"/>
        <v/>
      </c>
      <c r="AK182" s="31">
        <v>171</v>
      </c>
      <c r="AL182" s="31" t="str">
        <f t="shared" si="41"/>
        <v/>
      </c>
      <c r="AM182" s="31" t="str">
        <f t="shared" si="42"/>
        <v>立得点表_幼児!3:７</v>
      </c>
      <c r="AN182" s="121" t="str">
        <f t="shared" si="43"/>
        <v>立得点表_幼児!11:15</v>
      </c>
      <c r="AO182" s="31" t="str">
        <f t="shared" si="44"/>
        <v>ボール得点表_幼児!3:７</v>
      </c>
      <c r="AP182" s="121" t="str">
        <f t="shared" si="45"/>
        <v>ボール得点表_幼児!11:15</v>
      </c>
      <c r="AQ182" s="31" t="str">
        <f t="shared" si="46"/>
        <v>25m得点表_幼児!3:7</v>
      </c>
      <c r="AR182" s="121" t="str">
        <f t="shared" si="47"/>
        <v>25m得点表_幼児!11:15</v>
      </c>
      <c r="AS182" s="31" t="str">
        <f t="shared" si="48"/>
        <v>往得点表_幼児!3:7</v>
      </c>
      <c r="AT182" s="121" t="str">
        <f t="shared" si="49"/>
        <v>往得点表_幼児!11:15</v>
      </c>
      <c r="AU182" s="31" t="e">
        <f>OR(AND(#REF!&lt;=7,#REF!&lt;&gt;""),AND(#REF!&gt;=50,#REF!=""))</f>
        <v>#REF!</v>
      </c>
    </row>
    <row r="183" spans="1:47">
      <c r="A183" s="8">
        <v>172</v>
      </c>
      <c r="B183" s="459"/>
      <c r="C183" s="139"/>
      <c r="D183" s="140"/>
      <c r="E183" s="141"/>
      <c r="F183" s="142" t="str">
        <f>IF(E183="","",DATEDIF(E183,#REF!,"y"))</f>
        <v/>
      </c>
      <c r="G183" s="140"/>
      <c r="H183" s="140"/>
      <c r="I183" s="83"/>
      <c r="J183" s="149" t="str">
        <f t="shared" ca="1" si="35"/>
        <v/>
      </c>
      <c r="K183" s="145"/>
      <c r="L183" s="158"/>
      <c r="M183" s="158"/>
      <c r="N183" s="146"/>
      <c r="O183" s="143"/>
      <c r="P183" s="144" t="str">
        <f t="shared" ca="1" si="36"/>
        <v/>
      </c>
      <c r="Q183" s="145"/>
      <c r="R183" s="158"/>
      <c r="S183" s="158"/>
      <c r="T183" s="158"/>
      <c r="U183" s="146"/>
      <c r="V183" s="147"/>
      <c r="W183" s="83" t="str">
        <f t="shared" ca="1" si="37"/>
        <v/>
      </c>
      <c r="X183" s="83"/>
      <c r="Y183" s="145"/>
      <c r="Z183" s="158"/>
      <c r="AA183" s="158"/>
      <c r="AB183" s="158"/>
      <c r="AC183" s="148"/>
      <c r="AD183" s="143"/>
      <c r="AE183" s="144" t="str">
        <f t="shared" ca="1" si="38"/>
        <v/>
      </c>
      <c r="AF183" s="150" t="str">
        <f t="shared" si="39"/>
        <v/>
      </c>
      <c r="AG183" s="150" t="str">
        <f t="shared" si="40"/>
        <v/>
      </c>
      <c r="AH183" s="9" t="str">
        <f>IF(AF183=4,VLOOKUP(AG183,設定_幼児!$A$2:$B$4,2,1),"---")</f>
        <v>---</v>
      </c>
      <c r="AI183" s="109" t="str">
        <f>IF(E183=""," ",DATEDIF(E183,#REF!,"M"))</f>
        <v xml:space="preserve"> </v>
      </c>
      <c r="AJ183" s="15" t="str">
        <f t="shared" si="50"/>
        <v/>
      </c>
      <c r="AK183" s="31">
        <v>172</v>
      </c>
      <c r="AL183" s="31" t="str">
        <f t="shared" si="41"/>
        <v/>
      </c>
      <c r="AM183" s="31" t="str">
        <f t="shared" si="42"/>
        <v>立得点表_幼児!3:７</v>
      </c>
      <c r="AN183" s="121" t="str">
        <f t="shared" si="43"/>
        <v>立得点表_幼児!11:15</v>
      </c>
      <c r="AO183" s="31" t="str">
        <f t="shared" si="44"/>
        <v>ボール得点表_幼児!3:７</v>
      </c>
      <c r="AP183" s="121" t="str">
        <f t="shared" si="45"/>
        <v>ボール得点表_幼児!11:15</v>
      </c>
      <c r="AQ183" s="31" t="str">
        <f t="shared" si="46"/>
        <v>25m得点表_幼児!3:7</v>
      </c>
      <c r="AR183" s="121" t="str">
        <f t="shared" si="47"/>
        <v>25m得点表_幼児!11:15</v>
      </c>
      <c r="AS183" s="31" t="str">
        <f t="shared" si="48"/>
        <v>往得点表_幼児!3:7</v>
      </c>
      <c r="AT183" s="121" t="str">
        <f t="shared" si="49"/>
        <v>往得点表_幼児!11:15</v>
      </c>
      <c r="AU183" s="31" t="e">
        <f>OR(AND(#REF!&lt;=7,#REF!&lt;&gt;""),AND(#REF!&gt;=50,#REF!=""))</f>
        <v>#REF!</v>
      </c>
    </row>
    <row r="184" spans="1:47">
      <c r="A184" s="8">
        <v>173</v>
      </c>
      <c r="B184" s="459"/>
      <c r="C184" s="139"/>
      <c r="D184" s="140"/>
      <c r="E184" s="141"/>
      <c r="F184" s="142" t="str">
        <f>IF(E184="","",DATEDIF(E184,#REF!,"y"))</f>
        <v/>
      </c>
      <c r="G184" s="140"/>
      <c r="H184" s="140"/>
      <c r="I184" s="83"/>
      <c r="J184" s="149" t="str">
        <f t="shared" ca="1" si="35"/>
        <v/>
      </c>
      <c r="K184" s="145"/>
      <c r="L184" s="158"/>
      <c r="M184" s="158"/>
      <c r="N184" s="146"/>
      <c r="O184" s="143"/>
      <c r="P184" s="144" t="str">
        <f t="shared" ca="1" si="36"/>
        <v/>
      </c>
      <c r="Q184" s="145"/>
      <c r="R184" s="158"/>
      <c r="S184" s="158"/>
      <c r="T184" s="158"/>
      <c r="U184" s="146"/>
      <c r="V184" s="147"/>
      <c r="W184" s="83" t="str">
        <f t="shared" ca="1" si="37"/>
        <v/>
      </c>
      <c r="X184" s="83"/>
      <c r="Y184" s="145"/>
      <c r="Z184" s="158"/>
      <c r="AA184" s="158"/>
      <c r="AB184" s="158"/>
      <c r="AC184" s="148"/>
      <c r="AD184" s="143"/>
      <c r="AE184" s="144" t="str">
        <f t="shared" ca="1" si="38"/>
        <v/>
      </c>
      <c r="AF184" s="150" t="str">
        <f t="shared" si="39"/>
        <v/>
      </c>
      <c r="AG184" s="150" t="str">
        <f t="shared" si="40"/>
        <v/>
      </c>
      <c r="AH184" s="9" t="str">
        <f>IF(AF184=4,VLOOKUP(AG184,設定_幼児!$A$2:$B$4,2,1),"---")</f>
        <v>---</v>
      </c>
      <c r="AI184" s="109" t="str">
        <f>IF(E184=""," ",DATEDIF(E184,#REF!,"M"))</f>
        <v xml:space="preserve"> </v>
      </c>
      <c r="AJ184" s="15" t="str">
        <f t="shared" si="50"/>
        <v/>
      </c>
      <c r="AK184" s="31">
        <v>173</v>
      </c>
      <c r="AL184" s="31" t="str">
        <f t="shared" si="41"/>
        <v/>
      </c>
      <c r="AM184" s="31" t="str">
        <f t="shared" si="42"/>
        <v>立得点表_幼児!3:７</v>
      </c>
      <c r="AN184" s="121" t="str">
        <f t="shared" si="43"/>
        <v>立得点表_幼児!11:15</v>
      </c>
      <c r="AO184" s="31" t="str">
        <f t="shared" si="44"/>
        <v>ボール得点表_幼児!3:７</v>
      </c>
      <c r="AP184" s="121" t="str">
        <f t="shared" si="45"/>
        <v>ボール得点表_幼児!11:15</v>
      </c>
      <c r="AQ184" s="31" t="str">
        <f t="shared" si="46"/>
        <v>25m得点表_幼児!3:7</v>
      </c>
      <c r="AR184" s="121" t="str">
        <f t="shared" si="47"/>
        <v>25m得点表_幼児!11:15</v>
      </c>
      <c r="AS184" s="31" t="str">
        <f t="shared" si="48"/>
        <v>往得点表_幼児!3:7</v>
      </c>
      <c r="AT184" s="121" t="str">
        <f t="shared" si="49"/>
        <v>往得点表_幼児!11:15</v>
      </c>
      <c r="AU184" s="31" t="e">
        <f>OR(AND(#REF!&lt;=7,#REF!&lt;&gt;""),AND(#REF!&gt;=50,#REF!=""))</f>
        <v>#REF!</v>
      </c>
    </row>
    <row r="185" spans="1:47">
      <c r="A185" s="8">
        <v>174</v>
      </c>
      <c r="B185" s="459"/>
      <c r="C185" s="139"/>
      <c r="D185" s="140"/>
      <c r="E185" s="141"/>
      <c r="F185" s="142" t="str">
        <f>IF(E185="","",DATEDIF(E185,#REF!,"y"))</f>
        <v/>
      </c>
      <c r="G185" s="140"/>
      <c r="H185" s="140"/>
      <c r="I185" s="83"/>
      <c r="J185" s="149" t="str">
        <f t="shared" ca="1" si="35"/>
        <v/>
      </c>
      <c r="K185" s="145"/>
      <c r="L185" s="158"/>
      <c r="M185" s="158"/>
      <c r="N185" s="146"/>
      <c r="O185" s="143"/>
      <c r="P185" s="144" t="str">
        <f t="shared" ca="1" si="36"/>
        <v/>
      </c>
      <c r="Q185" s="145"/>
      <c r="R185" s="158"/>
      <c r="S185" s="158"/>
      <c r="T185" s="158"/>
      <c r="U185" s="146"/>
      <c r="V185" s="147"/>
      <c r="W185" s="83" t="str">
        <f t="shared" ca="1" si="37"/>
        <v/>
      </c>
      <c r="X185" s="83"/>
      <c r="Y185" s="145"/>
      <c r="Z185" s="158"/>
      <c r="AA185" s="158"/>
      <c r="AB185" s="158"/>
      <c r="AC185" s="148"/>
      <c r="AD185" s="143"/>
      <c r="AE185" s="144" t="str">
        <f t="shared" ca="1" si="38"/>
        <v/>
      </c>
      <c r="AF185" s="150" t="str">
        <f t="shared" si="39"/>
        <v/>
      </c>
      <c r="AG185" s="150" t="str">
        <f t="shared" si="40"/>
        <v/>
      </c>
      <c r="AH185" s="9" t="str">
        <f>IF(AF185=4,VLOOKUP(AG185,設定_幼児!$A$2:$B$4,2,1),"---")</f>
        <v>---</v>
      </c>
      <c r="AI185" s="109" t="str">
        <f>IF(E185=""," ",DATEDIF(E185,#REF!,"M"))</f>
        <v xml:space="preserve"> </v>
      </c>
      <c r="AJ185" s="15" t="str">
        <f t="shared" si="50"/>
        <v/>
      </c>
      <c r="AK185" s="31">
        <v>174</v>
      </c>
      <c r="AL185" s="31" t="str">
        <f t="shared" si="41"/>
        <v/>
      </c>
      <c r="AM185" s="31" t="str">
        <f t="shared" si="42"/>
        <v>立得点表_幼児!3:７</v>
      </c>
      <c r="AN185" s="121" t="str">
        <f t="shared" si="43"/>
        <v>立得点表_幼児!11:15</v>
      </c>
      <c r="AO185" s="31" t="str">
        <f t="shared" si="44"/>
        <v>ボール得点表_幼児!3:７</v>
      </c>
      <c r="AP185" s="121" t="str">
        <f t="shared" si="45"/>
        <v>ボール得点表_幼児!11:15</v>
      </c>
      <c r="AQ185" s="31" t="str">
        <f t="shared" si="46"/>
        <v>25m得点表_幼児!3:7</v>
      </c>
      <c r="AR185" s="121" t="str">
        <f t="shared" si="47"/>
        <v>25m得点表_幼児!11:15</v>
      </c>
      <c r="AS185" s="31" t="str">
        <f t="shared" si="48"/>
        <v>往得点表_幼児!3:7</v>
      </c>
      <c r="AT185" s="121" t="str">
        <f t="shared" si="49"/>
        <v>往得点表_幼児!11:15</v>
      </c>
      <c r="AU185" s="31" t="e">
        <f>OR(AND(#REF!&lt;=7,#REF!&lt;&gt;""),AND(#REF!&gt;=50,#REF!=""))</f>
        <v>#REF!</v>
      </c>
    </row>
    <row r="186" spans="1:47">
      <c r="A186" s="8">
        <v>175</v>
      </c>
      <c r="B186" s="459"/>
      <c r="C186" s="139"/>
      <c r="D186" s="140"/>
      <c r="E186" s="141"/>
      <c r="F186" s="142" t="str">
        <f>IF(E186="","",DATEDIF(E186,#REF!,"y"))</f>
        <v/>
      </c>
      <c r="G186" s="140"/>
      <c r="H186" s="140"/>
      <c r="I186" s="83"/>
      <c r="J186" s="149" t="str">
        <f t="shared" ca="1" si="35"/>
        <v/>
      </c>
      <c r="K186" s="145"/>
      <c r="L186" s="158"/>
      <c r="M186" s="158"/>
      <c r="N186" s="146"/>
      <c r="O186" s="143"/>
      <c r="P186" s="144" t="str">
        <f t="shared" ca="1" si="36"/>
        <v/>
      </c>
      <c r="Q186" s="145"/>
      <c r="R186" s="158"/>
      <c r="S186" s="158"/>
      <c r="T186" s="158"/>
      <c r="U186" s="146"/>
      <c r="V186" s="147"/>
      <c r="W186" s="83" t="str">
        <f t="shared" ca="1" si="37"/>
        <v/>
      </c>
      <c r="X186" s="83"/>
      <c r="Y186" s="145"/>
      <c r="Z186" s="158"/>
      <c r="AA186" s="158"/>
      <c r="AB186" s="158"/>
      <c r="AC186" s="148"/>
      <c r="AD186" s="143"/>
      <c r="AE186" s="144" t="str">
        <f t="shared" ca="1" si="38"/>
        <v/>
      </c>
      <c r="AF186" s="150" t="str">
        <f t="shared" si="39"/>
        <v/>
      </c>
      <c r="AG186" s="150" t="str">
        <f t="shared" si="40"/>
        <v/>
      </c>
      <c r="AH186" s="9" t="str">
        <f>IF(AF186=4,VLOOKUP(AG186,設定_幼児!$A$2:$B$4,2,1),"---")</f>
        <v>---</v>
      </c>
      <c r="AI186" s="109" t="str">
        <f>IF(E186=""," ",DATEDIF(E186,#REF!,"M"))</f>
        <v xml:space="preserve"> </v>
      </c>
      <c r="AJ186" s="15" t="str">
        <f t="shared" si="50"/>
        <v/>
      </c>
      <c r="AK186" s="31">
        <v>175</v>
      </c>
      <c r="AL186" s="31" t="str">
        <f t="shared" si="41"/>
        <v/>
      </c>
      <c r="AM186" s="31" t="str">
        <f t="shared" si="42"/>
        <v>立得点表_幼児!3:７</v>
      </c>
      <c r="AN186" s="121" t="str">
        <f t="shared" si="43"/>
        <v>立得点表_幼児!11:15</v>
      </c>
      <c r="AO186" s="31" t="str">
        <f t="shared" si="44"/>
        <v>ボール得点表_幼児!3:７</v>
      </c>
      <c r="AP186" s="121" t="str">
        <f t="shared" si="45"/>
        <v>ボール得点表_幼児!11:15</v>
      </c>
      <c r="AQ186" s="31" t="str">
        <f t="shared" si="46"/>
        <v>25m得点表_幼児!3:7</v>
      </c>
      <c r="AR186" s="121" t="str">
        <f t="shared" si="47"/>
        <v>25m得点表_幼児!11:15</v>
      </c>
      <c r="AS186" s="31" t="str">
        <f t="shared" si="48"/>
        <v>往得点表_幼児!3:7</v>
      </c>
      <c r="AT186" s="121" t="str">
        <f t="shared" si="49"/>
        <v>往得点表_幼児!11:15</v>
      </c>
      <c r="AU186" s="31" t="e">
        <f>OR(AND(#REF!&lt;=7,#REF!&lt;&gt;""),AND(#REF!&gt;=50,#REF!=""))</f>
        <v>#REF!</v>
      </c>
    </row>
    <row r="187" spans="1:47">
      <c r="A187" s="8">
        <v>176</v>
      </c>
      <c r="B187" s="459"/>
      <c r="C187" s="139"/>
      <c r="D187" s="140"/>
      <c r="E187" s="141"/>
      <c r="F187" s="142" t="str">
        <f>IF(E187="","",DATEDIF(E187,#REF!,"y"))</f>
        <v/>
      </c>
      <c r="G187" s="140"/>
      <c r="H187" s="140"/>
      <c r="I187" s="83"/>
      <c r="J187" s="149" t="str">
        <f t="shared" ca="1" si="35"/>
        <v/>
      </c>
      <c r="K187" s="145"/>
      <c r="L187" s="158"/>
      <c r="M187" s="158"/>
      <c r="N187" s="146"/>
      <c r="O187" s="143"/>
      <c r="P187" s="144" t="str">
        <f t="shared" ca="1" si="36"/>
        <v/>
      </c>
      <c r="Q187" s="145"/>
      <c r="R187" s="158"/>
      <c r="S187" s="158"/>
      <c r="T187" s="158"/>
      <c r="U187" s="146"/>
      <c r="V187" s="147"/>
      <c r="W187" s="83" t="str">
        <f t="shared" ca="1" si="37"/>
        <v/>
      </c>
      <c r="X187" s="83"/>
      <c r="Y187" s="145"/>
      <c r="Z187" s="158"/>
      <c r="AA187" s="158"/>
      <c r="AB187" s="158"/>
      <c r="AC187" s="148"/>
      <c r="AD187" s="143"/>
      <c r="AE187" s="144" t="str">
        <f t="shared" ca="1" si="38"/>
        <v/>
      </c>
      <c r="AF187" s="150" t="str">
        <f t="shared" si="39"/>
        <v/>
      </c>
      <c r="AG187" s="150" t="str">
        <f t="shared" si="40"/>
        <v/>
      </c>
      <c r="AH187" s="9" t="str">
        <f>IF(AF187=4,VLOOKUP(AG187,設定_幼児!$A$2:$B$4,2,1),"---")</f>
        <v>---</v>
      </c>
      <c r="AI187" s="109" t="str">
        <f>IF(E187=""," ",DATEDIF(E187,#REF!,"M"))</f>
        <v xml:space="preserve"> </v>
      </c>
      <c r="AJ187" s="15" t="str">
        <f t="shared" si="50"/>
        <v/>
      </c>
      <c r="AK187" s="31">
        <v>176</v>
      </c>
      <c r="AL187" s="31" t="str">
        <f t="shared" si="41"/>
        <v/>
      </c>
      <c r="AM187" s="31" t="str">
        <f t="shared" si="42"/>
        <v>立得点表_幼児!3:７</v>
      </c>
      <c r="AN187" s="121" t="str">
        <f t="shared" si="43"/>
        <v>立得点表_幼児!11:15</v>
      </c>
      <c r="AO187" s="31" t="str">
        <f t="shared" si="44"/>
        <v>ボール得点表_幼児!3:７</v>
      </c>
      <c r="AP187" s="121" t="str">
        <f t="shared" si="45"/>
        <v>ボール得点表_幼児!11:15</v>
      </c>
      <c r="AQ187" s="31" t="str">
        <f t="shared" si="46"/>
        <v>25m得点表_幼児!3:7</v>
      </c>
      <c r="AR187" s="121" t="str">
        <f t="shared" si="47"/>
        <v>25m得点表_幼児!11:15</v>
      </c>
      <c r="AS187" s="31" t="str">
        <f t="shared" si="48"/>
        <v>往得点表_幼児!3:7</v>
      </c>
      <c r="AT187" s="121" t="str">
        <f t="shared" si="49"/>
        <v>往得点表_幼児!11:15</v>
      </c>
      <c r="AU187" s="31" t="e">
        <f>OR(AND(#REF!&lt;=7,#REF!&lt;&gt;""),AND(#REF!&gt;=50,#REF!=""))</f>
        <v>#REF!</v>
      </c>
    </row>
    <row r="188" spans="1:47">
      <c r="A188" s="8">
        <v>177</v>
      </c>
      <c r="B188" s="459"/>
      <c r="C188" s="139"/>
      <c r="D188" s="140"/>
      <c r="E188" s="141"/>
      <c r="F188" s="142" t="str">
        <f>IF(E188="","",DATEDIF(E188,#REF!,"y"))</f>
        <v/>
      </c>
      <c r="G188" s="140"/>
      <c r="H188" s="140"/>
      <c r="I188" s="83"/>
      <c r="J188" s="149" t="str">
        <f t="shared" ca="1" si="35"/>
        <v/>
      </c>
      <c r="K188" s="145"/>
      <c r="L188" s="158"/>
      <c r="M188" s="158"/>
      <c r="N188" s="146"/>
      <c r="O188" s="143"/>
      <c r="P188" s="144" t="str">
        <f t="shared" ca="1" si="36"/>
        <v/>
      </c>
      <c r="Q188" s="145"/>
      <c r="R188" s="158"/>
      <c r="S188" s="158"/>
      <c r="T188" s="158"/>
      <c r="U188" s="146"/>
      <c r="V188" s="147"/>
      <c r="W188" s="83" t="str">
        <f t="shared" ca="1" si="37"/>
        <v/>
      </c>
      <c r="X188" s="83"/>
      <c r="Y188" s="145"/>
      <c r="Z188" s="158"/>
      <c r="AA188" s="158"/>
      <c r="AB188" s="158"/>
      <c r="AC188" s="148"/>
      <c r="AD188" s="143"/>
      <c r="AE188" s="144" t="str">
        <f t="shared" ca="1" si="38"/>
        <v/>
      </c>
      <c r="AF188" s="150" t="str">
        <f t="shared" si="39"/>
        <v/>
      </c>
      <c r="AG188" s="150" t="str">
        <f t="shared" si="40"/>
        <v/>
      </c>
      <c r="AH188" s="9" t="str">
        <f>IF(AF188=4,VLOOKUP(AG188,設定_幼児!$A$2:$B$4,2,1),"---")</f>
        <v>---</v>
      </c>
      <c r="AI188" s="109" t="str">
        <f>IF(E188=""," ",DATEDIF(E188,#REF!,"M"))</f>
        <v xml:space="preserve"> </v>
      </c>
      <c r="AJ188" s="15" t="str">
        <f t="shared" si="50"/>
        <v/>
      </c>
      <c r="AK188" s="31">
        <v>177</v>
      </c>
      <c r="AL188" s="31" t="str">
        <f t="shared" si="41"/>
        <v/>
      </c>
      <c r="AM188" s="31" t="str">
        <f t="shared" si="42"/>
        <v>立得点表_幼児!3:７</v>
      </c>
      <c r="AN188" s="121" t="str">
        <f t="shared" si="43"/>
        <v>立得点表_幼児!11:15</v>
      </c>
      <c r="AO188" s="31" t="str">
        <f t="shared" si="44"/>
        <v>ボール得点表_幼児!3:７</v>
      </c>
      <c r="AP188" s="121" t="str">
        <f t="shared" si="45"/>
        <v>ボール得点表_幼児!11:15</v>
      </c>
      <c r="AQ188" s="31" t="str">
        <f t="shared" si="46"/>
        <v>25m得点表_幼児!3:7</v>
      </c>
      <c r="AR188" s="121" t="str">
        <f t="shared" si="47"/>
        <v>25m得点表_幼児!11:15</v>
      </c>
      <c r="AS188" s="31" t="str">
        <f t="shared" si="48"/>
        <v>往得点表_幼児!3:7</v>
      </c>
      <c r="AT188" s="121" t="str">
        <f t="shared" si="49"/>
        <v>往得点表_幼児!11:15</v>
      </c>
      <c r="AU188" s="31" t="e">
        <f>OR(AND(#REF!&lt;=7,#REF!&lt;&gt;""),AND(#REF!&gt;=50,#REF!=""))</f>
        <v>#REF!</v>
      </c>
    </row>
    <row r="189" spans="1:47">
      <c r="A189" s="8">
        <v>178</v>
      </c>
      <c r="B189" s="459"/>
      <c r="C189" s="139"/>
      <c r="D189" s="140"/>
      <c r="E189" s="141"/>
      <c r="F189" s="142" t="str">
        <f>IF(E189="","",DATEDIF(E189,#REF!,"y"))</f>
        <v/>
      </c>
      <c r="G189" s="140"/>
      <c r="H189" s="140"/>
      <c r="I189" s="83"/>
      <c r="J189" s="149" t="str">
        <f t="shared" ca="1" si="35"/>
        <v/>
      </c>
      <c r="K189" s="145"/>
      <c r="L189" s="158"/>
      <c r="M189" s="158"/>
      <c r="N189" s="146"/>
      <c r="O189" s="143"/>
      <c r="P189" s="144" t="str">
        <f t="shared" ca="1" si="36"/>
        <v/>
      </c>
      <c r="Q189" s="145"/>
      <c r="R189" s="158"/>
      <c r="S189" s="158"/>
      <c r="T189" s="158"/>
      <c r="U189" s="146"/>
      <c r="V189" s="147"/>
      <c r="W189" s="83" t="str">
        <f t="shared" ca="1" si="37"/>
        <v/>
      </c>
      <c r="X189" s="83"/>
      <c r="Y189" s="145"/>
      <c r="Z189" s="158"/>
      <c r="AA189" s="158"/>
      <c r="AB189" s="158"/>
      <c r="AC189" s="148"/>
      <c r="AD189" s="143"/>
      <c r="AE189" s="144" t="str">
        <f t="shared" ca="1" si="38"/>
        <v/>
      </c>
      <c r="AF189" s="150" t="str">
        <f t="shared" si="39"/>
        <v/>
      </c>
      <c r="AG189" s="150" t="str">
        <f t="shared" si="40"/>
        <v/>
      </c>
      <c r="AH189" s="9" t="str">
        <f>IF(AF189=4,VLOOKUP(AG189,設定_幼児!$A$2:$B$4,2,1),"---")</f>
        <v>---</v>
      </c>
      <c r="AI189" s="109" t="str">
        <f>IF(E189=""," ",DATEDIF(E189,#REF!,"M"))</f>
        <v xml:space="preserve"> </v>
      </c>
      <c r="AJ189" s="15" t="str">
        <f t="shared" si="50"/>
        <v/>
      </c>
      <c r="AK189" s="31">
        <v>178</v>
      </c>
      <c r="AL189" s="31" t="str">
        <f t="shared" si="41"/>
        <v/>
      </c>
      <c r="AM189" s="31" t="str">
        <f t="shared" si="42"/>
        <v>立得点表_幼児!3:７</v>
      </c>
      <c r="AN189" s="121" t="str">
        <f t="shared" si="43"/>
        <v>立得点表_幼児!11:15</v>
      </c>
      <c r="AO189" s="31" t="str">
        <f t="shared" si="44"/>
        <v>ボール得点表_幼児!3:７</v>
      </c>
      <c r="AP189" s="121" t="str">
        <f t="shared" si="45"/>
        <v>ボール得点表_幼児!11:15</v>
      </c>
      <c r="AQ189" s="31" t="str">
        <f t="shared" si="46"/>
        <v>25m得点表_幼児!3:7</v>
      </c>
      <c r="AR189" s="121" t="str">
        <f t="shared" si="47"/>
        <v>25m得点表_幼児!11:15</v>
      </c>
      <c r="AS189" s="31" t="str">
        <f t="shared" si="48"/>
        <v>往得点表_幼児!3:7</v>
      </c>
      <c r="AT189" s="121" t="str">
        <f t="shared" si="49"/>
        <v>往得点表_幼児!11:15</v>
      </c>
      <c r="AU189" s="31" t="e">
        <f>OR(AND(#REF!&lt;=7,#REF!&lt;&gt;""),AND(#REF!&gt;=50,#REF!=""))</f>
        <v>#REF!</v>
      </c>
    </row>
    <row r="190" spans="1:47">
      <c r="A190" s="8">
        <v>179</v>
      </c>
      <c r="B190" s="459"/>
      <c r="C190" s="139"/>
      <c r="D190" s="140"/>
      <c r="E190" s="141"/>
      <c r="F190" s="142" t="str">
        <f>IF(E190="","",DATEDIF(E190,#REF!,"y"))</f>
        <v/>
      </c>
      <c r="G190" s="140"/>
      <c r="H190" s="140"/>
      <c r="I190" s="83"/>
      <c r="J190" s="149" t="str">
        <f t="shared" ca="1" si="35"/>
        <v/>
      </c>
      <c r="K190" s="145"/>
      <c r="L190" s="158"/>
      <c r="M190" s="158"/>
      <c r="N190" s="146"/>
      <c r="O190" s="143"/>
      <c r="P190" s="144" t="str">
        <f t="shared" ca="1" si="36"/>
        <v/>
      </c>
      <c r="Q190" s="145"/>
      <c r="R190" s="158"/>
      <c r="S190" s="158"/>
      <c r="T190" s="158"/>
      <c r="U190" s="146"/>
      <c r="V190" s="147"/>
      <c r="W190" s="83" t="str">
        <f t="shared" ca="1" si="37"/>
        <v/>
      </c>
      <c r="X190" s="83"/>
      <c r="Y190" s="145"/>
      <c r="Z190" s="158"/>
      <c r="AA190" s="158"/>
      <c r="AB190" s="158"/>
      <c r="AC190" s="148"/>
      <c r="AD190" s="143"/>
      <c r="AE190" s="144" t="str">
        <f t="shared" ca="1" si="38"/>
        <v/>
      </c>
      <c r="AF190" s="150" t="str">
        <f t="shared" si="39"/>
        <v/>
      </c>
      <c r="AG190" s="150" t="str">
        <f t="shared" si="40"/>
        <v/>
      </c>
      <c r="AH190" s="9" t="str">
        <f>IF(AF190=4,VLOOKUP(AG190,設定_幼児!$A$2:$B$4,2,1),"---")</f>
        <v>---</v>
      </c>
      <c r="AI190" s="109" t="str">
        <f>IF(E190=""," ",DATEDIF(E190,#REF!,"M"))</f>
        <v xml:space="preserve"> </v>
      </c>
      <c r="AJ190" s="15" t="str">
        <f t="shared" si="50"/>
        <v/>
      </c>
      <c r="AK190" s="31">
        <v>179</v>
      </c>
      <c r="AL190" s="31" t="str">
        <f t="shared" si="41"/>
        <v/>
      </c>
      <c r="AM190" s="31" t="str">
        <f t="shared" si="42"/>
        <v>立得点表_幼児!3:７</v>
      </c>
      <c r="AN190" s="121" t="str">
        <f t="shared" si="43"/>
        <v>立得点表_幼児!11:15</v>
      </c>
      <c r="AO190" s="31" t="str">
        <f t="shared" si="44"/>
        <v>ボール得点表_幼児!3:７</v>
      </c>
      <c r="AP190" s="121" t="str">
        <f t="shared" si="45"/>
        <v>ボール得点表_幼児!11:15</v>
      </c>
      <c r="AQ190" s="31" t="str">
        <f t="shared" si="46"/>
        <v>25m得点表_幼児!3:7</v>
      </c>
      <c r="AR190" s="121" t="str">
        <f t="shared" si="47"/>
        <v>25m得点表_幼児!11:15</v>
      </c>
      <c r="AS190" s="31" t="str">
        <f t="shared" si="48"/>
        <v>往得点表_幼児!3:7</v>
      </c>
      <c r="AT190" s="121" t="str">
        <f t="shared" si="49"/>
        <v>往得点表_幼児!11:15</v>
      </c>
      <c r="AU190" s="31" t="e">
        <f>OR(AND(#REF!&lt;=7,#REF!&lt;&gt;""),AND(#REF!&gt;=50,#REF!=""))</f>
        <v>#REF!</v>
      </c>
    </row>
    <row r="191" spans="1:47">
      <c r="A191" s="8">
        <v>180</v>
      </c>
      <c r="B191" s="459"/>
      <c r="C191" s="139"/>
      <c r="D191" s="140"/>
      <c r="E191" s="141"/>
      <c r="F191" s="142" t="str">
        <f>IF(E191="","",DATEDIF(E191,#REF!,"y"))</f>
        <v/>
      </c>
      <c r="G191" s="140"/>
      <c r="H191" s="140"/>
      <c r="I191" s="83"/>
      <c r="J191" s="149" t="str">
        <f t="shared" ca="1" si="35"/>
        <v/>
      </c>
      <c r="K191" s="145"/>
      <c r="L191" s="158"/>
      <c r="M191" s="158"/>
      <c r="N191" s="146"/>
      <c r="O191" s="143"/>
      <c r="P191" s="144" t="str">
        <f t="shared" ca="1" si="36"/>
        <v/>
      </c>
      <c r="Q191" s="145"/>
      <c r="R191" s="158"/>
      <c r="S191" s="158"/>
      <c r="T191" s="158"/>
      <c r="U191" s="146"/>
      <c r="V191" s="147"/>
      <c r="W191" s="83" t="str">
        <f t="shared" ca="1" si="37"/>
        <v/>
      </c>
      <c r="X191" s="83"/>
      <c r="Y191" s="145"/>
      <c r="Z191" s="158"/>
      <c r="AA191" s="158"/>
      <c r="AB191" s="158"/>
      <c r="AC191" s="148"/>
      <c r="AD191" s="143"/>
      <c r="AE191" s="144" t="str">
        <f t="shared" ca="1" si="38"/>
        <v/>
      </c>
      <c r="AF191" s="150" t="str">
        <f t="shared" si="39"/>
        <v/>
      </c>
      <c r="AG191" s="150" t="str">
        <f t="shared" si="40"/>
        <v/>
      </c>
      <c r="AH191" s="9" t="str">
        <f>IF(AF191=4,VLOOKUP(AG191,設定_幼児!$A$2:$B$4,2,1),"---")</f>
        <v>---</v>
      </c>
      <c r="AI191" s="109" t="str">
        <f>IF(E191=""," ",DATEDIF(E191,#REF!,"M"))</f>
        <v xml:space="preserve"> </v>
      </c>
      <c r="AJ191" s="15" t="str">
        <f t="shared" si="50"/>
        <v/>
      </c>
      <c r="AK191" s="31">
        <v>180</v>
      </c>
      <c r="AL191" s="31" t="str">
        <f t="shared" si="41"/>
        <v/>
      </c>
      <c r="AM191" s="31" t="str">
        <f t="shared" si="42"/>
        <v>立得点表_幼児!3:７</v>
      </c>
      <c r="AN191" s="121" t="str">
        <f t="shared" si="43"/>
        <v>立得点表_幼児!11:15</v>
      </c>
      <c r="AO191" s="31" t="str">
        <f t="shared" si="44"/>
        <v>ボール得点表_幼児!3:７</v>
      </c>
      <c r="AP191" s="121" t="str">
        <f t="shared" si="45"/>
        <v>ボール得点表_幼児!11:15</v>
      </c>
      <c r="AQ191" s="31" t="str">
        <f t="shared" si="46"/>
        <v>25m得点表_幼児!3:7</v>
      </c>
      <c r="AR191" s="121" t="str">
        <f t="shared" si="47"/>
        <v>25m得点表_幼児!11:15</v>
      </c>
      <c r="AS191" s="31" t="str">
        <f t="shared" si="48"/>
        <v>往得点表_幼児!3:7</v>
      </c>
      <c r="AT191" s="121" t="str">
        <f t="shared" si="49"/>
        <v>往得点表_幼児!11:15</v>
      </c>
      <c r="AU191" s="31" t="e">
        <f>OR(AND(#REF!&lt;=7,#REF!&lt;&gt;""),AND(#REF!&gt;=50,#REF!=""))</f>
        <v>#REF!</v>
      </c>
    </row>
    <row r="192" spans="1:47">
      <c r="A192" s="8">
        <v>181</v>
      </c>
      <c r="B192" s="459"/>
      <c r="C192" s="139"/>
      <c r="D192" s="140"/>
      <c r="E192" s="141"/>
      <c r="F192" s="142" t="str">
        <f>IF(E192="","",DATEDIF(E192,#REF!,"y"))</f>
        <v/>
      </c>
      <c r="G192" s="140"/>
      <c r="H192" s="140"/>
      <c r="I192" s="83"/>
      <c r="J192" s="149" t="str">
        <f t="shared" ca="1" si="35"/>
        <v/>
      </c>
      <c r="K192" s="145"/>
      <c r="L192" s="158"/>
      <c r="M192" s="158"/>
      <c r="N192" s="146"/>
      <c r="O192" s="143"/>
      <c r="P192" s="144" t="str">
        <f t="shared" ca="1" si="36"/>
        <v/>
      </c>
      <c r="Q192" s="145"/>
      <c r="R192" s="158"/>
      <c r="S192" s="158"/>
      <c r="T192" s="158"/>
      <c r="U192" s="146"/>
      <c r="V192" s="147"/>
      <c r="W192" s="83" t="str">
        <f t="shared" ca="1" si="37"/>
        <v/>
      </c>
      <c r="X192" s="83"/>
      <c r="Y192" s="145"/>
      <c r="Z192" s="158"/>
      <c r="AA192" s="158"/>
      <c r="AB192" s="158"/>
      <c r="AC192" s="148"/>
      <c r="AD192" s="143"/>
      <c r="AE192" s="144" t="str">
        <f t="shared" ca="1" si="38"/>
        <v/>
      </c>
      <c r="AF192" s="150" t="str">
        <f t="shared" si="39"/>
        <v/>
      </c>
      <c r="AG192" s="150" t="str">
        <f t="shared" si="40"/>
        <v/>
      </c>
      <c r="AH192" s="9" t="str">
        <f>IF(AF192=4,VLOOKUP(AG192,設定_幼児!$A$2:$B$4,2,1),"---")</f>
        <v>---</v>
      </c>
      <c r="AI192" s="109" t="str">
        <f>IF(E192=""," ",DATEDIF(E192,#REF!,"M"))</f>
        <v xml:space="preserve"> </v>
      </c>
      <c r="AJ192" s="15" t="str">
        <f t="shared" si="50"/>
        <v/>
      </c>
      <c r="AK192" s="31">
        <v>181</v>
      </c>
      <c r="AL192" s="31" t="str">
        <f t="shared" si="41"/>
        <v/>
      </c>
      <c r="AM192" s="31" t="str">
        <f t="shared" si="42"/>
        <v>立得点表_幼児!3:７</v>
      </c>
      <c r="AN192" s="121" t="str">
        <f t="shared" si="43"/>
        <v>立得点表_幼児!11:15</v>
      </c>
      <c r="AO192" s="31" t="str">
        <f t="shared" si="44"/>
        <v>ボール得点表_幼児!3:７</v>
      </c>
      <c r="AP192" s="121" t="str">
        <f t="shared" si="45"/>
        <v>ボール得点表_幼児!11:15</v>
      </c>
      <c r="AQ192" s="31" t="str">
        <f t="shared" si="46"/>
        <v>25m得点表_幼児!3:7</v>
      </c>
      <c r="AR192" s="121" t="str">
        <f t="shared" si="47"/>
        <v>25m得点表_幼児!11:15</v>
      </c>
      <c r="AS192" s="31" t="str">
        <f t="shared" si="48"/>
        <v>往得点表_幼児!3:7</v>
      </c>
      <c r="AT192" s="121" t="str">
        <f t="shared" si="49"/>
        <v>往得点表_幼児!11:15</v>
      </c>
      <c r="AU192" s="31" t="e">
        <f>OR(AND(#REF!&lt;=7,#REF!&lt;&gt;""),AND(#REF!&gt;=50,#REF!=""))</f>
        <v>#REF!</v>
      </c>
    </row>
    <row r="193" spans="1:47">
      <c r="A193" s="8">
        <v>182</v>
      </c>
      <c r="B193" s="459"/>
      <c r="C193" s="139"/>
      <c r="D193" s="140"/>
      <c r="E193" s="141"/>
      <c r="F193" s="142" t="str">
        <f>IF(E193="","",DATEDIF(E193,#REF!,"y"))</f>
        <v/>
      </c>
      <c r="G193" s="140"/>
      <c r="H193" s="140"/>
      <c r="I193" s="83"/>
      <c r="J193" s="149" t="str">
        <f t="shared" ca="1" si="35"/>
        <v/>
      </c>
      <c r="K193" s="145"/>
      <c r="L193" s="158"/>
      <c r="M193" s="158"/>
      <c r="N193" s="146"/>
      <c r="O193" s="143"/>
      <c r="P193" s="144" t="str">
        <f t="shared" ca="1" si="36"/>
        <v/>
      </c>
      <c r="Q193" s="145"/>
      <c r="R193" s="158"/>
      <c r="S193" s="158"/>
      <c r="T193" s="158"/>
      <c r="U193" s="146"/>
      <c r="V193" s="147"/>
      <c r="W193" s="83" t="str">
        <f t="shared" ca="1" si="37"/>
        <v/>
      </c>
      <c r="X193" s="83"/>
      <c r="Y193" s="145"/>
      <c r="Z193" s="158"/>
      <c r="AA193" s="158"/>
      <c r="AB193" s="158"/>
      <c r="AC193" s="148"/>
      <c r="AD193" s="143"/>
      <c r="AE193" s="144" t="str">
        <f t="shared" ca="1" si="38"/>
        <v/>
      </c>
      <c r="AF193" s="150" t="str">
        <f t="shared" si="39"/>
        <v/>
      </c>
      <c r="AG193" s="150" t="str">
        <f t="shared" si="40"/>
        <v/>
      </c>
      <c r="AH193" s="9" t="str">
        <f>IF(AF193=4,VLOOKUP(AG193,設定_幼児!$A$2:$B$4,2,1),"---")</f>
        <v>---</v>
      </c>
      <c r="AI193" s="109" t="str">
        <f>IF(E193=""," ",DATEDIF(E193,#REF!,"M"))</f>
        <v xml:space="preserve"> </v>
      </c>
      <c r="AJ193" s="15" t="str">
        <f t="shared" si="50"/>
        <v/>
      </c>
      <c r="AK193" s="31">
        <v>182</v>
      </c>
      <c r="AL193" s="31" t="str">
        <f t="shared" si="41"/>
        <v/>
      </c>
      <c r="AM193" s="31" t="str">
        <f t="shared" si="42"/>
        <v>立得点表_幼児!3:７</v>
      </c>
      <c r="AN193" s="121" t="str">
        <f t="shared" si="43"/>
        <v>立得点表_幼児!11:15</v>
      </c>
      <c r="AO193" s="31" t="str">
        <f t="shared" si="44"/>
        <v>ボール得点表_幼児!3:７</v>
      </c>
      <c r="AP193" s="121" t="str">
        <f t="shared" si="45"/>
        <v>ボール得点表_幼児!11:15</v>
      </c>
      <c r="AQ193" s="31" t="str">
        <f t="shared" si="46"/>
        <v>25m得点表_幼児!3:7</v>
      </c>
      <c r="AR193" s="121" t="str">
        <f t="shared" si="47"/>
        <v>25m得点表_幼児!11:15</v>
      </c>
      <c r="AS193" s="31" t="str">
        <f t="shared" si="48"/>
        <v>往得点表_幼児!3:7</v>
      </c>
      <c r="AT193" s="121" t="str">
        <f t="shared" si="49"/>
        <v>往得点表_幼児!11:15</v>
      </c>
      <c r="AU193" s="31" t="e">
        <f>OR(AND(#REF!&lt;=7,#REF!&lt;&gt;""),AND(#REF!&gt;=50,#REF!=""))</f>
        <v>#REF!</v>
      </c>
    </row>
    <row r="194" spans="1:47">
      <c r="A194" s="8">
        <v>183</v>
      </c>
      <c r="B194" s="459"/>
      <c r="C194" s="139"/>
      <c r="D194" s="140"/>
      <c r="E194" s="141"/>
      <c r="F194" s="142" t="str">
        <f>IF(E194="","",DATEDIF(E194,#REF!,"y"))</f>
        <v/>
      </c>
      <c r="G194" s="140"/>
      <c r="H194" s="140"/>
      <c r="I194" s="83"/>
      <c r="J194" s="149" t="str">
        <f t="shared" ca="1" si="35"/>
        <v/>
      </c>
      <c r="K194" s="145"/>
      <c r="L194" s="158"/>
      <c r="M194" s="158"/>
      <c r="N194" s="146"/>
      <c r="O194" s="143"/>
      <c r="P194" s="144" t="str">
        <f t="shared" ca="1" si="36"/>
        <v/>
      </c>
      <c r="Q194" s="145"/>
      <c r="R194" s="158"/>
      <c r="S194" s="158"/>
      <c r="T194" s="158"/>
      <c r="U194" s="146"/>
      <c r="V194" s="147"/>
      <c r="W194" s="83" t="str">
        <f t="shared" ca="1" si="37"/>
        <v/>
      </c>
      <c r="X194" s="83"/>
      <c r="Y194" s="145"/>
      <c r="Z194" s="158"/>
      <c r="AA194" s="158"/>
      <c r="AB194" s="158"/>
      <c r="AC194" s="148"/>
      <c r="AD194" s="143"/>
      <c r="AE194" s="144" t="str">
        <f t="shared" ca="1" si="38"/>
        <v/>
      </c>
      <c r="AF194" s="150" t="str">
        <f t="shared" si="39"/>
        <v/>
      </c>
      <c r="AG194" s="150" t="str">
        <f t="shared" si="40"/>
        <v/>
      </c>
      <c r="AH194" s="9" t="str">
        <f>IF(AF194=4,VLOOKUP(AG194,設定_幼児!$A$2:$B$4,2,1),"---")</f>
        <v>---</v>
      </c>
      <c r="AI194" s="109" t="str">
        <f>IF(E194=""," ",DATEDIF(E194,#REF!,"M"))</f>
        <v xml:space="preserve"> </v>
      </c>
      <c r="AJ194" s="15" t="str">
        <f t="shared" si="50"/>
        <v/>
      </c>
      <c r="AK194" s="31">
        <v>183</v>
      </c>
      <c r="AL194" s="31" t="str">
        <f t="shared" si="41"/>
        <v/>
      </c>
      <c r="AM194" s="31" t="str">
        <f t="shared" si="42"/>
        <v>立得点表_幼児!3:７</v>
      </c>
      <c r="AN194" s="121" t="str">
        <f t="shared" si="43"/>
        <v>立得点表_幼児!11:15</v>
      </c>
      <c r="AO194" s="31" t="str">
        <f t="shared" si="44"/>
        <v>ボール得点表_幼児!3:７</v>
      </c>
      <c r="AP194" s="121" t="str">
        <f t="shared" si="45"/>
        <v>ボール得点表_幼児!11:15</v>
      </c>
      <c r="AQ194" s="31" t="str">
        <f t="shared" si="46"/>
        <v>25m得点表_幼児!3:7</v>
      </c>
      <c r="AR194" s="121" t="str">
        <f t="shared" si="47"/>
        <v>25m得点表_幼児!11:15</v>
      </c>
      <c r="AS194" s="31" t="str">
        <f t="shared" si="48"/>
        <v>往得点表_幼児!3:7</v>
      </c>
      <c r="AT194" s="121" t="str">
        <f t="shared" si="49"/>
        <v>往得点表_幼児!11:15</v>
      </c>
      <c r="AU194" s="31" t="e">
        <f>OR(AND(#REF!&lt;=7,#REF!&lt;&gt;""),AND(#REF!&gt;=50,#REF!=""))</f>
        <v>#REF!</v>
      </c>
    </row>
    <row r="195" spans="1:47">
      <c r="A195" s="8">
        <v>184</v>
      </c>
      <c r="B195" s="459"/>
      <c r="C195" s="139"/>
      <c r="D195" s="140"/>
      <c r="E195" s="141"/>
      <c r="F195" s="142" t="str">
        <f>IF(E195="","",DATEDIF(E195,#REF!,"y"))</f>
        <v/>
      </c>
      <c r="G195" s="140"/>
      <c r="H195" s="140"/>
      <c r="I195" s="83"/>
      <c r="J195" s="149" t="str">
        <f t="shared" ca="1" si="35"/>
        <v/>
      </c>
      <c r="K195" s="145"/>
      <c r="L195" s="158"/>
      <c r="M195" s="158"/>
      <c r="N195" s="146"/>
      <c r="O195" s="143"/>
      <c r="P195" s="144" t="str">
        <f t="shared" ca="1" si="36"/>
        <v/>
      </c>
      <c r="Q195" s="145"/>
      <c r="R195" s="158"/>
      <c r="S195" s="158"/>
      <c r="T195" s="158"/>
      <c r="U195" s="146"/>
      <c r="V195" s="147"/>
      <c r="W195" s="83" t="str">
        <f t="shared" ca="1" si="37"/>
        <v/>
      </c>
      <c r="X195" s="83"/>
      <c r="Y195" s="145"/>
      <c r="Z195" s="158"/>
      <c r="AA195" s="158"/>
      <c r="AB195" s="158"/>
      <c r="AC195" s="148"/>
      <c r="AD195" s="143"/>
      <c r="AE195" s="144" t="str">
        <f t="shared" ca="1" si="38"/>
        <v/>
      </c>
      <c r="AF195" s="150" t="str">
        <f t="shared" si="39"/>
        <v/>
      </c>
      <c r="AG195" s="150" t="str">
        <f t="shared" si="40"/>
        <v/>
      </c>
      <c r="AH195" s="9" t="str">
        <f>IF(AF195=4,VLOOKUP(AG195,設定_幼児!$A$2:$B$4,2,1),"---")</f>
        <v>---</v>
      </c>
      <c r="AI195" s="109" t="str">
        <f>IF(E195=""," ",DATEDIF(E195,#REF!,"M"))</f>
        <v xml:space="preserve"> </v>
      </c>
      <c r="AJ195" s="15" t="str">
        <f t="shared" si="50"/>
        <v/>
      </c>
      <c r="AK195" s="31">
        <v>184</v>
      </c>
      <c r="AL195" s="31" t="str">
        <f t="shared" si="41"/>
        <v/>
      </c>
      <c r="AM195" s="31" t="str">
        <f t="shared" si="42"/>
        <v>立得点表_幼児!3:７</v>
      </c>
      <c r="AN195" s="121" t="str">
        <f t="shared" si="43"/>
        <v>立得点表_幼児!11:15</v>
      </c>
      <c r="AO195" s="31" t="str">
        <f t="shared" si="44"/>
        <v>ボール得点表_幼児!3:７</v>
      </c>
      <c r="AP195" s="121" t="str">
        <f t="shared" si="45"/>
        <v>ボール得点表_幼児!11:15</v>
      </c>
      <c r="AQ195" s="31" t="str">
        <f t="shared" si="46"/>
        <v>25m得点表_幼児!3:7</v>
      </c>
      <c r="AR195" s="121" t="str">
        <f t="shared" si="47"/>
        <v>25m得点表_幼児!11:15</v>
      </c>
      <c r="AS195" s="31" t="str">
        <f t="shared" si="48"/>
        <v>往得点表_幼児!3:7</v>
      </c>
      <c r="AT195" s="121" t="str">
        <f t="shared" si="49"/>
        <v>往得点表_幼児!11:15</v>
      </c>
      <c r="AU195" s="31" t="e">
        <f>OR(AND(#REF!&lt;=7,#REF!&lt;&gt;""),AND(#REF!&gt;=50,#REF!=""))</f>
        <v>#REF!</v>
      </c>
    </row>
    <row r="196" spans="1:47">
      <c r="A196" s="8">
        <v>185</v>
      </c>
      <c r="B196" s="459"/>
      <c r="C196" s="139"/>
      <c r="D196" s="140"/>
      <c r="E196" s="141"/>
      <c r="F196" s="142" t="str">
        <f>IF(E196="","",DATEDIF(E196,#REF!,"y"))</f>
        <v/>
      </c>
      <c r="G196" s="140"/>
      <c r="H196" s="140"/>
      <c r="I196" s="83"/>
      <c r="J196" s="149" t="str">
        <f t="shared" ca="1" si="35"/>
        <v/>
      </c>
      <c r="K196" s="145"/>
      <c r="L196" s="158"/>
      <c r="M196" s="158"/>
      <c r="N196" s="146"/>
      <c r="O196" s="143"/>
      <c r="P196" s="144" t="str">
        <f t="shared" ca="1" si="36"/>
        <v/>
      </c>
      <c r="Q196" s="145"/>
      <c r="R196" s="158"/>
      <c r="S196" s="158"/>
      <c r="T196" s="158"/>
      <c r="U196" s="146"/>
      <c r="V196" s="147"/>
      <c r="W196" s="83" t="str">
        <f t="shared" ca="1" si="37"/>
        <v/>
      </c>
      <c r="X196" s="83"/>
      <c r="Y196" s="145"/>
      <c r="Z196" s="158"/>
      <c r="AA196" s="158"/>
      <c r="AB196" s="158"/>
      <c r="AC196" s="148"/>
      <c r="AD196" s="143"/>
      <c r="AE196" s="144" t="str">
        <f t="shared" ca="1" si="38"/>
        <v/>
      </c>
      <c r="AF196" s="150" t="str">
        <f t="shared" si="39"/>
        <v/>
      </c>
      <c r="AG196" s="150" t="str">
        <f t="shared" si="40"/>
        <v/>
      </c>
      <c r="AH196" s="9" t="str">
        <f>IF(AF196=4,VLOOKUP(AG196,設定_幼児!$A$2:$B$4,2,1),"---")</f>
        <v>---</v>
      </c>
      <c r="AI196" s="109" t="str">
        <f>IF(E196=""," ",DATEDIF(E196,#REF!,"M"))</f>
        <v xml:space="preserve"> </v>
      </c>
      <c r="AJ196" s="15" t="str">
        <f t="shared" si="50"/>
        <v/>
      </c>
      <c r="AK196" s="31">
        <v>185</v>
      </c>
      <c r="AL196" s="31" t="str">
        <f t="shared" si="41"/>
        <v/>
      </c>
      <c r="AM196" s="31" t="str">
        <f t="shared" si="42"/>
        <v>立得点表_幼児!3:７</v>
      </c>
      <c r="AN196" s="121" t="str">
        <f t="shared" si="43"/>
        <v>立得点表_幼児!11:15</v>
      </c>
      <c r="AO196" s="31" t="str">
        <f t="shared" si="44"/>
        <v>ボール得点表_幼児!3:７</v>
      </c>
      <c r="AP196" s="121" t="str">
        <f t="shared" si="45"/>
        <v>ボール得点表_幼児!11:15</v>
      </c>
      <c r="AQ196" s="31" t="str">
        <f t="shared" si="46"/>
        <v>25m得点表_幼児!3:7</v>
      </c>
      <c r="AR196" s="121" t="str">
        <f t="shared" si="47"/>
        <v>25m得点表_幼児!11:15</v>
      </c>
      <c r="AS196" s="31" t="str">
        <f t="shared" si="48"/>
        <v>往得点表_幼児!3:7</v>
      </c>
      <c r="AT196" s="121" t="str">
        <f t="shared" si="49"/>
        <v>往得点表_幼児!11:15</v>
      </c>
      <c r="AU196" s="31" t="e">
        <f>OR(AND(#REF!&lt;=7,#REF!&lt;&gt;""),AND(#REF!&gt;=50,#REF!=""))</f>
        <v>#REF!</v>
      </c>
    </row>
    <row r="197" spans="1:47">
      <c r="A197" s="8">
        <v>186</v>
      </c>
      <c r="B197" s="459"/>
      <c r="C197" s="139"/>
      <c r="D197" s="140"/>
      <c r="E197" s="141"/>
      <c r="F197" s="142" t="str">
        <f>IF(E197="","",DATEDIF(E197,#REF!,"y"))</f>
        <v/>
      </c>
      <c r="G197" s="140"/>
      <c r="H197" s="140"/>
      <c r="I197" s="83"/>
      <c r="J197" s="149" t="str">
        <f t="shared" ca="1" si="35"/>
        <v/>
      </c>
      <c r="K197" s="145"/>
      <c r="L197" s="158"/>
      <c r="M197" s="158"/>
      <c r="N197" s="146"/>
      <c r="O197" s="143"/>
      <c r="P197" s="144" t="str">
        <f t="shared" ca="1" si="36"/>
        <v/>
      </c>
      <c r="Q197" s="145"/>
      <c r="R197" s="158"/>
      <c r="S197" s="158"/>
      <c r="T197" s="158"/>
      <c r="U197" s="146"/>
      <c r="V197" s="147"/>
      <c r="W197" s="83" t="str">
        <f t="shared" ca="1" si="37"/>
        <v/>
      </c>
      <c r="X197" s="83"/>
      <c r="Y197" s="145"/>
      <c r="Z197" s="158"/>
      <c r="AA197" s="158"/>
      <c r="AB197" s="158"/>
      <c r="AC197" s="148"/>
      <c r="AD197" s="143"/>
      <c r="AE197" s="144" t="str">
        <f t="shared" ca="1" si="38"/>
        <v/>
      </c>
      <c r="AF197" s="150" t="str">
        <f t="shared" si="39"/>
        <v/>
      </c>
      <c r="AG197" s="150" t="str">
        <f t="shared" si="40"/>
        <v/>
      </c>
      <c r="AH197" s="9" t="str">
        <f>IF(AF197=4,VLOOKUP(AG197,設定_幼児!$A$2:$B$4,2,1),"---")</f>
        <v>---</v>
      </c>
      <c r="AI197" s="109" t="str">
        <f>IF(E197=""," ",DATEDIF(E197,#REF!,"M"))</f>
        <v xml:space="preserve"> </v>
      </c>
      <c r="AJ197" s="15" t="str">
        <f t="shared" si="50"/>
        <v/>
      </c>
      <c r="AK197" s="31">
        <v>186</v>
      </c>
      <c r="AL197" s="31" t="str">
        <f t="shared" si="41"/>
        <v/>
      </c>
      <c r="AM197" s="31" t="str">
        <f t="shared" si="42"/>
        <v>立得点表_幼児!3:７</v>
      </c>
      <c r="AN197" s="121" t="str">
        <f t="shared" si="43"/>
        <v>立得点表_幼児!11:15</v>
      </c>
      <c r="AO197" s="31" t="str">
        <f t="shared" si="44"/>
        <v>ボール得点表_幼児!3:７</v>
      </c>
      <c r="AP197" s="121" t="str">
        <f t="shared" si="45"/>
        <v>ボール得点表_幼児!11:15</v>
      </c>
      <c r="AQ197" s="31" t="str">
        <f t="shared" si="46"/>
        <v>25m得点表_幼児!3:7</v>
      </c>
      <c r="AR197" s="121" t="str">
        <f t="shared" si="47"/>
        <v>25m得点表_幼児!11:15</v>
      </c>
      <c r="AS197" s="31" t="str">
        <f t="shared" si="48"/>
        <v>往得点表_幼児!3:7</v>
      </c>
      <c r="AT197" s="121" t="str">
        <f t="shared" si="49"/>
        <v>往得点表_幼児!11:15</v>
      </c>
      <c r="AU197" s="31" t="e">
        <f>OR(AND(#REF!&lt;=7,#REF!&lt;&gt;""),AND(#REF!&gt;=50,#REF!=""))</f>
        <v>#REF!</v>
      </c>
    </row>
    <row r="198" spans="1:47">
      <c r="A198" s="8">
        <v>187</v>
      </c>
      <c r="B198" s="459"/>
      <c r="C198" s="139"/>
      <c r="D198" s="140"/>
      <c r="E198" s="141"/>
      <c r="F198" s="142" t="str">
        <f>IF(E198="","",DATEDIF(E198,#REF!,"y"))</f>
        <v/>
      </c>
      <c r="G198" s="140"/>
      <c r="H198" s="140"/>
      <c r="I198" s="83"/>
      <c r="J198" s="149" t="str">
        <f t="shared" ca="1" si="35"/>
        <v/>
      </c>
      <c r="K198" s="145"/>
      <c r="L198" s="158"/>
      <c r="M198" s="158"/>
      <c r="N198" s="146"/>
      <c r="O198" s="143"/>
      <c r="P198" s="144" t="str">
        <f t="shared" ca="1" si="36"/>
        <v/>
      </c>
      <c r="Q198" s="145"/>
      <c r="R198" s="158"/>
      <c r="S198" s="158"/>
      <c r="T198" s="158"/>
      <c r="U198" s="146"/>
      <c r="V198" s="147"/>
      <c r="W198" s="83" t="str">
        <f t="shared" ca="1" si="37"/>
        <v/>
      </c>
      <c r="X198" s="83"/>
      <c r="Y198" s="145"/>
      <c r="Z198" s="158"/>
      <c r="AA198" s="158"/>
      <c r="AB198" s="158"/>
      <c r="AC198" s="148"/>
      <c r="AD198" s="143"/>
      <c r="AE198" s="144" t="str">
        <f t="shared" ca="1" si="38"/>
        <v/>
      </c>
      <c r="AF198" s="150" t="str">
        <f t="shared" si="39"/>
        <v/>
      </c>
      <c r="AG198" s="150" t="str">
        <f t="shared" si="40"/>
        <v/>
      </c>
      <c r="AH198" s="9" t="str">
        <f>IF(AF198=4,VLOOKUP(AG198,設定_幼児!$A$2:$B$4,2,1),"---")</f>
        <v>---</v>
      </c>
      <c r="AI198" s="109" t="str">
        <f>IF(E198=""," ",DATEDIF(E198,#REF!,"M"))</f>
        <v xml:space="preserve"> </v>
      </c>
      <c r="AJ198" s="15" t="str">
        <f t="shared" si="50"/>
        <v/>
      </c>
      <c r="AK198" s="31">
        <v>187</v>
      </c>
      <c r="AL198" s="31" t="str">
        <f t="shared" si="41"/>
        <v/>
      </c>
      <c r="AM198" s="31" t="str">
        <f t="shared" si="42"/>
        <v>立得点表_幼児!3:７</v>
      </c>
      <c r="AN198" s="121" t="str">
        <f t="shared" si="43"/>
        <v>立得点表_幼児!11:15</v>
      </c>
      <c r="AO198" s="31" t="str">
        <f t="shared" si="44"/>
        <v>ボール得点表_幼児!3:７</v>
      </c>
      <c r="AP198" s="121" t="str">
        <f t="shared" si="45"/>
        <v>ボール得点表_幼児!11:15</v>
      </c>
      <c r="AQ198" s="31" t="str">
        <f t="shared" si="46"/>
        <v>25m得点表_幼児!3:7</v>
      </c>
      <c r="AR198" s="121" t="str">
        <f t="shared" si="47"/>
        <v>25m得点表_幼児!11:15</v>
      </c>
      <c r="AS198" s="31" t="str">
        <f t="shared" si="48"/>
        <v>往得点表_幼児!3:7</v>
      </c>
      <c r="AT198" s="121" t="str">
        <f t="shared" si="49"/>
        <v>往得点表_幼児!11:15</v>
      </c>
      <c r="AU198" s="31" t="e">
        <f>OR(AND(#REF!&lt;=7,#REF!&lt;&gt;""),AND(#REF!&gt;=50,#REF!=""))</f>
        <v>#REF!</v>
      </c>
    </row>
    <row r="199" spans="1:47">
      <c r="A199" s="8">
        <v>188</v>
      </c>
      <c r="B199" s="459"/>
      <c r="C199" s="139"/>
      <c r="D199" s="140"/>
      <c r="E199" s="141"/>
      <c r="F199" s="142" t="str">
        <f>IF(E199="","",DATEDIF(E199,#REF!,"y"))</f>
        <v/>
      </c>
      <c r="G199" s="140"/>
      <c r="H199" s="140"/>
      <c r="I199" s="83"/>
      <c r="J199" s="149" t="str">
        <f t="shared" ca="1" si="35"/>
        <v/>
      </c>
      <c r="K199" s="145"/>
      <c r="L199" s="158"/>
      <c r="M199" s="158"/>
      <c r="N199" s="146"/>
      <c r="O199" s="143"/>
      <c r="P199" s="144" t="str">
        <f t="shared" ca="1" si="36"/>
        <v/>
      </c>
      <c r="Q199" s="145"/>
      <c r="R199" s="158"/>
      <c r="S199" s="158"/>
      <c r="T199" s="158"/>
      <c r="U199" s="146"/>
      <c r="V199" s="147"/>
      <c r="W199" s="83" t="str">
        <f t="shared" ca="1" si="37"/>
        <v/>
      </c>
      <c r="X199" s="83"/>
      <c r="Y199" s="145"/>
      <c r="Z199" s="158"/>
      <c r="AA199" s="158"/>
      <c r="AB199" s="158"/>
      <c r="AC199" s="148"/>
      <c r="AD199" s="143"/>
      <c r="AE199" s="144" t="str">
        <f t="shared" ca="1" si="38"/>
        <v/>
      </c>
      <c r="AF199" s="150" t="str">
        <f t="shared" si="39"/>
        <v/>
      </c>
      <c r="AG199" s="150" t="str">
        <f t="shared" si="40"/>
        <v/>
      </c>
      <c r="AH199" s="9" t="str">
        <f>IF(AF199=4,VLOOKUP(AG199,設定_幼児!$A$2:$B$4,2,1),"---")</f>
        <v>---</v>
      </c>
      <c r="AI199" s="109" t="str">
        <f>IF(E199=""," ",DATEDIF(E199,#REF!,"M"))</f>
        <v xml:space="preserve"> </v>
      </c>
      <c r="AJ199" s="15" t="str">
        <f t="shared" si="50"/>
        <v/>
      </c>
      <c r="AK199" s="31">
        <v>188</v>
      </c>
      <c r="AL199" s="31" t="str">
        <f t="shared" si="41"/>
        <v/>
      </c>
      <c r="AM199" s="31" t="str">
        <f t="shared" si="42"/>
        <v>立得点表_幼児!3:７</v>
      </c>
      <c r="AN199" s="121" t="str">
        <f t="shared" si="43"/>
        <v>立得点表_幼児!11:15</v>
      </c>
      <c r="AO199" s="31" t="str">
        <f t="shared" si="44"/>
        <v>ボール得点表_幼児!3:７</v>
      </c>
      <c r="AP199" s="121" t="str">
        <f t="shared" si="45"/>
        <v>ボール得点表_幼児!11:15</v>
      </c>
      <c r="AQ199" s="31" t="str">
        <f t="shared" si="46"/>
        <v>25m得点表_幼児!3:7</v>
      </c>
      <c r="AR199" s="121" t="str">
        <f t="shared" si="47"/>
        <v>25m得点表_幼児!11:15</v>
      </c>
      <c r="AS199" s="31" t="str">
        <f t="shared" si="48"/>
        <v>往得点表_幼児!3:7</v>
      </c>
      <c r="AT199" s="121" t="str">
        <f t="shared" si="49"/>
        <v>往得点表_幼児!11:15</v>
      </c>
      <c r="AU199" s="31" t="e">
        <f>OR(AND(#REF!&lt;=7,#REF!&lt;&gt;""),AND(#REF!&gt;=50,#REF!=""))</f>
        <v>#REF!</v>
      </c>
    </row>
    <row r="200" spans="1:47">
      <c r="A200" s="8">
        <v>189</v>
      </c>
      <c r="B200" s="459"/>
      <c r="C200" s="139"/>
      <c r="D200" s="140"/>
      <c r="E200" s="141"/>
      <c r="F200" s="142" t="str">
        <f>IF(E200="","",DATEDIF(E200,#REF!,"y"))</f>
        <v/>
      </c>
      <c r="G200" s="140"/>
      <c r="H200" s="140"/>
      <c r="I200" s="83"/>
      <c r="J200" s="149" t="str">
        <f t="shared" ca="1" si="35"/>
        <v/>
      </c>
      <c r="K200" s="145"/>
      <c r="L200" s="158"/>
      <c r="M200" s="158"/>
      <c r="N200" s="146"/>
      <c r="O200" s="143"/>
      <c r="P200" s="144" t="str">
        <f t="shared" ca="1" si="36"/>
        <v/>
      </c>
      <c r="Q200" s="145"/>
      <c r="R200" s="158"/>
      <c r="S200" s="158"/>
      <c r="T200" s="158"/>
      <c r="U200" s="146"/>
      <c r="V200" s="147"/>
      <c r="W200" s="83" t="str">
        <f t="shared" ca="1" si="37"/>
        <v/>
      </c>
      <c r="X200" s="83"/>
      <c r="Y200" s="145"/>
      <c r="Z200" s="158"/>
      <c r="AA200" s="158"/>
      <c r="AB200" s="158"/>
      <c r="AC200" s="148"/>
      <c r="AD200" s="143"/>
      <c r="AE200" s="144" t="str">
        <f t="shared" ca="1" si="38"/>
        <v/>
      </c>
      <c r="AF200" s="150" t="str">
        <f t="shared" si="39"/>
        <v/>
      </c>
      <c r="AG200" s="150" t="str">
        <f t="shared" si="40"/>
        <v/>
      </c>
      <c r="AH200" s="9" t="str">
        <f>IF(AF200=4,VLOOKUP(AG200,設定_幼児!$A$2:$B$4,2,1),"---")</f>
        <v>---</v>
      </c>
      <c r="AI200" s="109" t="str">
        <f>IF(E200=""," ",DATEDIF(E200,#REF!,"M"))</f>
        <v xml:space="preserve"> </v>
      </c>
      <c r="AJ200" s="15" t="str">
        <f t="shared" si="50"/>
        <v/>
      </c>
      <c r="AK200" s="31">
        <v>189</v>
      </c>
      <c r="AL200" s="31" t="str">
        <f t="shared" si="41"/>
        <v/>
      </c>
      <c r="AM200" s="31" t="str">
        <f t="shared" si="42"/>
        <v>立得点表_幼児!3:７</v>
      </c>
      <c r="AN200" s="121" t="str">
        <f t="shared" si="43"/>
        <v>立得点表_幼児!11:15</v>
      </c>
      <c r="AO200" s="31" t="str">
        <f t="shared" si="44"/>
        <v>ボール得点表_幼児!3:７</v>
      </c>
      <c r="AP200" s="121" t="str">
        <f t="shared" si="45"/>
        <v>ボール得点表_幼児!11:15</v>
      </c>
      <c r="AQ200" s="31" t="str">
        <f t="shared" si="46"/>
        <v>25m得点表_幼児!3:7</v>
      </c>
      <c r="AR200" s="121" t="str">
        <f t="shared" si="47"/>
        <v>25m得点表_幼児!11:15</v>
      </c>
      <c r="AS200" s="31" t="str">
        <f t="shared" si="48"/>
        <v>往得点表_幼児!3:7</v>
      </c>
      <c r="AT200" s="121" t="str">
        <f t="shared" si="49"/>
        <v>往得点表_幼児!11:15</v>
      </c>
      <c r="AU200" s="31" t="e">
        <f>OR(AND(#REF!&lt;=7,#REF!&lt;&gt;""),AND(#REF!&gt;=50,#REF!=""))</f>
        <v>#REF!</v>
      </c>
    </row>
    <row r="201" spans="1:47">
      <c r="A201" s="8">
        <v>190</v>
      </c>
      <c r="B201" s="459"/>
      <c r="C201" s="139"/>
      <c r="D201" s="140"/>
      <c r="E201" s="141"/>
      <c r="F201" s="142" t="str">
        <f>IF(E201="","",DATEDIF(E201,#REF!,"y"))</f>
        <v/>
      </c>
      <c r="G201" s="140"/>
      <c r="H201" s="140"/>
      <c r="I201" s="83"/>
      <c r="J201" s="149" t="str">
        <f t="shared" ca="1" si="35"/>
        <v/>
      </c>
      <c r="K201" s="145"/>
      <c r="L201" s="158"/>
      <c r="M201" s="158"/>
      <c r="N201" s="146"/>
      <c r="O201" s="143"/>
      <c r="P201" s="144" t="str">
        <f t="shared" ca="1" si="36"/>
        <v/>
      </c>
      <c r="Q201" s="145"/>
      <c r="R201" s="158"/>
      <c r="S201" s="158"/>
      <c r="T201" s="158"/>
      <c r="U201" s="146"/>
      <c r="V201" s="147"/>
      <c r="W201" s="83" t="str">
        <f t="shared" ca="1" si="37"/>
        <v/>
      </c>
      <c r="X201" s="83"/>
      <c r="Y201" s="145"/>
      <c r="Z201" s="158"/>
      <c r="AA201" s="158"/>
      <c r="AB201" s="158"/>
      <c r="AC201" s="148"/>
      <c r="AD201" s="143"/>
      <c r="AE201" s="144" t="str">
        <f t="shared" ca="1" si="38"/>
        <v/>
      </c>
      <c r="AF201" s="150" t="str">
        <f t="shared" si="39"/>
        <v/>
      </c>
      <c r="AG201" s="150" t="str">
        <f t="shared" si="40"/>
        <v/>
      </c>
      <c r="AH201" s="9" t="str">
        <f>IF(AF201=4,VLOOKUP(AG201,設定_幼児!$A$2:$B$4,2,1),"---")</f>
        <v>---</v>
      </c>
      <c r="AI201" s="109" t="str">
        <f>IF(E201=""," ",DATEDIF(E201,#REF!,"M"))</f>
        <v xml:space="preserve"> </v>
      </c>
      <c r="AJ201" s="15" t="str">
        <f t="shared" si="50"/>
        <v/>
      </c>
      <c r="AK201" s="31">
        <v>190</v>
      </c>
      <c r="AL201" s="31" t="str">
        <f t="shared" si="41"/>
        <v/>
      </c>
      <c r="AM201" s="31" t="str">
        <f t="shared" si="42"/>
        <v>立得点表_幼児!3:７</v>
      </c>
      <c r="AN201" s="121" t="str">
        <f t="shared" si="43"/>
        <v>立得点表_幼児!11:15</v>
      </c>
      <c r="AO201" s="31" t="str">
        <f t="shared" si="44"/>
        <v>ボール得点表_幼児!3:７</v>
      </c>
      <c r="AP201" s="121" t="str">
        <f t="shared" si="45"/>
        <v>ボール得点表_幼児!11:15</v>
      </c>
      <c r="AQ201" s="31" t="str">
        <f t="shared" si="46"/>
        <v>25m得点表_幼児!3:7</v>
      </c>
      <c r="AR201" s="121" t="str">
        <f t="shared" si="47"/>
        <v>25m得点表_幼児!11:15</v>
      </c>
      <c r="AS201" s="31" t="str">
        <f t="shared" si="48"/>
        <v>往得点表_幼児!3:7</v>
      </c>
      <c r="AT201" s="121" t="str">
        <f t="shared" si="49"/>
        <v>往得点表_幼児!11:15</v>
      </c>
      <c r="AU201" s="31" t="e">
        <f>OR(AND(#REF!&lt;=7,#REF!&lt;&gt;""),AND(#REF!&gt;=50,#REF!=""))</f>
        <v>#REF!</v>
      </c>
    </row>
    <row r="202" spans="1:47">
      <c r="A202" s="8">
        <v>191</v>
      </c>
      <c r="B202" s="459"/>
      <c r="C202" s="139"/>
      <c r="D202" s="140"/>
      <c r="E202" s="141"/>
      <c r="F202" s="142" t="str">
        <f>IF(E202="","",DATEDIF(E202,#REF!,"y"))</f>
        <v/>
      </c>
      <c r="G202" s="140"/>
      <c r="H202" s="140"/>
      <c r="I202" s="83"/>
      <c r="J202" s="149" t="str">
        <f t="shared" ca="1" si="35"/>
        <v/>
      </c>
      <c r="K202" s="145"/>
      <c r="L202" s="158"/>
      <c r="M202" s="158"/>
      <c r="N202" s="146"/>
      <c r="O202" s="143"/>
      <c r="P202" s="144" t="str">
        <f t="shared" ca="1" si="36"/>
        <v/>
      </c>
      <c r="Q202" s="145"/>
      <c r="R202" s="158"/>
      <c r="S202" s="158"/>
      <c r="T202" s="158"/>
      <c r="U202" s="146"/>
      <c r="V202" s="147"/>
      <c r="W202" s="83" t="str">
        <f t="shared" ca="1" si="37"/>
        <v/>
      </c>
      <c r="X202" s="83"/>
      <c r="Y202" s="145"/>
      <c r="Z202" s="158"/>
      <c r="AA202" s="158"/>
      <c r="AB202" s="158"/>
      <c r="AC202" s="148"/>
      <c r="AD202" s="143"/>
      <c r="AE202" s="144" t="str">
        <f t="shared" ca="1" si="38"/>
        <v/>
      </c>
      <c r="AF202" s="150" t="str">
        <f t="shared" si="39"/>
        <v/>
      </c>
      <c r="AG202" s="150" t="str">
        <f t="shared" si="40"/>
        <v/>
      </c>
      <c r="AH202" s="9" t="str">
        <f>IF(AF202=4,VLOOKUP(AG202,設定_幼児!$A$2:$B$4,2,1),"---")</f>
        <v>---</v>
      </c>
      <c r="AI202" s="109" t="str">
        <f>IF(E202=""," ",DATEDIF(E202,#REF!,"M"))</f>
        <v xml:space="preserve"> </v>
      </c>
      <c r="AJ202" s="15" t="str">
        <f t="shared" si="50"/>
        <v/>
      </c>
      <c r="AK202" s="31">
        <v>191</v>
      </c>
      <c r="AL202" s="31" t="str">
        <f t="shared" si="41"/>
        <v/>
      </c>
      <c r="AM202" s="31" t="str">
        <f t="shared" si="42"/>
        <v>立得点表_幼児!3:７</v>
      </c>
      <c r="AN202" s="121" t="str">
        <f t="shared" si="43"/>
        <v>立得点表_幼児!11:15</v>
      </c>
      <c r="AO202" s="31" t="str">
        <f t="shared" si="44"/>
        <v>ボール得点表_幼児!3:７</v>
      </c>
      <c r="AP202" s="121" t="str">
        <f t="shared" si="45"/>
        <v>ボール得点表_幼児!11:15</v>
      </c>
      <c r="AQ202" s="31" t="str">
        <f t="shared" si="46"/>
        <v>25m得点表_幼児!3:7</v>
      </c>
      <c r="AR202" s="121" t="str">
        <f t="shared" si="47"/>
        <v>25m得点表_幼児!11:15</v>
      </c>
      <c r="AS202" s="31" t="str">
        <f t="shared" si="48"/>
        <v>往得点表_幼児!3:7</v>
      </c>
      <c r="AT202" s="121" t="str">
        <f t="shared" si="49"/>
        <v>往得点表_幼児!11:15</v>
      </c>
      <c r="AU202" s="31" t="e">
        <f>OR(AND(#REF!&lt;=7,#REF!&lt;&gt;""),AND(#REF!&gt;=50,#REF!=""))</f>
        <v>#REF!</v>
      </c>
    </row>
    <row r="203" spans="1:47">
      <c r="A203" s="8">
        <v>192</v>
      </c>
      <c r="B203" s="459"/>
      <c r="C203" s="139"/>
      <c r="D203" s="140"/>
      <c r="E203" s="141"/>
      <c r="F203" s="142" t="str">
        <f>IF(E203="","",DATEDIF(E203,#REF!,"y"))</f>
        <v/>
      </c>
      <c r="G203" s="140"/>
      <c r="H203" s="140"/>
      <c r="I203" s="83"/>
      <c r="J203" s="149" t="str">
        <f t="shared" ca="1" si="35"/>
        <v/>
      </c>
      <c r="K203" s="145"/>
      <c r="L203" s="158"/>
      <c r="M203" s="158"/>
      <c r="N203" s="146"/>
      <c r="O203" s="143"/>
      <c r="P203" s="144" t="str">
        <f t="shared" ca="1" si="36"/>
        <v/>
      </c>
      <c r="Q203" s="145"/>
      <c r="R203" s="158"/>
      <c r="S203" s="158"/>
      <c r="T203" s="158"/>
      <c r="U203" s="146"/>
      <c r="V203" s="147"/>
      <c r="W203" s="83" t="str">
        <f t="shared" ca="1" si="37"/>
        <v/>
      </c>
      <c r="X203" s="83"/>
      <c r="Y203" s="145"/>
      <c r="Z203" s="158"/>
      <c r="AA203" s="158"/>
      <c r="AB203" s="158"/>
      <c r="AC203" s="148"/>
      <c r="AD203" s="143"/>
      <c r="AE203" s="144" t="str">
        <f t="shared" ca="1" si="38"/>
        <v/>
      </c>
      <c r="AF203" s="150" t="str">
        <f t="shared" si="39"/>
        <v/>
      </c>
      <c r="AG203" s="150" t="str">
        <f t="shared" si="40"/>
        <v/>
      </c>
      <c r="AH203" s="9" t="str">
        <f>IF(AF203=4,VLOOKUP(AG203,設定_幼児!$A$2:$B$4,2,1),"---")</f>
        <v>---</v>
      </c>
      <c r="AI203" s="109" t="str">
        <f>IF(E203=""," ",DATEDIF(E203,#REF!,"M"))</f>
        <v xml:space="preserve"> </v>
      </c>
      <c r="AJ203" s="15" t="str">
        <f t="shared" si="50"/>
        <v/>
      </c>
      <c r="AK203" s="31">
        <v>192</v>
      </c>
      <c r="AL203" s="31" t="str">
        <f t="shared" si="41"/>
        <v/>
      </c>
      <c r="AM203" s="31" t="str">
        <f t="shared" si="42"/>
        <v>立得点表_幼児!3:７</v>
      </c>
      <c r="AN203" s="121" t="str">
        <f t="shared" si="43"/>
        <v>立得点表_幼児!11:15</v>
      </c>
      <c r="AO203" s="31" t="str">
        <f t="shared" si="44"/>
        <v>ボール得点表_幼児!3:７</v>
      </c>
      <c r="AP203" s="121" t="str">
        <f t="shared" si="45"/>
        <v>ボール得点表_幼児!11:15</v>
      </c>
      <c r="AQ203" s="31" t="str">
        <f t="shared" si="46"/>
        <v>25m得点表_幼児!3:7</v>
      </c>
      <c r="AR203" s="121" t="str">
        <f t="shared" si="47"/>
        <v>25m得点表_幼児!11:15</v>
      </c>
      <c r="AS203" s="31" t="str">
        <f t="shared" si="48"/>
        <v>往得点表_幼児!3:7</v>
      </c>
      <c r="AT203" s="121" t="str">
        <f t="shared" si="49"/>
        <v>往得点表_幼児!11:15</v>
      </c>
      <c r="AU203" s="31" t="e">
        <f>OR(AND(#REF!&lt;=7,#REF!&lt;&gt;""),AND(#REF!&gt;=50,#REF!=""))</f>
        <v>#REF!</v>
      </c>
    </row>
    <row r="204" spans="1:47">
      <c r="A204" s="8">
        <v>193</v>
      </c>
      <c r="B204" s="459"/>
      <c r="C204" s="139"/>
      <c r="D204" s="140"/>
      <c r="E204" s="141"/>
      <c r="F204" s="142" t="str">
        <f>IF(E204="","",DATEDIF(E204,#REF!,"y"))</f>
        <v/>
      </c>
      <c r="G204" s="140"/>
      <c r="H204" s="140"/>
      <c r="I204" s="83"/>
      <c r="J204" s="149" t="str">
        <f t="shared" ref="J204:J267" ca="1" si="51">IF(C204="","",IF(I204="","",CHOOSE(MATCH($I204,IF($D204="男",INDIRECT(AQ204),INDIRECT(AR204)),1),5,4,3,2,1)))</f>
        <v/>
      </c>
      <c r="K204" s="145"/>
      <c r="L204" s="158"/>
      <c r="M204" s="158"/>
      <c r="N204" s="146"/>
      <c r="O204" s="143"/>
      <c r="P204" s="144" t="str">
        <f t="shared" ref="P204:P267" ca="1" si="52">IF(C204="","",IF(O204="","",CHOOSE(MATCH($O204,IF($D204="男",INDIRECT(AM204),INDIRECT(AN204)),1),1,2,3,4,5)))</f>
        <v/>
      </c>
      <c r="Q204" s="145"/>
      <c r="R204" s="158"/>
      <c r="S204" s="158"/>
      <c r="T204" s="158"/>
      <c r="U204" s="146"/>
      <c r="V204" s="147"/>
      <c r="W204" s="83" t="str">
        <f t="shared" ref="W204:W267" ca="1" si="53">IF(C204="","",IF(V204="","",CHOOSE(MATCH($V204,IF($D204="男",INDIRECT(AO204),INDIRECT(AP204)),1),1,2,3,4,5)))</f>
        <v/>
      </c>
      <c r="X204" s="83"/>
      <c r="Y204" s="145"/>
      <c r="Z204" s="158"/>
      <c r="AA204" s="158"/>
      <c r="AB204" s="158"/>
      <c r="AC204" s="148"/>
      <c r="AD204" s="143"/>
      <c r="AE204" s="144" t="str">
        <f t="shared" ref="AE204:AE267" ca="1" si="54">IF(C204="","",IF(AD204="","",CHOOSE(MATCH(AD204,IF($D204="男",INDIRECT(AS204),INDIRECT(AT204)),1),1,2,3,4,5)))</f>
        <v/>
      </c>
      <c r="AF204" s="150" t="str">
        <f t="shared" ref="AF204:AF267" si="55">IF(C204="","",COUNT(O204,V204,I204,AD204))</f>
        <v/>
      </c>
      <c r="AG204" s="150" t="str">
        <f t="shared" ref="AG204:AG267" si="56">IF(C204="","",SUM(P204,W204,,J204,AE204))</f>
        <v/>
      </c>
      <c r="AH204" s="9" t="str">
        <f>IF(AF204=4,VLOOKUP(AG204,設定_幼児!$A$2:$B$4,2,1),"---")</f>
        <v>---</v>
      </c>
      <c r="AI204" s="109" t="str">
        <f>IF(E204=""," ",DATEDIF(E204,#REF!,"M"))</f>
        <v xml:space="preserve"> </v>
      </c>
      <c r="AJ204" s="15" t="str">
        <f t="shared" si="50"/>
        <v/>
      </c>
      <c r="AK204" s="31">
        <v>193</v>
      </c>
      <c r="AL204" s="31" t="str">
        <f t="shared" ref="AL204:AL267" si="57">IF(F204="","",VLOOKUP(F204,幼児年齢変換表,2))</f>
        <v/>
      </c>
      <c r="AM204" s="31" t="str">
        <f t="shared" si="42"/>
        <v>立得点表_幼児!3:７</v>
      </c>
      <c r="AN204" s="121" t="str">
        <f t="shared" si="43"/>
        <v>立得点表_幼児!11:15</v>
      </c>
      <c r="AO204" s="31" t="str">
        <f t="shared" si="44"/>
        <v>ボール得点表_幼児!3:７</v>
      </c>
      <c r="AP204" s="121" t="str">
        <f t="shared" si="45"/>
        <v>ボール得点表_幼児!11:15</v>
      </c>
      <c r="AQ204" s="31" t="str">
        <f t="shared" si="46"/>
        <v>25m得点表_幼児!3:7</v>
      </c>
      <c r="AR204" s="121" t="str">
        <f t="shared" si="47"/>
        <v>25m得点表_幼児!11:15</v>
      </c>
      <c r="AS204" s="31" t="str">
        <f t="shared" si="48"/>
        <v>往得点表_幼児!3:7</v>
      </c>
      <c r="AT204" s="121" t="str">
        <f t="shared" si="49"/>
        <v>往得点表_幼児!11:15</v>
      </c>
      <c r="AU204" s="31" t="e">
        <f>OR(AND(#REF!&lt;=7,#REF!&lt;&gt;""),AND(#REF!&gt;=50,#REF!=""))</f>
        <v>#REF!</v>
      </c>
    </row>
    <row r="205" spans="1:47">
      <c r="A205" s="8">
        <v>194</v>
      </c>
      <c r="B205" s="459"/>
      <c r="C205" s="139"/>
      <c r="D205" s="140"/>
      <c r="E205" s="141"/>
      <c r="F205" s="142" t="str">
        <f>IF(E205="","",DATEDIF(E205,#REF!,"y"))</f>
        <v/>
      </c>
      <c r="G205" s="140"/>
      <c r="H205" s="140"/>
      <c r="I205" s="83"/>
      <c r="J205" s="149" t="str">
        <f t="shared" ca="1" si="51"/>
        <v/>
      </c>
      <c r="K205" s="145"/>
      <c r="L205" s="158"/>
      <c r="M205" s="158"/>
      <c r="N205" s="146"/>
      <c r="O205" s="143"/>
      <c r="P205" s="144" t="str">
        <f t="shared" ca="1" si="52"/>
        <v/>
      </c>
      <c r="Q205" s="145"/>
      <c r="R205" s="158"/>
      <c r="S205" s="158"/>
      <c r="T205" s="158"/>
      <c r="U205" s="146"/>
      <c r="V205" s="147"/>
      <c r="W205" s="83" t="str">
        <f t="shared" ca="1" si="53"/>
        <v/>
      </c>
      <c r="X205" s="83"/>
      <c r="Y205" s="145"/>
      <c r="Z205" s="158"/>
      <c r="AA205" s="158"/>
      <c r="AB205" s="158"/>
      <c r="AC205" s="148"/>
      <c r="AD205" s="143"/>
      <c r="AE205" s="144" t="str">
        <f t="shared" ca="1" si="54"/>
        <v/>
      </c>
      <c r="AF205" s="150" t="str">
        <f t="shared" si="55"/>
        <v/>
      </c>
      <c r="AG205" s="150" t="str">
        <f t="shared" si="56"/>
        <v/>
      </c>
      <c r="AH205" s="9" t="str">
        <f>IF(AF205=4,VLOOKUP(AG205,設定_幼児!$A$2:$B$4,2,1),"---")</f>
        <v>---</v>
      </c>
      <c r="AI205" s="109" t="str">
        <f>IF(E205=""," ",DATEDIF(E205,#REF!,"M"))</f>
        <v xml:space="preserve"> </v>
      </c>
      <c r="AJ205" s="15" t="str">
        <f t="shared" si="50"/>
        <v/>
      </c>
      <c r="AK205" s="31">
        <v>194</v>
      </c>
      <c r="AL205" s="31" t="str">
        <f t="shared" si="57"/>
        <v/>
      </c>
      <c r="AM205" s="31" t="str">
        <f t="shared" ref="AM205:AM268" si="58">"立得点表_幼児!"&amp;$AL205&amp;"3:"&amp;$AL205&amp;"７"</f>
        <v>立得点表_幼児!3:７</v>
      </c>
      <c r="AN205" s="121" t="str">
        <f t="shared" ref="AN205:AN268" si="59">"立得点表_幼児!"&amp;$AL205&amp;"11:"&amp;$AL205&amp;"15"</f>
        <v>立得点表_幼児!11:15</v>
      </c>
      <c r="AO205" s="31" t="str">
        <f t="shared" ref="AO205:AO268" si="60">"ボール得点表_幼児!"&amp;$AL205&amp;"3:"&amp;$AL205&amp;"７"</f>
        <v>ボール得点表_幼児!3:７</v>
      </c>
      <c r="AP205" s="121" t="str">
        <f t="shared" ref="AP205:AP268" si="61">"ボール得点表_幼児!"&amp;$AL205&amp;"11:"&amp;$AL205&amp;"15"</f>
        <v>ボール得点表_幼児!11:15</v>
      </c>
      <c r="AQ205" s="31" t="str">
        <f t="shared" ref="AQ205:AQ268" si="62">"25m得点表_幼児!"&amp;$AL205&amp;"3:"&amp;$AL205&amp;"7"</f>
        <v>25m得点表_幼児!3:7</v>
      </c>
      <c r="AR205" s="121" t="str">
        <f t="shared" ref="AR205:AR268" si="63">"25m得点表_幼児!"&amp;$AL204&amp;"11:"&amp;$AL205&amp;"15"</f>
        <v>25m得点表_幼児!11:15</v>
      </c>
      <c r="AS205" s="31" t="str">
        <f t="shared" ref="AS205:AS268" si="64">"往得点表_幼児!"&amp;$AL205&amp;"3:"&amp;$AL205&amp;"7"</f>
        <v>往得点表_幼児!3:7</v>
      </c>
      <c r="AT205" s="121" t="str">
        <f t="shared" ref="AT205:AT268" si="65">"往得点表_幼児!"&amp;$AL205&amp;"11:"&amp;$AL205&amp;"15"</f>
        <v>往得点表_幼児!11:15</v>
      </c>
      <c r="AU205" s="31" t="e">
        <f>OR(AND(#REF!&lt;=7,#REF!&lt;&gt;""),AND(#REF!&gt;=50,#REF!=""))</f>
        <v>#REF!</v>
      </c>
    </row>
    <row r="206" spans="1:47">
      <c r="A206" s="8">
        <v>195</v>
      </c>
      <c r="B206" s="459"/>
      <c r="C206" s="139"/>
      <c r="D206" s="140"/>
      <c r="E206" s="141"/>
      <c r="F206" s="142" t="str">
        <f>IF(E206="","",DATEDIF(E206,#REF!,"y"))</f>
        <v/>
      </c>
      <c r="G206" s="140"/>
      <c r="H206" s="140"/>
      <c r="I206" s="83"/>
      <c r="J206" s="149" t="str">
        <f t="shared" ca="1" si="51"/>
        <v/>
      </c>
      <c r="K206" s="145"/>
      <c r="L206" s="158"/>
      <c r="M206" s="158"/>
      <c r="N206" s="146"/>
      <c r="O206" s="143"/>
      <c r="P206" s="144" t="str">
        <f t="shared" ca="1" si="52"/>
        <v/>
      </c>
      <c r="Q206" s="145"/>
      <c r="R206" s="158"/>
      <c r="S206" s="158"/>
      <c r="T206" s="158"/>
      <c r="U206" s="146"/>
      <c r="V206" s="147"/>
      <c r="W206" s="83" t="str">
        <f t="shared" ca="1" si="53"/>
        <v/>
      </c>
      <c r="X206" s="83"/>
      <c r="Y206" s="145"/>
      <c r="Z206" s="158"/>
      <c r="AA206" s="158"/>
      <c r="AB206" s="158"/>
      <c r="AC206" s="148"/>
      <c r="AD206" s="143"/>
      <c r="AE206" s="144" t="str">
        <f t="shared" ca="1" si="54"/>
        <v/>
      </c>
      <c r="AF206" s="150" t="str">
        <f t="shared" si="55"/>
        <v/>
      </c>
      <c r="AG206" s="150" t="str">
        <f t="shared" si="56"/>
        <v/>
      </c>
      <c r="AH206" s="9" t="str">
        <f>IF(AF206=4,VLOOKUP(AG206,設定_幼児!$A$2:$B$4,2,1),"---")</f>
        <v>---</v>
      </c>
      <c r="AI206" s="109" t="str">
        <f>IF(E206=""," ",DATEDIF(E206,#REF!,"M"))</f>
        <v xml:space="preserve"> </v>
      </c>
      <c r="AJ206" s="15" t="str">
        <f t="shared" si="50"/>
        <v/>
      </c>
      <c r="AK206" s="31">
        <v>195</v>
      </c>
      <c r="AL206" s="31" t="str">
        <f t="shared" si="57"/>
        <v/>
      </c>
      <c r="AM206" s="31" t="str">
        <f t="shared" si="58"/>
        <v>立得点表_幼児!3:７</v>
      </c>
      <c r="AN206" s="121" t="str">
        <f t="shared" si="59"/>
        <v>立得点表_幼児!11:15</v>
      </c>
      <c r="AO206" s="31" t="str">
        <f t="shared" si="60"/>
        <v>ボール得点表_幼児!3:７</v>
      </c>
      <c r="AP206" s="121" t="str">
        <f t="shared" si="61"/>
        <v>ボール得点表_幼児!11:15</v>
      </c>
      <c r="AQ206" s="31" t="str">
        <f t="shared" si="62"/>
        <v>25m得点表_幼児!3:7</v>
      </c>
      <c r="AR206" s="121" t="str">
        <f t="shared" si="63"/>
        <v>25m得点表_幼児!11:15</v>
      </c>
      <c r="AS206" s="31" t="str">
        <f t="shared" si="64"/>
        <v>往得点表_幼児!3:7</v>
      </c>
      <c r="AT206" s="121" t="str">
        <f t="shared" si="65"/>
        <v>往得点表_幼児!11:15</v>
      </c>
      <c r="AU206" s="31" t="e">
        <f>OR(AND(#REF!&lt;=7,#REF!&lt;&gt;""),AND(#REF!&gt;=50,#REF!=""))</f>
        <v>#REF!</v>
      </c>
    </row>
    <row r="207" spans="1:47">
      <c r="A207" s="8">
        <v>196</v>
      </c>
      <c r="B207" s="459"/>
      <c r="C207" s="139"/>
      <c r="D207" s="140"/>
      <c r="E207" s="141"/>
      <c r="F207" s="142" t="str">
        <f>IF(E207="","",DATEDIF(E207,#REF!,"y"))</f>
        <v/>
      </c>
      <c r="G207" s="140"/>
      <c r="H207" s="140"/>
      <c r="I207" s="83"/>
      <c r="J207" s="149" t="str">
        <f t="shared" ca="1" si="51"/>
        <v/>
      </c>
      <c r="K207" s="145"/>
      <c r="L207" s="158"/>
      <c r="M207" s="158"/>
      <c r="N207" s="146"/>
      <c r="O207" s="143"/>
      <c r="P207" s="144" t="str">
        <f t="shared" ca="1" si="52"/>
        <v/>
      </c>
      <c r="Q207" s="145"/>
      <c r="R207" s="158"/>
      <c r="S207" s="158"/>
      <c r="T207" s="158"/>
      <c r="U207" s="146"/>
      <c r="V207" s="147"/>
      <c r="W207" s="83" t="str">
        <f t="shared" ca="1" si="53"/>
        <v/>
      </c>
      <c r="X207" s="83"/>
      <c r="Y207" s="145"/>
      <c r="Z207" s="158"/>
      <c r="AA207" s="158"/>
      <c r="AB207" s="158"/>
      <c r="AC207" s="148"/>
      <c r="AD207" s="143"/>
      <c r="AE207" s="144" t="str">
        <f t="shared" ca="1" si="54"/>
        <v/>
      </c>
      <c r="AF207" s="150" t="str">
        <f t="shared" si="55"/>
        <v/>
      </c>
      <c r="AG207" s="150" t="str">
        <f t="shared" si="56"/>
        <v/>
      </c>
      <c r="AH207" s="9" t="str">
        <f>IF(AF207=4,VLOOKUP(AG207,設定_幼児!$A$2:$B$4,2,1),"---")</f>
        <v>---</v>
      </c>
      <c r="AI207" s="109" t="str">
        <f>IF(E207=""," ",DATEDIF(E207,#REF!,"M"))</f>
        <v xml:space="preserve"> </v>
      </c>
      <c r="AJ207" s="15" t="str">
        <f t="shared" si="50"/>
        <v/>
      </c>
      <c r="AK207" s="31">
        <v>196</v>
      </c>
      <c r="AL207" s="31" t="str">
        <f t="shared" si="57"/>
        <v/>
      </c>
      <c r="AM207" s="31" t="str">
        <f t="shared" si="58"/>
        <v>立得点表_幼児!3:７</v>
      </c>
      <c r="AN207" s="121" t="str">
        <f t="shared" si="59"/>
        <v>立得点表_幼児!11:15</v>
      </c>
      <c r="AO207" s="31" t="str">
        <f t="shared" si="60"/>
        <v>ボール得点表_幼児!3:７</v>
      </c>
      <c r="AP207" s="121" t="str">
        <f t="shared" si="61"/>
        <v>ボール得点表_幼児!11:15</v>
      </c>
      <c r="AQ207" s="31" t="str">
        <f t="shared" si="62"/>
        <v>25m得点表_幼児!3:7</v>
      </c>
      <c r="AR207" s="121" t="str">
        <f t="shared" si="63"/>
        <v>25m得点表_幼児!11:15</v>
      </c>
      <c r="AS207" s="31" t="str">
        <f t="shared" si="64"/>
        <v>往得点表_幼児!3:7</v>
      </c>
      <c r="AT207" s="121" t="str">
        <f t="shared" si="65"/>
        <v>往得点表_幼児!11:15</v>
      </c>
      <c r="AU207" s="31" t="e">
        <f>OR(AND(#REF!&lt;=7,#REF!&lt;&gt;""),AND(#REF!&gt;=50,#REF!=""))</f>
        <v>#REF!</v>
      </c>
    </row>
    <row r="208" spans="1:47">
      <c r="A208" s="8">
        <v>197</v>
      </c>
      <c r="B208" s="459"/>
      <c r="C208" s="139"/>
      <c r="D208" s="140"/>
      <c r="E208" s="141"/>
      <c r="F208" s="142" t="str">
        <f>IF(E208="","",DATEDIF(E208,#REF!,"y"))</f>
        <v/>
      </c>
      <c r="G208" s="140"/>
      <c r="H208" s="140"/>
      <c r="I208" s="83"/>
      <c r="J208" s="149" t="str">
        <f t="shared" ca="1" si="51"/>
        <v/>
      </c>
      <c r="K208" s="145"/>
      <c r="L208" s="158"/>
      <c r="M208" s="158"/>
      <c r="N208" s="146"/>
      <c r="O208" s="143"/>
      <c r="P208" s="144" t="str">
        <f t="shared" ca="1" si="52"/>
        <v/>
      </c>
      <c r="Q208" s="145"/>
      <c r="R208" s="158"/>
      <c r="S208" s="158"/>
      <c r="T208" s="158"/>
      <c r="U208" s="146"/>
      <c r="V208" s="147"/>
      <c r="W208" s="83" t="str">
        <f t="shared" ca="1" si="53"/>
        <v/>
      </c>
      <c r="X208" s="83"/>
      <c r="Y208" s="145"/>
      <c r="Z208" s="158"/>
      <c r="AA208" s="158"/>
      <c r="AB208" s="158"/>
      <c r="AC208" s="148"/>
      <c r="AD208" s="143"/>
      <c r="AE208" s="144" t="str">
        <f t="shared" ca="1" si="54"/>
        <v/>
      </c>
      <c r="AF208" s="150" t="str">
        <f t="shared" si="55"/>
        <v/>
      </c>
      <c r="AG208" s="150" t="str">
        <f t="shared" si="56"/>
        <v/>
      </c>
      <c r="AH208" s="9" t="str">
        <f>IF(AF208=4,VLOOKUP(AG208,設定_幼児!$A$2:$B$4,2,1),"---")</f>
        <v>---</v>
      </c>
      <c r="AI208" s="109" t="str">
        <f>IF(E208=""," ",DATEDIF(E208,#REF!,"M"))</f>
        <v xml:space="preserve"> </v>
      </c>
      <c r="AJ208" s="15" t="str">
        <f t="shared" si="50"/>
        <v/>
      </c>
      <c r="AK208" s="31">
        <v>197</v>
      </c>
      <c r="AL208" s="31" t="str">
        <f t="shared" si="57"/>
        <v/>
      </c>
      <c r="AM208" s="31" t="str">
        <f t="shared" si="58"/>
        <v>立得点表_幼児!3:７</v>
      </c>
      <c r="AN208" s="121" t="str">
        <f t="shared" si="59"/>
        <v>立得点表_幼児!11:15</v>
      </c>
      <c r="AO208" s="31" t="str">
        <f t="shared" si="60"/>
        <v>ボール得点表_幼児!3:７</v>
      </c>
      <c r="AP208" s="121" t="str">
        <f t="shared" si="61"/>
        <v>ボール得点表_幼児!11:15</v>
      </c>
      <c r="AQ208" s="31" t="str">
        <f t="shared" si="62"/>
        <v>25m得点表_幼児!3:7</v>
      </c>
      <c r="AR208" s="121" t="str">
        <f t="shared" si="63"/>
        <v>25m得点表_幼児!11:15</v>
      </c>
      <c r="AS208" s="31" t="str">
        <f t="shared" si="64"/>
        <v>往得点表_幼児!3:7</v>
      </c>
      <c r="AT208" s="121" t="str">
        <f t="shared" si="65"/>
        <v>往得点表_幼児!11:15</v>
      </c>
      <c r="AU208" s="31" t="e">
        <f>OR(AND(#REF!&lt;=7,#REF!&lt;&gt;""),AND(#REF!&gt;=50,#REF!=""))</f>
        <v>#REF!</v>
      </c>
    </row>
    <row r="209" spans="1:47">
      <c r="A209" s="8">
        <v>198</v>
      </c>
      <c r="B209" s="459"/>
      <c r="C209" s="139"/>
      <c r="D209" s="140"/>
      <c r="E209" s="141"/>
      <c r="F209" s="142" t="str">
        <f>IF(E209="","",DATEDIF(E209,#REF!,"y"))</f>
        <v/>
      </c>
      <c r="G209" s="140"/>
      <c r="H209" s="140"/>
      <c r="I209" s="83"/>
      <c r="J209" s="149" t="str">
        <f t="shared" ca="1" si="51"/>
        <v/>
      </c>
      <c r="K209" s="145"/>
      <c r="L209" s="158"/>
      <c r="M209" s="158"/>
      <c r="N209" s="146"/>
      <c r="O209" s="143"/>
      <c r="P209" s="144" t="str">
        <f t="shared" ca="1" si="52"/>
        <v/>
      </c>
      <c r="Q209" s="145"/>
      <c r="R209" s="158"/>
      <c r="S209" s="158"/>
      <c r="T209" s="158"/>
      <c r="U209" s="146"/>
      <c r="V209" s="147"/>
      <c r="W209" s="83" t="str">
        <f t="shared" ca="1" si="53"/>
        <v/>
      </c>
      <c r="X209" s="83"/>
      <c r="Y209" s="145"/>
      <c r="Z209" s="158"/>
      <c r="AA209" s="158"/>
      <c r="AB209" s="158"/>
      <c r="AC209" s="148"/>
      <c r="AD209" s="143"/>
      <c r="AE209" s="144" t="str">
        <f t="shared" ca="1" si="54"/>
        <v/>
      </c>
      <c r="AF209" s="150" t="str">
        <f t="shared" si="55"/>
        <v/>
      </c>
      <c r="AG209" s="150" t="str">
        <f t="shared" si="56"/>
        <v/>
      </c>
      <c r="AH209" s="9" t="str">
        <f>IF(AF209=4,VLOOKUP(AG209,設定_幼児!$A$2:$B$4,2,1),"---")</f>
        <v>---</v>
      </c>
      <c r="AI209" s="109" t="str">
        <f>IF(E209=""," ",DATEDIF(E209,#REF!,"M"))</f>
        <v xml:space="preserve"> </v>
      </c>
      <c r="AJ209" s="15" t="str">
        <f t="shared" si="50"/>
        <v/>
      </c>
      <c r="AK209" s="31">
        <v>198</v>
      </c>
      <c r="AL209" s="31" t="str">
        <f t="shared" si="57"/>
        <v/>
      </c>
      <c r="AM209" s="31" t="str">
        <f t="shared" si="58"/>
        <v>立得点表_幼児!3:７</v>
      </c>
      <c r="AN209" s="121" t="str">
        <f t="shared" si="59"/>
        <v>立得点表_幼児!11:15</v>
      </c>
      <c r="AO209" s="31" t="str">
        <f t="shared" si="60"/>
        <v>ボール得点表_幼児!3:７</v>
      </c>
      <c r="AP209" s="121" t="str">
        <f t="shared" si="61"/>
        <v>ボール得点表_幼児!11:15</v>
      </c>
      <c r="AQ209" s="31" t="str">
        <f t="shared" si="62"/>
        <v>25m得点表_幼児!3:7</v>
      </c>
      <c r="AR209" s="121" t="str">
        <f t="shared" si="63"/>
        <v>25m得点表_幼児!11:15</v>
      </c>
      <c r="AS209" s="31" t="str">
        <f t="shared" si="64"/>
        <v>往得点表_幼児!3:7</v>
      </c>
      <c r="AT209" s="121" t="str">
        <f t="shared" si="65"/>
        <v>往得点表_幼児!11:15</v>
      </c>
      <c r="AU209" s="31" t="e">
        <f>OR(AND(#REF!&lt;=7,#REF!&lt;&gt;""),AND(#REF!&gt;=50,#REF!=""))</f>
        <v>#REF!</v>
      </c>
    </row>
    <row r="210" spans="1:47">
      <c r="A210" s="8">
        <v>199</v>
      </c>
      <c r="B210" s="459"/>
      <c r="C210" s="139"/>
      <c r="D210" s="140"/>
      <c r="E210" s="141"/>
      <c r="F210" s="142" t="str">
        <f>IF(E210="","",DATEDIF(E210,#REF!,"y"))</f>
        <v/>
      </c>
      <c r="G210" s="140"/>
      <c r="H210" s="140"/>
      <c r="I210" s="83"/>
      <c r="J210" s="149" t="str">
        <f t="shared" ca="1" si="51"/>
        <v/>
      </c>
      <c r="K210" s="145"/>
      <c r="L210" s="158"/>
      <c r="M210" s="158"/>
      <c r="N210" s="146"/>
      <c r="O210" s="143"/>
      <c r="P210" s="144" t="str">
        <f t="shared" ca="1" si="52"/>
        <v/>
      </c>
      <c r="Q210" s="145"/>
      <c r="R210" s="158"/>
      <c r="S210" s="158"/>
      <c r="T210" s="158"/>
      <c r="U210" s="146"/>
      <c r="V210" s="147"/>
      <c r="W210" s="83" t="str">
        <f t="shared" ca="1" si="53"/>
        <v/>
      </c>
      <c r="X210" s="83"/>
      <c r="Y210" s="145"/>
      <c r="Z210" s="158"/>
      <c r="AA210" s="158"/>
      <c r="AB210" s="158"/>
      <c r="AC210" s="148"/>
      <c r="AD210" s="143"/>
      <c r="AE210" s="144" t="str">
        <f t="shared" ca="1" si="54"/>
        <v/>
      </c>
      <c r="AF210" s="150" t="str">
        <f t="shared" si="55"/>
        <v/>
      </c>
      <c r="AG210" s="150" t="str">
        <f t="shared" si="56"/>
        <v/>
      </c>
      <c r="AH210" s="9" t="str">
        <f>IF(AF210=4,VLOOKUP(AG210,設定_幼児!$A$2:$B$4,2,1),"---")</f>
        <v>---</v>
      </c>
      <c r="AI210" s="109" t="str">
        <f>IF(E210=""," ",DATEDIF(E210,#REF!,"M"))</f>
        <v xml:space="preserve"> </v>
      </c>
      <c r="AJ210" s="15" t="str">
        <f t="shared" si="50"/>
        <v/>
      </c>
      <c r="AK210" s="31">
        <v>199</v>
      </c>
      <c r="AL210" s="31" t="str">
        <f t="shared" si="57"/>
        <v/>
      </c>
      <c r="AM210" s="31" t="str">
        <f t="shared" si="58"/>
        <v>立得点表_幼児!3:７</v>
      </c>
      <c r="AN210" s="121" t="str">
        <f t="shared" si="59"/>
        <v>立得点表_幼児!11:15</v>
      </c>
      <c r="AO210" s="31" t="str">
        <f t="shared" si="60"/>
        <v>ボール得点表_幼児!3:７</v>
      </c>
      <c r="AP210" s="121" t="str">
        <f t="shared" si="61"/>
        <v>ボール得点表_幼児!11:15</v>
      </c>
      <c r="AQ210" s="31" t="str">
        <f t="shared" si="62"/>
        <v>25m得点表_幼児!3:7</v>
      </c>
      <c r="AR210" s="121" t="str">
        <f t="shared" si="63"/>
        <v>25m得点表_幼児!11:15</v>
      </c>
      <c r="AS210" s="31" t="str">
        <f t="shared" si="64"/>
        <v>往得点表_幼児!3:7</v>
      </c>
      <c r="AT210" s="121" t="str">
        <f t="shared" si="65"/>
        <v>往得点表_幼児!11:15</v>
      </c>
      <c r="AU210" s="31" t="e">
        <f>OR(AND(#REF!&lt;=7,#REF!&lt;&gt;""),AND(#REF!&gt;=50,#REF!=""))</f>
        <v>#REF!</v>
      </c>
    </row>
    <row r="211" spans="1:47">
      <c r="A211" s="8">
        <v>200</v>
      </c>
      <c r="B211" s="459"/>
      <c r="C211" s="139"/>
      <c r="D211" s="140"/>
      <c r="E211" s="141"/>
      <c r="F211" s="142" t="str">
        <f>IF(E211="","",DATEDIF(E211,#REF!,"y"))</f>
        <v/>
      </c>
      <c r="G211" s="140"/>
      <c r="H211" s="140"/>
      <c r="I211" s="83"/>
      <c r="J211" s="149" t="str">
        <f t="shared" ca="1" si="51"/>
        <v/>
      </c>
      <c r="K211" s="145"/>
      <c r="L211" s="158"/>
      <c r="M211" s="158"/>
      <c r="N211" s="146"/>
      <c r="O211" s="143"/>
      <c r="P211" s="144" t="str">
        <f t="shared" ca="1" si="52"/>
        <v/>
      </c>
      <c r="Q211" s="145"/>
      <c r="R211" s="158"/>
      <c r="S211" s="158"/>
      <c r="T211" s="158"/>
      <c r="U211" s="146"/>
      <c r="V211" s="147"/>
      <c r="W211" s="83" t="str">
        <f t="shared" ca="1" si="53"/>
        <v/>
      </c>
      <c r="X211" s="83"/>
      <c r="Y211" s="145"/>
      <c r="Z211" s="158"/>
      <c r="AA211" s="158"/>
      <c r="AB211" s="158"/>
      <c r="AC211" s="148"/>
      <c r="AD211" s="143"/>
      <c r="AE211" s="144" t="str">
        <f t="shared" ca="1" si="54"/>
        <v/>
      </c>
      <c r="AF211" s="150" t="str">
        <f t="shared" si="55"/>
        <v/>
      </c>
      <c r="AG211" s="150" t="str">
        <f t="shared" si="56"/>
        <v/>
      </c>
      <c r="AH211" s="9" t="str">
        <f>IF(AF211=4,VLOOKUP(AG211,設定_幼児!$A$2:$B$4,2,1),"---")</f>
        <v>---</v>
      </c>
      <c r="AI211" s="109" t="str">
        <f>IF(E211=""," ",DATEDIF(E211,#REF!,"M"))</f>
        <v xml:space="preserve"> </v>
      </c>
      <c r="AJ211" s="15" t="str">
        <f t="shared" si="50"/>
        <v/>
      </c>
      <c r="AK211" s="31">
        <v>200</v>
      </c>
      <c r="AL211" s="31" t="str">
        <f t="shared" si="57"/>
        <v/>
      </c>
      <c r="AM211" s="31" t="str">
        <f t="shared" si="58"/>
        <v>立得点表_幼児!3:７</v>
      </c>
      <c r="AN211" s="121" t="str">
        <f t="shared" si="59"/>
        <v>立得点表_幼児!11:15</v>
      </c>
      <c r="AO211" s="31" t="str">
        <f t="shared" si="60"/>
        <v>ボール得点表_幼児!3:７</v>
      </c>
      <c r="AP211" s="121" t="str">
        <f t="shared" si="61"/>
        <v>ボール得点表_幼児!11:15</v>
      </c>
      <c r="AQ211" s="31" t="str">
        <f t="shared" si="62"/>
        <v>25m得点表_幼児!3:7</v>
      </c>
      <c r="AR211" s="121" t="str">
        <f t="shared" si="63"/>
        <v>25m得点表_幼児!11:15</v>
      </c>
      <c r="AS211" s="31" t="str">
        <f t="shared" si="64"/>
        <v>往得点表_幼児!3:7</v>
      </c>
      <c r="AT211" s="121" t="str">
        <f t="shared" si="65"/>
        <v>往得点表_幼児!11:15</v>
      </c>
      <c r="AU211" s="31" t="e">
        <f>OR(AND(#REF!&lt;=7,#REF!&lt;&gt;""),AND(#REF!&gt;=50,#REF!=""))</f>
        <v>#REF!</v>
      </c>
    </row>
    <row r="212" spans="1:47">
      <c r="A212" s="8">
        <v>201</v>
      </c>
      <c r="B212" s="459"/>
      <c r="C212" s="139"/>
      <c r="D212" s="140"/>
      <c r="E212" s="141"/>
      <c r="F212" s="142" t="str">
        <f>IF(E212="","",DATEDIF(E212,#REF!,"y"))</f>
        <v/>
      </c>
      <c r="G212" s="140"/>
      <c r="H212" s="140"/>
      <c r="I212" s="83"/>
      <c r="J212" s="149" t="str">
        <f t="shared" ca="1" si="51"/>
        <v/>
      </c>
      <c r="K212" s="145"/>
      <c r="L212" s="158"/>
      <c r="M212" s="158"/>
      <c r="N212" s="146"/>
      <c r="O212" s="143"/>
      <c r="P212" s="144" t="str">
        <f t="shared" ca="1" si="52"/>
        <v/>
      </c>
      <c r="Q212" s="145"/>
      <c r="R212" s="158"/>
      <c r="S212" s="158"/>
      <c r="T212" s="158"/>
      <c r="U212" s="146"/>
      <c r="V212" s="147"/>
      <c r="W212" s="83" t="str">
        <f t="shared" ca="1" si="53"/>
        <v/>
      </c>
      <c r="X212" s="83"/>
      <c r="Y212" s="145"/>
      <c r="Z212" s="158"/>
      <c r="AA212" s="158"/>
      <c r="AB212" s="158"/>
      <c r="AC212" s="148"/>
      <c r="AD212" s="143"/>
      <c r="AE212" s="144" t="str">
        <f t="shared" ca="1" si="54"/>
        <v/>
      </c>
      <c r="AF212" s="150" t="str">
        <f t="shared" si="55"/>
        <v/>
      </c>
      <c r="AG212" s="150" t="str">
        <f t="shared" si="56"/>
        <v/>
      </c>
      <c r="AH212" s="9" t="str">
        <f>IF(AF212=4,VLOOKUP(AG212,設定_幼児!$A$2:$B$4,2,1),"---")</f>
        <v>---</v>
      </c>
      <c r="AI212" s="109" t="str">
        <f>IF(E212=""," ",DATEDIF(E212,#REF!,"M"))</f>
        <v xml:space="preserve"> </v>
      </c>
      <c r="AJ212" s="15" t="str">
        <f t="shared" si="50"/>
        <v/>
      </c>
      <c r="AK212" s="31">
        <v>201</v>
      </c>
      <c r="AL212" s="31" t="str">
        <f t="shared" si="57"/>
        <v/>
      </c>
      <c r="AM212" s="31" t="str">
        <f t="shared" si="58"/>
        <v>立得点表_幼児!3:７</v>
      </c>
      <c r="AN212" s="121" t="str">
        <f t="shared" si="59"/>
        <v>立得点表_幼児!11:15</v>
      </c>
      <c r="AO212" s="31" t="str">
        <f t="shared" si="60"/>
        <v>ボール得点表_幼児!3:７</v>
      </c>
      <c r="AP212" s="121" t="str">
        <f t="shared" si="61"/>
        <v>ボール得点表_幼児!11:15</v>
      </c>
      <c r="AQ212" s="31" t="str">
        <f t="shared" si="62"/>
        <v>25m得点表_幼児!3:7</v>
      </c>
      <c r="AR212" s="121" t="str">
        <f t="shared" si="63"/>
        <v>25m得点表_幼児!11:15</v>
      </c>
      <c r="AS212" s="31" t="str">
        <f t="shared" si="64"/>
        <v>往得点表_幼児!3:7</v>
      </c>
      <c r="AT212" s="121" t="str">
        <f t="shared" si="65"/>
        <v>往得点表_幼児!11:15</v>
      </c>
      <c r="AU212" s="31" t="e">
        <f>OR(AND(#REF!&lt;=7,#REF!&lt;&gt;""),AND(#REF!&gt;=50,#REF!=""))</f>
        <v>#REF!</v>
      </c>
    </row>
    <row r="213" spans="1:47">
      <c r="A213" s="8">
        <v>202</v>
      </c>
      <c r="B213" s="459"/>
      <c r="C213" s="139"/>
      <c r="D213" s="140"/>
      <c r="E213" s="141"/>
      <c r="F213" s="142" t="str">
        <f>IF(E213="","",DATEDIF(E213,#REF!,"y"))</f>
        <v/>
      </c>
      <c r="G213" s="140"/>
      <c r="H213" s="140"/>
      <c r="I213" s="83"/>
      <c r="J213" s="149" t="str">
        <f t="shared" ca="1" si="51"/>
        <v/>
      </c>
      <c r="K213" s="145"/>
      <c r="L213" s="158"/>
      <c r="M213" s="158"/>
      <c r="N213" s="146"/>
      <c r="O213" s="143"/>
      <c r="P213" s="144" t="str">
        <f t="shared" ca="1" si="52"/>
        <v/>
      </c>
      <c r="Q213" s="145"/>
      <c r="R213" s="158"/>
      <c r="S213" s="158"/>
      <c r="T213" s="158"/>
      <c r="U213" s="146"/>
      <c r="V213" s="147"/>
      <c r="W213" s="83" t="str">
        <f t="shared" ca="1" si="53"/>
        <v/>
      </c>
      <c r="X213" s="83"/>
      <c r="Y213" s="145"/>
      <c r="Z213" s="158"/>
      <c r="AA213" s="158"/>
      <c r="AB213" s="158"/>
      <c r="AC213" s="148"/>
      <c r="AD213" s="143"/>
      <c r="AE213" s="144" t="str">
        <f t="shared" ca="1" si="54"/>
        <v/>
      </c>
      <c r="AF213" s="150" t="str">
        <f t="shared" si="55"/>
        <v/>
      </c>
      <c r="AG213" s="150" t="str">
        <f t="shared" si="56"/>
        <v/>
      </c>
      <c r="AH213" s="9" t="str">
        <f>IF(AF213=4,VLOOKUP(AG213,設定_幼児!$A$2:$B$4,2,1),"---")</f>
        <v>---</v>
      </c>
      <c r="AI213" s="109" t="str">
        <f>IF(E213=""," ",DATEDIF(E213,#REF!,"M"))</f>
        <v xml:space="preserve"> </v>
      </c>
      <c r="AJ213" s="15" t="str">
        <f t="shared" si="50"/>
        <v/>
      </c>
      <c r="AK213" s="31">
        <v>202</v>
      </c>
      <c r="AL213" s="31" t="str">
        <f t="shared" si="57"/>
        <v/>
      </c>
      <c r="AM213" s="31" t="str">
        <f t="shared" si="58"/>
        <v>立得点表_幼児!3:７</v>
      </c>
      <c r="AN213" s="121" t="str">
        <f t="shared" si="59"/>
        <v>立得点表_幼児!11:15</v>
      </c>
      <c r="AO213" s="31" t="str">
        <f t="shared" si="60"/>
        <v>ボール得点表_幼児!3:７</v>
      </c>
      <c r="AP213" s="121" t="str">
        <f t="shared" si="61"/>
        <v>ボール得点表_幼児!11:15</v>
      </c>
      <c r="AQ213" s="31" t="str">
        <f t="shared" si="62"/>
        <v>25m得点表_幼児!3:7</v>
      </c>
      <c r="AR213" s="121" t="str">
        <f t="shared" si="63"/>
        <v>25m得点表_幼児!11:15</v>
      </c>
      <c r="AS213" s="31" t="str">
        <f t="shared" si="64"/>
        <v>往得点表_幼児!3:7</v>
      </c>
      <c r="AT213" s="121" t="str">
        <f t="shared" si="65"/>
        <v>往得点表_幼児!11:15</v>
      </c>
      <c r="AU213" s="31" t="e">
        <f>OR(AND(#REF!&lt;=7,#REF!&lt;&gt;""),AND(#REF!&gt;=50,#REF!=""))</f>
        <v>#REF!</v>
      </c>
    </row>
    <row r="214" spans="1:47">
      <c r="A214" s="8">
        <v>203</v>
      </c>
      <c r="B214" s="459"/>
      <c r="C214" s="139"/>
      <c r="D214" s="140"/>
      <c r="E214" s="141"/>
      <c r="F214" s="142" t="str">
        <f>IF(E214="","",DATEDIF(E214,#REF!,"y"))</f>
        <v/>
      </c>
      <c r="G214" s="140"/>
      <c r="H214" s="140"/>
      <c r="I214" s="83"/>
      <c r="J214" s="149" t="str">
        <f t="shared" ca="1" si="51"/>
        <v/>
      </c>
      <c r="K214" s="145"/>
      <c r="L214" s="158"/>
      <c r="M214" s="158"/>
      <c r="N214" s="146"/>
      <c r="O214" s="143"/>
      <c r="P214" s="144" t="str">
        <f t="shared" ca="1" si="52"/>
        <v/>
      </c>
      <c r="Q214" s="145"/>
      <c r="R214" s="158"/>
      <c r="S214" s="158"/>
      <c r="T214" s="158"/>
      <c r="U214" s="146"/>
      <c r="V214" s="147"/>
      <c r="W214" s="83" t="str">
        <f t="shared" ca="1" si="53"/>
        <v/>
      </c>
      <c r="X214" s="83"/>
      <c r="Y214" s="145"/>
      <c r="Z214" s="158"/>
      <c r="AA214" s="158"/>
      <c r="AB214" s="158"/>
      <c r="AC214" s="148"/>
      <c r="AD214" s="143"/>
      <c r="AE214" s="144" t="str">
        <f t="shared" ca="1" si="54"/>
        <v/>
      </c>
      <c r="AF214" s="150" t="str">
        <f t="shared" si="55"/>
        <v/>
      </c>
      <c r="AG214" s="150" t="str">
        <f t="shared" si="56"/>
        <v/>
      </c>
      <c r="AH214" s="9" t="str">
        <f>IF(AF214=4,VLOOKUP(AG214,設定_幼児!$A$2:$B$4,2,1),"---")</f>
        <v>---</v>
      </c>
      <c r="AI214" s="109" t="str">
        <f>IF(E214=""," ",DATEDIF(E214,#REF!,"M"))</f>
        <v xml:space="preserve"> </v>
      </c>
      <c r="AJ214" s="15" t="str">
        <f t="shared" si="50"/>
        <v/>
      </c>
      <c r="AK214" s="31">
        <v>203</v>
      </c>
      <c r="AL214" s="31" t="str">
        <f t="shared" si="57"/>
        <v/>
      </c>
      <c r="AM214" s="31" t="str">
        <f t="shared" si="58"/>
        <v>立得点表_幼児!3:７</v>
      </c>
      <c r="AN214" s="121" t="str">
        <f t="shared" si="59"/>
        <v>立得点表_幼児!11:15</v>
      </c>
      <c r="AO214" s="31" t="str">
        <f t="shared" si="60"/>
        <v>ボール得点表_幼児!3:７</v>
      </c>
      <c r="AP214" s="121" t="str">
        <f t="shared" si="61"/>
        <v>ボール得点表_幼児!11:15</v>
      </c>
      <c r="AQ214" s="31" t="str">
        <f t="shared" si="62"/>
        <v>25m得点表_幼児!3:7</v>
      </c>
      <c r="AR214" s="121" t="str">
        <f t="shared" si="63"/>
        <v>25m得点表_幼児!11:15</v>
      </c>
      <c r="AS214" s="31" t="str">
        <f t="shared" si="64"/>
        <v>往得点表_幼児!3:7</v>
      </c>
      <c r="AT214" s="121" t="str">
        <f t="shared" si="65"/>
        <v>往得点表_幼児!11:15</v>
      </c>
      <c r="AU214" s="31" t="e">
        <f>OR(AND(#REF!&lt;=7,#REF!&lt;&gt;""),AND(#REF!&gt;=50,#REF!=""))</f>
        <v>#REF!</v>
      </c>
    </row>
    <row r="215" spans="1:47">
      <c r="A215" s="8">
        <v>204</v>
      </c>
      <c r="B215" s="459"/>
      <c r="C215" s="139"/>
      <c r="D215" s="140"/>
      <c r="E215" s="141"/>
      <c r="F215" s="142" t="str">
        <f>IF(E215="","",DATEDIF(E215,#REF!,"y"))</f>
        <v/>
      </c>
      <c r="G215" s="140"/>
      <c r="H215" s="140"/>
      <c r="I215" s="83"/>
      <c r="J215" s="149" t="str">
        <f t="shared" ca="1" si="51"/>
        <v/>
      </c>
      <c r="K215" s="145"/>
      <c r="L215" s="158"/>
      <c r="M215" s="158"/>
      <c r="N215" s="146"/>
      <c r="O215" s="143"/>
      <c r="P215" s="144" t="str">
        <f t="shared" ca="1" si="52"/>
        <v/>
      </c>
      <c r="Q215" s="145"/>
      <c r="R215" s="158"/>
      <c r="S215" s="158"/>
      <c r="T215" s="158"/>
      <c r="U215" s="146"/>
      <c r="V215" s="147"/>
      <c r="W215" s="83" t="str">
        <f t="shared" ca="1" si="53"/>
        <v/>
      </c>
      <c r="X215" s="83"/>
      <c r="Y215" s="145"/>
      <c r="Z215" s="158"/>
      <c r="AA215" s="158"/>
      <c r="AB215" s="158"/>
      <c r="AC215" s="148"/>
      <c r="AD215" s="143"/>
      <c r="AE215" s="144" t="str">
        <f t="shared" ca="1" si="54"/>
        <v/>
      </c>
      <c r="AF215" s="150" t="str">
        <f t="shared" si="55"/>
        <v/>
      </c>
      <c r="AG215" s="150" t="str">
        <f t="shared" si="56"/>
        <v/>
      </c>
      <c r="AH215" s="9" t="str">
        <f>IF(AF215=4,VLOOKUP(AG215,設定_幼児!$A$2:$B$4,2,1),"---")</f>
        <v>---</v>
      </c>
      <c r="AI215" s="109" t="str">
        <f>IF(E215=""," ",DATEDIF(E215,#REF!,"M"))</f>
        <v xml:space="preserve"> </v>
      </c>
      <c r="AJ215" s="15" t="str">
        <f t="shared" si="50"/>
        <v/>
      </c>
      <c r="AK215" s="31">
        <v>204</v>
      </c>
      <c r="AL215" s="31" t="str">
        <f t="shared" si="57"/>
        <v/>
      </c>
      <c r="AM215" s="31" t="str">
        <f t="shared" si="58"/>
        <v>立得点表_幼児!3:７</v>
      </c>
      <c r="AN215" s="121" t="str">
        <f t="shared" si="59"/>
        <v>立得点表_幼児!11:15</v>
      </c>
      <c r="AO215" s="31" t="str">
        <f t="shared" si="60"/>
        <v>ボール得点表_幼児!3:７</v>
      </c>
      <c r="AP215" s="121" t="str">
        <f t="shared" si="61"/>
        <v>ボール得点表_幼児!11:15</v>
      </c>
      <c r="AQ215" s="31" t="str">
        <f t="shared" si="62"/>
        <v>25m得点表_幼児!3:7</v>
      </c>
      <c r="AR215" s="121" t="str">
        <f t="shared" si="63"/>
        <v>25m得点表_幼児!11:15</v>
      </c>
      <c r="AS215" s="31" t="str">
        <f t="shared" si="64"/>
        <v>往得点表_幼児!3:7</v>
      </c>
      <c r="AT215" s="121" t="str">
        <f t="shared" si="65"/>
        <v>往得点表_幼児!11:15</v>
      </c>
      <c r="AU215" s="31" t="e">
        <f>OR(AND(#REF!&lt;=7,#REF!&lt;&gt;""),AND(#REF!&gt;=50,#REF!=""))</f>
        <v>#REF!</v>
      </c>
    </row>
    <row r="216" spans="1:47">
      <c r="A216" s="8">
        <v>205</v>
      </c>
      <c r="B216" s="459"/>
      <c r="C216" s="139"/>
      <c r="D216" s="140"/>
      <c r="E216" s="141"/>
      <c r="F216" s="142" t="str">
        <f>IF(E216="","",DATEDIF(E216,#REF!,"y"))</f>
        <v/>
      </c>
      <c r="G216" s="140"/>
      <c r="H216" s="140"/>
      <c r="I216" s="83"/>
      <c r="J216" s="149" t="str">
        <f t="shared" ca="1" si="51"/>
        <v/>
      </c>
      <c r="K216" s="145"/>
      <c r="L216" s="158"/>
      <c r="M216" s="158"/>
      <c r="N216" s="146"/>
      <c r="O216" s="143"/>
      <c r="P216" s="144" t="str">
        <f t="shared" ca="1" si="52"/>
        <v/>
      </c>
      <c r="Q216" s="145"/>
      <c r="R216" s="158"/>
      <c r="S216" s="158"/>
      <c r="T216" s="158"/>
      <c r="U216" s="146"/>
      <c r="V216" s="147"/>
      <c r="W216" s="83" t="str">
        <f t="shared" ca="1" si="53"/>
        <v/>
      </c>
      <c r="X216" s="83"/>
      <c r="Y216" s="145"/>
      <c r="Z216" s="158"/>
      <c r="AA216" s="158"/>
      <c r="AB216" s="158"/>
      <c r="AC216" s="148"/>
      <c r="AD216" s="143"/>
      <c r="AE216" s="144" t="str">
        <f t="shared" ca="1" si="54"/>
        <v/>
      </c>
      <c r="AF216" s="150" t="str">
        <f t="shared" si="55"/>
        <v/>
      </c>
      <c r="AG216" s="150" t="str">
        <f t="shared" si="56"/>
        <v/>
      </c>
      <c r="AH216" s="9" t="str">
        <f>IF(AF216=4,VLOOKUP(AG216,設定_幼児!$A$2:$B$4,2,1),"---")</f>
        <v>---</v>
      </c>
      <c r="AI216" s="109" t="str">
        <f>IF(E216=""," ",DATEDIF(E216,#REF!,"M"))</f>
        <v xml:space="preserve"> </v>
      </c>
      <c r="AJ216" s="15" t="str">
        <f t="shared" si="50"/>
        <v/>
      </c>
      <c r="AK216" s="31">
        <v>205</v>
      </c>
      <c r="AL216" s="31" t="str">
        <f t="shared" si="57"/>
        <v/>
      </c>
      <c r="AM216" s="31" t="str">
        <f t="shared" si="58"/>
        <v>立得点表_幼児!3:７</v>
      </c>
      <c r="AN216" s="121" t="str">
        <f t="shared" si="59"/>
        <v>立得点表_幼児!11:15</v>
      </c>
      <c r="AO216" s="31" t="str">
        <f t="shared" si="60"/>
        <v>ボール得点表_幼児!3:７</v>
      </c>
      <c r="AP216" s="121" t="str">
        <f t="shared" si="61"/>
        <v>ボール得点表_幼児!11:15</v>
      </c>
      <c r="AQ216" s="31" t="str">
        <f t="shared" si="62"/>
        <v>25m得点表_幼児!3:7</v>
      </c>
      <c r="AR216" s="121" t="str">
        <f t="shared" si="63"/>
        <v>25m得点表_幼児!11:15</v>
      </c>
      <c r="AS216" s="31" t="str">
        <f t="shared" si="64"/>
        <v>往得点表_幼児!3:7</v>
      </c>
      <c r="AT216" s="121" t="str">
        <f t="shared" si="65"/>
        <v>往得点表_幼児!11:15</v>
      </c>
      <c r="AU216" s="31" t="e">
        <f>OR(AND(#REF!&lt;=7,#REF!&lt;&gt;""),AND(#REF!&gt;=50,#REF!=""))</f>
        <v>#REF!</v>
      </c>
    </row>
    <row r="217" spans="1:47">
      <c r="A217" s="8">
        <v>206</v>
      </c>
      <c r="B217" s="459"/>
      <c r="C217" s="139"/>
      <c r="D217" s="140"/>
      <c r="E217" s="141"/>
      <c r="F217" s="142" t="str">
        <f>IF(E217="","",DATEDIF(E217,#REF!,"y"))</f>
        <v/>
      </c>
      <c r="G217" s="140"/>
      <c r="H217" s="140"/>
      <c r="I217" s="83"/>
      <c r="J217" s="149" t="str">
        <f t="shared" ca="1" si="51"/>
        <v/>
      </c>
      <c r="K217" s="145"/>
      <c r="L217" s="158"/>
      <c r="M217" s="158"/>
      <c r="N217" s="146"/>
      <c r="O217" s="143"/>
      <c r="P217" s="144" t="str">
        <f t="shared" ca="1" si="52"/>
        <v/>
      </c>
      <c r="Q217" s="145"/>
      <c r="R217" s="158"/>
      <c r="S217" s="158"/>
      <c r="T217" s="158"/>
      <c r="U217" s="146"/>
      <c r="V217" s="147"/>
      <c r="W217" s="83" t="str">
        <f t="shared" ca="1" si="53"/>
        <v/>
      </c>
      <c r="X217" s="83"/>
      <c r="Y217" s="145"/>
      <c r="Z217" s="158"/>
      <c r="AA217" s="158"/>
      <c r="AB217" s="158"/>
      <c r="AC217" s="148"/>
      <c r="AD217" s="143"/>
      <c r="AE217" s="144" t="str">
        <f t="shared" ca="1" si="54"/>
        <v/>
      </c>
      <c r="AF217" s="150" t="str">
        <f t="shared" si="55"/>
        <v/>
      </c>
      <c r="AG217" s="150" t="str">
        <f t="shared" si="56"/>
        <v/>
      </c>
      <c r="AH217" s="9" t="str">
        <f>IF(AF217=4,VLOOKUP(AG217,設定_幼児!$A$2:$B$4,2,1),"---")</f>
        <v>---</v>
      </c>
      <c r="AI217" s="109" t="str">
        <f>IF(E217=""," ",DATEDIF(E217,#REF!,"M"))</f>
        <v xml:space="preserve"> </v>
      </c>
      <c r="AJ217" s="15" t="str">
        <f t="shared" si="50"/>
        <v/>
      </c>
      <c r="AK217" s="31">
        <v>206</v>
      </c>
      <c r="AL217" s="31" t="str">
        <f t="shared" si="57"/>
        <v/>
      </c>
      <c r="AM217" s="31" t="str">
        <f t="shared" si="58"/>
        <v>立得点表_幼児!3:７</v>
      </c>
      <c r="AN217" s="121" t="str">
        <f t="shared" si="59"/>
        <v>立得点表_幼児!11:15</v>
      </c>
      <c r="AO217" s="31" t="str">
        <f t="shared" si="60"/>
        <v>ボール得点表_幼児!3:７</v>
      </c>
      <c r="AP217" s="121" t="str">
        <f t="shared" si="61"/>
        <v>ボール得点表_幼児!11:15</v>
      </c>
      <c r="AQ217" s="31" t="str">
        <f t="shared" si="62"/>
        <v>25m得点表_幼児!3:7</v>
      </c>
      <c r="AR217" s="121" t="str">
        <f t="shared" si="63"/>
        <v>25m得点表_幼児!11:15</v>
      </c>
      <c r="AS217" s="31" t="str">
        <f t="shared" si="64"/>
        <v>往得点表_幼児!3:7</v>
      </c>
      <c r="AT217" s="121" t="str">
        <f t="shared" si="65"/>
        <v>往得点表_幼児!11:15</v>
      </c>
      <c r="AU217" s="31" t="e">
        <f>OR(AND(#REF!&lt;=7,#REF!&lt;&gt;""),AND(#REF!&gt;=50,#REF!=""))</f>
        <v>#REF!</v>
      </c>
    </row>
    <row r="218" spans="1:47">
      <c r="A218" s="8">
        <v>207</v>
      </c>
      <c r="B218" s="459"/>
      <c r="C218" s="139"/>
      <c r="D218" s="140"/>
      <c r="E218" s="141"/>
      <c r="F218" s="142" t="str">
        <f>IF(E218="","",DATEDIF(E218,#REF!,"y"))</f>
        <v/>
      </c>
      <c r="G218" s="140"/>
      <c r="H218" s="140"/>
      <c r="I218" s="83"/>
      <c r="J218" s="149" t="str">
        <f t="shared" ca="1" si="51"/>
        <v/>
      </c>
      <c r="K218" s="145"/>
      <c r="L218" s="158"/>
      <c r="M218" s="158"/>
      <c r="N218" s="146"/>
      <c r="O218" s="143"/>
      <c r="P218" s="144" t="str">
        <f t="shared" ca="1" si="52"/>
        <v/>
      </c>
      <c r="Q218" s="145"/>
      <c r="R218" s="158"/>
      <c r="S218" s="158"/>
      <c r="T218" s="158"/>
      <c r="U218" s="146"/>
      <c r="V218" s="147"/>
      <c r="W218" s="83" t="str">
        <f t="shared" ca="1" si="53"/>
        <v/>
      </c>
      <c r="X218" s="83"/>
      <c r="Y218" s="145"/>
      <c r="Z218" s="158"/>
      <c r="AA218" s="158"/>
      <c r="AB218" s="158"/>
      <c r="AC218" s="148"/>
      <c r="AD218" s="143"/>
      <c r="AE218" s="144" t="str">
        <f t="shared" ca="1" si="54"/>
        <v/>
      </c>
      <c r="AF218" s="150" t="str">
        <f t="shared" si="55"/>
        <v/>
      </c>
      <c r="AG218" s="150" t="str">
        <f t="shared" si="56"/>
        <v/>
      </c>
      <c r="AH218" s="9" t="str">
        <f>IF(AF218=4,VLOOKUP(AG218,設定_幼児!$A$2:$B$4,2,1),"---")</f>
        <v>---</v>
      </c>
      <c r="AI218" s="109" t="str">
        <f>IF(E218=""," ",DATEDIF(E218,#REF!,"M"))</f>
        <v xml:space="preserve"> </v>
      </c>
      <c r="AJ218" s="15" t="str">
        <f t="shared" si="50"/>
        <v/>
      </c>
      <c r="AK218" s="31">
        <v>207</v>
      </c>
      <c r="AL218" s="31" t="str">
        <f t="shared" si="57"/>
        <v/>
      </c>
      <c r="AM218" s="31" t="str">
        <f t="shared" si="58"/>
        <v>立得点表_幼児!3:７</v>
      </c>
      <c r="AN218" s="121" t="str">
        <f t="shared" si="59"/>
        <v>立得点表_幼児!11:15</v>
      </c>
      <c r="AO218" s="31" t="str">
        <f t="shared" si="60"/>
        <v>ボール得点表_幼児!3:７</v>
      </c>
      <c r="AP218" s="121" t="str">
        <f t="shared" si="61"/>
        <v>ボール得点表_幼児!11:15</v>
      </c>
      <c r="AQ218" s="31" t="str">
        <f t="shared" si="62"/>
        <v>25m得点表_幼児!3:7</v>
      </c>
      <c r="AR218" s="121" t="str">
        <f t="shared" si="63"/>
        <v>25m得点表_幼児!11:15</v>
      </c>
      <c r="AS218" s="31" t="str">
        <f t="shared" si="64"/>
        <v>往得点表_幼児!3:7</v>
      </c>
      <c r="AT218" s="121" t="str">
        <f t="shared" si="65"/>
        <v>往得点表_幼児!11:15</v>
      </c>
      <c r="AU218" s="31" t="e">
        <f>OR(AND(#REF!&lt;=7,#REF!&lt;&gt;""),AND(#REF!&gt;=50,#REF!=""))</f>
        <v>#REF!</v>
      </c>
    </row>
    <row r="219" spans="1:47">
      <c r="A219" s="8">
        <v>208</v>
      </c>
      <c r="B219" s="459"/>
      <c r="C219" s="139"/>
      <c r="D219" s="140"/>
      <c r="E219" s="141"/>
      <c r="F219" s="142" t="str">
        <f>IF(E219="","",DATEDIF(E219,#REF!,"y"))</f>
        <v/>
      </c>
      <c r="G219" s="140"/>
      <c r="H219" s="140"/>
      <c r="I219" s="83"/>
      <c r="J219" s="149" t="str">
        <f t="shared" ca="1" si="51"/>
        <v/>
      </c>
      <c r="K219" s="145"/>
      <c r="L219" s="158"/>
      <c r="M219" s="158"/>
      <c r="N219" s="146"/>
      <c r="O219" s="143"/>
      <c r="P219" s="144" t="str">
        <f t="shared" ca="1" si="52"/>
        <v/>
      </c>
      <c r="Q219" s="145"/>
      <c r="R219" s="158"/>
      <c r="S219" s="158"/>
      <c r="T219" s="158"/>
      <c r="U219" s="146"/>
      <c r="V219" s="147"/>
      <c r="W219" s="83" t="str">
        <f t="shared" ca="1" si="53"/>
        <v/>
      </c>
      <c r="X219" s="83"/>
      <c r="Y219" s="145"/>
      <c r="Z219" s="158"/>
      <c r="AA219" s="158"/>
      <c r="AB219" s="158"/>
      <c r="AC219" s="148"/>
      <c r="AD219" s="143"/>
      <c r="AE219" s="144" t="str">
        <f t="shared" ca="1" si="54"/>
        <v/>
      </c>
      <c r="AF219" s="150" t="str">
        <f t="shared" si="55"/>
        <v/>
      </c>
      <c r="AG219" s="150" t="str">
        <f t="shared" si="56"/>
        <v/>
      </c>
      <c r="AH219" s="9" t="str">
        <f>IF(AF219=4,VLOOKUP(AG219,設定_幼児!$A$2:$B$4,2,1),"---")</f>
        <v>---</v>
      </c>
      <c r="AI219" s="109" t="str">
        <f>IF(E219=""," ",DATEDIF(E219,#REF!,"M"))</f>
        <v xml:space="preserve"> </v>
      </c>
      <c r="AJ219" s="15" t="str">
        <f t="shared" si="50"/>
        <v/>
      </c>
      <c r="AK219" s="31">
        <v>208</v>
      </c>
      <c r="AL219" s="31" t="str">
        <f t="shared" si="57"/>
        <v/>
      </c>
      <c r="AM219" s="31" t="str">
        <f t="shared" si="58"/>
        <v>立得点表_幼児!3:７</v>
      </c>
      <c r="AN219" s="121" t="str">
        <f t="shared" si="59"/>
        <v>立得点表_幼児!11:15</v>
      </c>
      <c r="AO219" s="31" t="str">
        <f t="shared" si="60"/>
        <v>ボール得点表_幼児!3:７</v>
      </c>
      <c r="AP219" s="121" t="str">
        <f t="shared" si="61"/>
        <v>ボール得点表_幼児!11:15</v>
      </c>
      <c r="AQ219" s="31" t="str">
        <f t="shared" si="62"/>
        <v>25m得点表_幼児!3:7</v>
      </c>
      <c r="AR219" s="121" t="str">
        <f t="shared" si="63"/>
        <v>25m得点表_幼児!11:15</v>
      </c>
      <c r="AS219" s="31" t="str">
        <f t="shared" si="64"/>
        <v>往得点表_幼児!3:7</v>
      </c>
      <c r="AT219" s="121" t="str">
        <f t="shared" si="65"/>
        <v>往得点表_幼児!11:15</v>
      </c>
      <c r="AU219" s="31" t="e">
        <f>OR(AND(#REF!&lt;=7,#REF!&lt;&gt;""),AND(#REF!&gt;=50,#REF!=""))</f>
        <v>#REF!</v>
      </c>
    </row>
    <row r="220" spans="1:47">
      <c r="A220" s="8">
        <v>209</v>
      </c>
      <c r="B220" s="459"/>
      <c r="C220" s="139"/>
      <c r="D220" s="140"/>
      <c r="E220" s="141"/>
      <c r="F220" s="142" t="str">
        <f>IF(E220="","",DATEDIF(E220,#REF!,"y"))</f>
        <v/>
      </c>
      <c r="G220" s="140"/>
      <c r="H220" s="140"/>
      <c r="I220" s="83"/>
      <c r="J220" s="149" t="str">
        <f t="shared" ca="1" si="51"/>
        <v/>
      </c>
      <c r="K220" s="145"/>
      <c r="L220" s="158"/>
      <c r="M220" s="158"/>
      <c r="N220" s="146"/>
      <c r="O220" s="143"/>
      <c r="P220" s="144" t="str">
        <f t="shared" ca="1" si="52"/>
        <v/>
      </c>
      <c r="Q220" s="145"/>
      <c r="R220" s="158"/>
      <c r="S220" s="158"/>
      <c r="T220" s="158"/>
      <c r="U220" s="146"/>
      <c r="V220" s="147"/>
      <c r="W220" s="83" t="str">
        <f t="shared" ca="1" si="53"/>
        <v/>
      </c>
      <c r="X220" s="83"/>
      <c r="Y220" s="145"/>
      <c r="Z220" s="158"/>
      <c r="AA220" s="158"/>
      <c r="AB220" s="158"/>
      <c r="AC220" s="148"/>
      <c r="AD220" s="143"/>
      <c r="AE220" s="144" t="str">
        <f t="shared" ca="1" si="54"/>
        <v/>
      </c>
      <c r="AF220" s="150" t="str">
        <f t="shared" si="55"/>
        <v/>
      </c>
      <c r="AG220" s="150" t="str">
        <f t="shared" si="56"/>
        <v/>
      </c>
      <c r="AH220" s="9" t="str">
        <f>IF(AF220=4,VLOOKUP(AG220,設定_幼児!$A$2:$B$4,2,1),"---")</f>
        <v>---</v>
      </c>
      <c r="AI220" s="109" t="str">
        <f>IF(E220=""," ",DATEDIF(E220,#REF!,"M"))</f>
        <v xml:space="preserve"> </v>
      </c>
      <c r="AJ220" s="15" t="str">
        <f t="shared" si="50"/>
        <v/>
      </c>
      <c r="AK220" s="31">
        <v>209</v>
      </c>
      <c r="AL220" s="31" t="str">
        <f t="shared" si="57"/>
        <v/>
      </c>
      <c r="AM220" s="31" t="str">
        <f t="shared" si="58"/>
        <v>立得点表_幼児!3:７</v>
      </c>
      <c r="AN220" s="121" t="str">
        <f t="shared" si="59"/>
        <v>立得点表_幼児!11:15</v>
      </c>
      <c r="AO220" s="31" t="str">
        <f t="shared" si="60"/>
        <v>ボール得点表_幼児!3:７</v>
      </c>
      <c r="AP220" s="121" t="str">
        <f t="shared" si="61"/>
        <v>ボール得点表_幼児!11:15</v>
      </c>
      <c r="AQ220" s="31" t="str">
        <f t="shared" si="62"/>
        <v>25m得点表_幼児!3:7</v>
      </c>
      <c r="AR220" s="121" t="str">
        <f t="shared" si="63"/>
        <v>25m得点表_幼児!11:15</v>
      </c>
      <c r="AS220" s="31" t="str">
        <f t="shared" si="64"/>
        <v>往得点表_幼児!3:7</v>
      </c>
      <c r="AT220" s="121" t="str">
        <f t="shared" si="65"/>
        <v>往得点表_幼児!11:15</v>
      </c>
      <c r="AU220" s="31" t="e">
        <f>OR(AND(#REF!&lt;=7,#REF!&lt;&gt;""),AND(#REF!&gt;=50,#REF!=""))</f>
        <v>#REF!</v>
      </c>
    </row>
    <row r="221" spans="1:47">
      <c r="A221" s="8">
        <v>210</v>
      </c>
      <c r="B221" s="459"/>
      <c r="C221" s="139"/>
      <c r="D221" s="140"/>
      <c r="E221" s="141"/>
      <c r="F221" s="142" t="str">
        <f>IF(E221="","",DATEDIF(E221,#REF!,"y"))</f>
        <v/>
      </c>
      <c r="G221" s="140"/>
      <c r="H221" s="140"/>
      <c r="I221" s="83"/>
      <c r="J221" s="149" t="str">
        <f t="shared" ca="1" si="51"/>
        <v/>
      </c>
      <c r="K221" s="145"/>
      <c r="L221" s="158"/>
      <c r="M221" s="158"/>
      <c r="N221" s="146"/>
      <c r="O221" s="143"/>
      <c r="P221" s="144" t="str">
        <f t="shared" ca="1" si="52"/>
        <v/>
      </c>
      <c r="Q221" s="145"/>
      <c r="R221" s="158"/>
      <c r="S221" s="158"/>
      <c r="T221" s="158"/>
      <c r="U221" s="146"/>
      <c r="V221" s="147"/>
      <c r="W221" s="83" t="str">
        <f t="shared" ca="1" si="53"/>
        <v/>
      </c>
      <c r="X221" s="83"/>
      <c r="Y221" s="145"/>
      <c r="Z221" s="158"/>
      <c r="AA221" s="158"/>
      <c r="AB221" s="158"/>
      <c r="AC221" s="148"/>
      <c r="AD221" s="143"/>
      <c r="AE221" s="144" t="str">
        <f t="shared" ca="1" si="54"/>
        <v/>
      </c>
      <c r="AF221" s="150" t="str">
        <f t="shared" si="55"/>
        <v/>
      </c>
      <c r="AG221" s="150" t="str">
        <f t="shared" si="56"/>
        <v/>
      </c>
      <c r="AH221" s="9" t="str">
        <f>IF(AF221=4,VLOOKUP(AG221,設定_幼児!$A$2:$B$4,2,1),"---")</f>
        <v>---</v>
      </c>
      <c r="AI221" s="109" t="str">
        <f>IF(E221=""," ",DATEDIF(E221,#REF!,"M"))</f>
        <v xml:space="preserve"> </v>
      </c>
      <c r="AJ221" s="15" t="str">
        <f t="shared" si="50"/>
        <v/>
      </c>
      <c r="AK221" s="31">
        <v>210</v>
      </c>
      <c r="AL221" s="31" t="str">
        <f t="shared" si="57"/>
        <v/>
      </c>
      <c r="AM221" s="31" t="str">
        <f t="shared" si="58"/>
        <v>立得点表_幼児!3:７</v>
      </c>
      <c r="AN221" s="121" t="str">
        <f t="shared" si="59"/>
        <v>立得点表_幼児!11:15</v>
      </c>
      <c r="AO221" s="31" t="str">
        <f t="shared" si="60"/>
        <v>ボール得点表_幼児!3:７</v>
      </c>
      <c r="AP221" s="121" t="str">
        <f t="shared" si="61"/>
        <v>ボール得点表_幼児!11:15</v>
      </c>
      <c r="AQ221" s="31" t="str">
        <f t="shared" si="62"/>
        <v>25m得点表_幼児!3:7</v>
      </c>
      <c r="AR221" s="121" t="str">
        <f t="shared" si="63"/>
        <v>25m得点表_幼児!11:15</v>
      </c>
      <c r="AS221" s="31" t="str">
        <f t="shared" si="64"/>
        <v>往得点表_幼児!3:7</v>
      </c>
      <c r="AT221" s="121" t="str">
        <f t="shared" si="65"/>
        <v>往得点表_幼児!11:15</v>
      </c>
      <c r="AU221" s="31" t="e">
        <f>OR(AND(#REF!&lt;=7,#REF!&lt;&gt;""),AND(#REF!&gt;=50,#REF!=""))</f>
        <v>#REF!</v>
      </c>
    </row>
    <row r="222" spans="1:47">
      <c r="A222" s="8">
        <v>211</v>
      </c>
      <c r="B222" s="459"/>
      <c r="C222" s="139"/>
      <c r="D222" s="140"/>
      <c r="E222" s="141"/>
      <c r="F222" s="142" t="str">
        <f>IF(E222="","",DATEDIF(E222,#REF!,"y"))</f>
        <v/>
      </c>
      <c r="G222" s="140"/>
      <c r="H222" s="140"/>
      <c r="I222" s="83"/>
      <c r="J222" s="149" t="str">
        <f t="shared" ca="1" si="51"/>
        <v/>
      </c>
      <c r="K222" s="145"/>
      <c r="L222" s="158"/>
      <c r="M222" s="158"/>
      <c r="N222" s="146"/>
      <c r="O222" s="143"/>
      <c r="P222" s="144" t="str">
        <f t="shared" ca="1" si="52"/>
        <v/>
      </c>
      <c r="Q222" s="145"/>
      <c r="R222" s="158"/>
      <c r="S222" s="158"/>
      <c r="T222" s="158"/>
      <c r="U222" s="146"/>
      <c r="V222" s="147"/>
      <c r="W222" s="83" t="str">
        <f t="shared" ca="1" si="53"/>
        <v/>
      </c>
      <c r="X222" s="83"/>
      <c r="Y222" s="145"/>
      <c r="Z222" s="158"/>
      <c r="AA222" s="158"/>
      <c r="AB222" s="158"/>
      <c r="AC222" s="148"/>
      <c r="AD222" s="143"/>
      <c r="AE222" s="144" t="str">
        <f t="shared" ca="1" si="54"/>
        <v/>
      </c>
      <c r="AF222" s="150" t="str">
        <f t="shared" si="55"/>
        <v/>
      </c>
      <c r="AG222" s="150" t="str">
        <f t="shared" si="56"/>
        <v/>
      </c>
      <c r="AH222" s="9" t="str">
        <f>IF(AF222=4,VLOOKUP(AG222,設定_幼児!$A$2:$B$4,2,1),"---")</f>
        <v>---</v>
      </c>
      <c r="AI222" s="109" t="str">
        <f>IF(E222=""," ",DATEDIF(E222,#REF!,"M"))</f>
        <v xml:space="preserve"> </v>
      </c>
      <c r="AJ222" s="15" t="str">
        <f t="shared" si="50"/>
        <v/>
      </c>
      <c r="AK222" s="31">
        <v>211</v>
      </c>
      <c r="AL222" s="31" t="str">
        <f t="shared" si="57"/>
        <v/>
      </c>
      <c r="AM222" s="31" t="str">
        <f t="shared" si="58"/>
        <v>立得点表_幼児!3:７</v>
      </c>
      <c r="AN222" s="121" t="str">
        <f t="shared" si="59"/>
        <v>立得点表_幼児!11:15</v>
      </c>
      <c r="AO222" s="31" t="str">
        <f t="shared" si="60"/>
        <v>ボール得点表_幼児!3:７</v>
      </c>
      <c r="AP222" s="121" t="str">
        <f t="shared" si="61"/>
        <v>ボール得点表_幼児!11:15</v>
      </c>
      <c r="AQ222" s="31" t="str">
        <f t="shared" si="62"/>
        <v>25m得点表_幼児!3:7</v>
      </c>
      <c r="AR222" s="121" t="str">
        <f t="shared" si="63"/>
        <v>25m得点表_幼児!11:15</v>
      </c>
      <c r="AS222" s="31" t="str">
        <f t="shared" si="64"/>
        <v>往得点表_幼児!3:7</v>
      </c>
      <c r="AT222" s="121" t="str">
        <f t="shared" si="65"/>
        <v>往得点表_幼児!11:15</v>
      </c>
      <c r="AU222" s="31" t="e">
        <f>OR(AND(#REF!&lt;=7,#REF!&lt;&gt;""),AND(#REF!&gt;=50,#REF!=""))</f>
        <v>#REF!</v>
      </c>
    </row>
    <row r="223" spans="1:47">
      <c r="A223" s="8">
        <v>212</v>
      </c>
      <c r="B223" s="459"/>
      <c r="C223" s="139"/>
      <c r="D223" s="140"/>
      <c r="E223" s="141"/>
      <c r="F223" s="142" t="str">
        <f>IF(E223="","",DATEDIF(E223,#REF!,"y"))</f>
        <v/>
      </c>
      <c r="G223" s="140"/>
      <c r="H223" s="140"/>
      <c r="I223" s="83"/>
      <c r="J223" s="149" t="str">
        <f t="shared" ca="1" si="51"/>
        <v/>
      </c>
      <c r="K223" s="145"/>
      <c r="L223" s="158"/>
      <c r="M223" s="158"/>
      <c r="N223" s="146"/>
      <c r="O223" s="143"/>
      <c r="P223" s="144" t="str">
        <f t="shared" ca="1" si="52"/>
        <v/>
      </c>
      <c r="Q223" s="145"/>
      <c r="R223" s="158"/>
      <c r="S223" s="158"/>
      <c r="T223" s="158"/>
      <c r="U223" s="146"/>
      <c r="V223" s="147"/>
      <c r="W223" s="83" t="str">
        <f t="shared" ca="1" si="53"/>
        <v/>
      </c>
      <c r="X223" s="83"/>
      <c r="Y223" s="145"/>
      <c r="Z223" s="158"/>
      <c r="AA223" s="158"/>
      <c r="AB223" s="158"/>
      <c r="AC223" s="148"/>
      <c r="AD223" s="143"/>
      <c r="AE223" s="144" t="str">
        <f t="shared" ca="1" si="54"/>
        <v/>
      </c>
      <c r="AF223" s="150" t="str">
        <f t="shared" si="55"/>
        <v/>
      </c>
      <c r="AG223" s="150" t="str">
        <f t="shared" si="56"/>
        <v/>
      </c>
      <c r="AH223" s="9" t="str">
        <f>IF(AF223=4,VLOOKUP(AG223,設定_幼児!$A$2:$B$4,2,1),"---")</f>
        <v>---</v>
      </c>
      <c r="AI223" s="109" t="str">
        <f>IF(E223=""," ",DATEDIF(E223,#REF!,"M"))</f>
        <v xml:space="preserve"> </v>
      </c>
      <c r="AJ223" s="15" t="str">
        <f t="shared" si="50"/>
        <v/>
      </c>
      <c r="AK223" s="31">
        <v>212</v>
      </c>
      <c r="AL223" s="31" t="str">
        <f t="shared" si="57"/>
        <v/>
      </c>
      <c r="AM223" s="31" t="str">
        <f t="shared" si="58"/>
        <v>立得点表_幼児!3:７</v>
      </c>
      <c r="AN223" s="121" t="str">
        <f t="shared" si="59"/>
        <v>立得点表_幼児!11:15</v>
      </c>
      <c r="AO223" s="31" t="str">
        <f t="shared" si="60"/>
        <v>ボール得点表_幼児!3:７</v>
      </c>
      <c r="AP223" s="121" t="str">
        <f t="shared" si="61"/>
        <v>ボール得点表_幼児!11:15</v>
      </c>
      <c r="AQ223" s="31" t="str">
        <f t="shared" si="62"/>
        <v>25m得点表_幼児!3:7</v>
      </c>
      <c r="AR223" s="121" t="str">
        <f t="shared" si="63"/>
        <v>25m得点表_幼児!11:15</v>
      </c>
      <c r="AS223" s="31" t="str">
        <f t="shared" si="64"/>
        <v>往得点表_幼児!3:7</v>
      </c>
      <c r="AT223" s="121" t="str">
        <f t="shared" si="65"/>
        <v>往得点表_幼児!11:15</v>
      </c>
      <c r="AU223" s="31" t="e">
        <f>OR(AND(#REF!&lt;=7,#REF!&lt;&gt;""),AND(#REF!&gt;=50,#REF!=""))</f>
        <v>#REF!</v>
      </c>
    </row>
    <row r="224" spans="1:47">
      <c r="A224" s="8">
        <v>213</v>
      </c>
      <c r="B224" s="459"/>
      <c r="C224" s="139"/>
      <c r="D224" s="140"/>
      <c r="E224" s="141"/>
      <c r="F224" s="142" t="str">
        <f>IF(E224="","",DATEDIF(E224,#REF!,"y"))</f>
        <v/>
      </c>
      <c r="G224" s="140"/>
      <c r="H224" s="140"/>
      <c r="I224" s="83"/>
      <c r="J224" s="149" t="str">
        <f t="shared" ca="1" si="51"/>
        <v/>
      </c>
      <c r="K224" s="145"/>
      <c r="L224" s="158"/>
      <c r="M224" s="158"/>
      <c r="N224" s="146"/>
      <c r="O224" s="143"/>
      <c r="P224" s="144" t="str">
        <f t="shared" ca="1" si="52"/>
        <v/>
      </c>
      <c r="Q224" s="145"/>
      <c r="R224" s="158"/>
      <c r="S224" s="158"/>
      <c r="T224" s="158"/>
      <c r="U224" s="146"/>
      <c r="V224" s="147"/>
      <c r="W224" s="83" t="str">
        <f t="shared" ca="1" si="53"/>
        <v/>
      </c>
      <c r="X224" s="83"/>
      <c r="Y224" s="145"/>
      <c r="Z224" s="158"/>
      <c r="AA224" s="158"/>
      <c r="AB224" s="158"/>
      <c r="AC224" s="148"/>
      <c r="AD224" s="143"/>
      <c r="AE224" s="144" t="str">
        <f t="shared" ca="1" si="54"/>
        <v/>
      </c>
      <c r="AF224" s="150" t="str">
        <f t="shared" si="55"/>
        <v/>
      </c>
      <c r="AG224" s="150" t="str">
        <f t="shared" si="56"/>
        <v/>
      </c>
      <c r="AH224" s="9" t="str">
        <f>IF(AF224=4,VLOOKUP(AG224,設定_幼児!$A$2:$B$4,2,1),"---")</f>
        <v>---</v>
      </c>
      <c r="AI224" s="109" t="str">
        <f>IF(E224=""," ",DATEDIF(E224,#REF!,"M"))</f>
        <v xml:space="preserve"> </v>
      </c>
      <c r="AJ224" s="15" t="str">
        <f t="shared" si="50"/>
        <v/>
      </c>
      <c r="AK224" s="31">
        <v>213</v>
      </c>
      <c r="AL224" s="31" t="str">
        <f t="shared" si="57"/>
        <v/>
      </c>
      <c r="AM224" s="31" t="str">
        <f t="shared" si="58"/>
        <v>立得点表_幼児!3:７</v>
      </c>
      <c r="AN224" s="121" t="str">
        <f t="shared" si="59"/>
        <v>立得点表_幼児!11:15</v>
      </c>
      <c r="AO224" s="31" t="str">
        <f t="shared" si="60"/>
        <v>ボール得点表_幼児!3:７</v>
      </c>
      <c r="AP224" s="121" t="str">
        <f t="shared" si="61"/>
        <v>ボール得点表_幼児!11:15</v>
      </c>
      <c r="AQ224" s="31" t="str">
        <f t="shared" si="62"/>
        <v>25m得点表_幼児!3:7</v>
      </c>
      <c r="AR224" s="121" t="str">
        <f t="shared" si="63"/>
        <v>25m得点表_幼児!11:15</v>
      </c>
      <c r="AS224" s="31" t="str">
        <f t="shared" si="64"/>
        <v>往得点表_幼児!3:7</v>
      </c>
      <c r="AT224" s="121" t="str">
        <f t="shared" si="65"/>
        <v>往得点表_幼児!11:15</v>
      </c>
      <c r="AU224" s="31" t="e">
        <f>OR(AND(#REF!&lt;=7,#REF!&lt;&gt;""),AND(#REF!&gt;=50,#REF!=""))</f>
        <v>#REF!</v>
      </c>
    </row>
    <row r="225" spans="1:47">
      <c r="A225" s="8">
        <v>214</v>
      </c>
      <c r="B225" s="459"/>
      <c r="C225" s="139"/>
      <c r="D225" s="140"/>
      <c r="E225" s="141"/>
      <c r="F225" s="142" t="str">
        <f>IF(E225="","",DATEDIF(E225,#REF!,"y"))</f>
        <v/>
      </c>
      <c r="G225" s="140"/>
      <c r="H225" s="140"/>
      <c r="I225" s="83"/>
      <c r="J225" s="149" t="str">
        <f t="shared" ca="1" si="51"/>
        <v/>
      </c>
      <c r="K225" s="145"/>
      <c r="L225" s="158"/>
      <c r="M225" s="158"/>
      <c r="N225" s="146"/>
      <c r="O225" s="143"/>
      <c r="P225" s="144" t="str">
        <f t="shared" ca="1" si="52"/>
        <v/>
      </c>
      <c r="Q225" s="145"/>
      <c r="R225" s="158"/>
      <c r="S225" s="158"/>
      <c r="T225" s="158"/>
      <c r="U225" s="146"/>
      <c r="V225" s="147"/>
      <c r="W225" s="83" t="str">
        <f t="shared" ca="1" si="53"/>
        <v/>
      </c>
      <c r="X225" s="83"/>
      <c r="Y225" s="145"/>
      <c r="Z225" s="158"/>
      <c r="AA225" s="158"/>
      <c r="AB225" s="158"/>
      <c r="AC225" s="148"/>
      <c r="AD225" s="143"/>
      <c r="AE225" s="144" t="str">
        <f t="shared" ca="1" si="54"/>
        <v/>
      </c>
      <c r="AF225" s="150" t="str">
        <f t="shared" si="55"/>
        <v/>
      </c>
      <c r="AG225" s="150" t="str">
        <f t="shared" si="56"/>
        <v/>
      </c>
      <c r="AH225" s="9" t="str">
        <f>IF(AF225=4,VLOOKUP(AG225,設定_幼児!$A$2:$B$4,2,1),"---")</f>
        <v>---</v>
      </c>
      <c r="AI225" s="109" t="str">
        <f>IF(E225=""," ",DATEDIF(E225,#REF!,"M"))</f>
        <v xml:space="preserve"> </v>
      </c>
      <c r="AJ225" s="15" t="str">
        <f t="shared" si="50"/>
        <v/>
      </c>
      <c r="AK225" s="31">
        <v>214</v>
      </c>
      <c r="AL225" s="31" t="str">
        <f t="shared" si="57"/>
        <v/>
      </c>
      <c r="AM225" s="31" t="str">
        <f t="shared" si="58"/>
        <v>立得点表_幼児!3:７</v>
      </c>
      <c r="AN225" s="121" t="str">
        <f t="shared" si="59"/>
        <v>立得点表_幼児!11:15</v>
      </c>
      <c r="AO225" s="31" t="str">
        <f t="shared" si="60"/>
        <v>ボール得点表_幼児!3:７</v>
      </c>
      <c r="AP225" s="121" t="str">
        <f t="shared" si="61"/>
        <v>ボール得点表_幼児!11:15</v>
      </c>
      <c r="AQ225" s="31" t="str">
        <f t="shared" si="62"/>
        <v>25m得点表_幼児!3:7</v>
      </c>
      <c r="AR225" s="121" t="str">
        <f t="shared" si="63"/>
        <v>25m得点表_幼児!11:15</v>
      </c>
      <c r="AS225" s="31" t="str">
        <f t="shared" si="64"/>
        <v>往得点表_幼児!3:7</v>
      </c>
      <c r="AT225" s="121" t="str">
        <f t="shared" si="65"/>
        <v>往得点表_幼児!11:15</v>
      </c>
      <c r="AU225" s="31" t="e">
        <f>OR(AND(#REF!&lt;=7,#REF!&lt;&gt;""),AND(#REF!&gt;=50,#REF!=""))</f>
        <v>#REF!</v>
      </c>
    </row>
    <row r="226" spans="1:47">
      <c r="A226" s="8">
        <v>215</v>
      </c>
      <c r="B226" s="459"/>
      <c r="C226" s="139"/>
      <c r="D226" s="140"/>
      <c r="E226" s="141"/>
      <c r="F226" s="142" t="str">
        <f>IF(E226="","",DATEDIF(E226,#REF!,"y"))</f>
        <v/>
      </c>
      <c r="G226" s="140"/>
      <c r="H226" s="140"/>
      <c r="I226" s="83"/>
      <c r="J226" s="149" t="str">
        <f t="shared" ca="1" si="51"/>
        <v/>
      </c>
      <c r="K226" s="145"/>
      <c r="L226" s="158"/>
      <c r="M226" s="158"/>
      <c r="N226" s="146"/>
      <c r="O226" s="143"/>
      <c r="P226" s="144" t="str">
        <f t="shared" ca="1" si="52"/>
        <v/>
      </c>
      <c r="Q226" s="145"/>
      <c r="R226" s="158"/>
      <c r="S226" s="158"/>
      <c r="T226" s="158"/>
      <c r="U226" s="146"/>
      <c r="V226" s="147"/>
      <c r="W226" s="83" t="str">
        <f t="shared" ca="1" si="53"/>
        <v/>
      </c>
      <c r="X226" s="83"/>
      <c r="Y226" s="145"/>
      <c r="Z226" s="158"/>
      <c r="AA226" s="158"/>
      <c r="AB226" s="158"/>
      <c r="AC226" s="148"/>
      <c r="AD226" s="143"/>
      <c r="AE226" s="144" t="str">
        <f t="shared" ca="1" si="54"/>
        <v/>
      </c>
      <c r="AF226" s="150" t="str">
        <f t="shared" si="55"/>
        <v/>
      </c>
      <c r="AG226" s="150" t="str">
        <f t="shared" si="56"/>
        <v/>
      </c>
      <c r="AH226" s="9" t="str">
        <f>IF(AF226=4,VLOOKUP(AG226,設定_幼児!$A$2:$B$4,2,1),"---")</f>
        <v>---</v>
      </c>
      <c r="AI226" s="109" t="str">
        <f>IF(E226=""," ",DATEDIF(E226,#REF!,"M"))</f>
        <v xml:space="preserve"> </v>
      </c>
      <c r="AJ226" s="15" t="str">
        <f t="shared" si="50"/>
        <v/>
      </c>
      <c r="AK226" s="31">
        <v>215</v>
      </c>
      <c r="AL226" s="31" t="str">
        <f t="shared" si="57"/>
        <v/>
      </c>
      <c r="AM226" s="31" t="str">
        <f t="shared" si="58"/>
        <v>立得点表_幼児!3:７</v>
      </c>
      <c r="AN226" s="121" t="str">
        <f t="shared" si="59"/>
        <v>立得点表_幼児!11:15</v>
      </c>
      <c r="AO226" s="31" t="str">
        <f t="shared" si="60"/>
        <v>ボール得点表_幼児!3:７</v>
      </c>
      <c r="AP226" s="121" t="str">
        <f t="shared" si="61"/>
        <v>ボール得点表_幼児!11:15</v>
      </c>
      <c r="AQ226" s="31" t="str">
        <f t="shared" si="62"/>
        <v>25m得点表_幼児!3:7</v>
      </c>
      <c r="AR226" s="121" t="str">
        <f t="shared" si="63"/>
        <v>25m得点表_幼児!11:15</v>
      </c>
      <c r="AS226" s="31" t="str">
        <f t="shared" si="64"/>
        <v>往得点表_幼児!3:7</v>
      </c>
      <c r="AT226" s="121" t="str">
        <f t="shared" si="65"/>
        <v>往得点表_幼児!11:15</v>
      </c>
      <c r="AU226" s="31" t="e">
        <f>OR(AND(#REF!&lt;=7,#REF!&lt;&gt;""),AND(#REF!&gt;=50,#REF!=""))</f>
        <v>#REF!</v>
      </c>
    </row>
    <row r="227" spans="1:47">
      <c r="A227" s="8">
        <v>216</v>
      </c>
      <c r="B227" s="459"/>
      <c r="C227" s="139"/>
      <c r="D227" s="140"/>
      <c r="E227" s="141"/>
      <c r="F227" s="142" t="str">
        <f>IF(E227="","",DATEDIF(E227,#REF!,"y"))</f>
        <v/>
      </c>
      <c r="G227" s="140"/>
      <c r="H227" s="140"/>
      <c r="I227" s="83"/>
      <c r="J227" s="149" t="str">
        <f t="shared" ca="1" si="51"/>
        <v/>
      </c>
      <c r="K227" s="145"/>
      <c r="L227" s="158"/>
      <c r="M227" s="158"/>
      <c r="N227" s="146"/>
      <c r="O227" s="143"/>
      <c r="P227" s="144" t="str">
        <f t="shared" ca="1" si="52"/>
        <v/>
      </c>
      <c r="Q227" s="145"/>
      <c r="R227" s="158"/>
      <c r="S227" s="158"/>
      <c r="T227" s="158"/>
      <c r="U227" s="146"/>
      <c r="V227" s="147"/>
      <c r="W227" s="83" t="str">
        <f t="shared" ca="1" si="53"/>
        <v/>
      </c>
      <c r="X227" s="83"/>
      <c r="Y227" s="145"/>
      <c r="Z227" s="158"/>
      <c r="AA227" s="158"/>
      <c r="AB227" s="158"/>
      <c r="AC227" s="148"/>
      <c r="AD227" s="143"/>
      <c r="AE227" s="144" t="str">
        <f t="shared" ca="1" si="54"/>
        <v/>
      </c>
      <c r="AF227" s="150" t="str">
        <f t="shared" si="55"/>
        <v/>
      </c>
      <c r="AG227" s="150" t="str">
        <f t="shared" si="56"/>
        <v/>
      </c>
      <c r="AH227" s="9" t="str">
        <f>IF(AF227=4,VLOOKUP(AG227,設定_幼児!$A$2:$B$4,2,1),"---")</f>
        <v>---</v>
      </c>
      <c r="AI227" s="109" t="str">
        <f>IF(E227=""," ",DATEDIF(E227,#REF!,"M"))</f>
        <v xml:space="preserve"> </v>
      </c>
      <c r="AJ227" s="15" t="str">
        <f t="shared" si="50"/>
        <v/>
      </c>
      <c r="AK227" s="31">
        <v>216</v>
      </c>
      <c r="AL227" s="31" t="str">
        <f t="shared" si="57"/>
        <v/>
      </c>
      <c r="AM227" s="31" t="str">
        <f t="shared" si="58"/>
        <v>立得点表_幼児!3:７</v>
      </c>
      <c r="AN227" s="121" t="str">
        <f t="shared" si="59"/>
        <v>立得点表_幼児!11:15</v>
      </c>
      <c r="AO227" s="31" t="str">
        <f t="shared" si="60"/>
        <v>ボール得点表_幼児!3:７</v>
      </c>
      <c r="AP227" s="121" t="str">
        <f t="shared" si="61"/>
        <v>ボール得点表_幼児!11:15</v>
      </c>
      <c r="AQ227" s="31" t="str">
        <f t="shared" si="62"/>
        <v>25m得点表_幼児!3:7</v>
      </c>
      <c r="AR227" s="121" t="str">
        <f t="shared" si="63"/>
        <v>25m得点表_幼児!11:15</v>
      </c>
      <c r="AS227" s="31" t="str">
        <f t="shared" si="64"/>
        <v>往得点表_幼児!3:7</v>
      </c>
      <c r="AT227" s="121" t="str">
        <f t="shared" si="65"/>
        <v>往得点表_幼児!11:15</v>
      </c>
      <c r="AU227" s="31" t="e">
        <f>OR(AND(#REF!&lt;=7,#REF!&lt;&gt;""),AND(#REF!&gt;=50,#REF!=""))</f>
        <v>#REF!</v>
      </c>
    </row>
    <row r="228" spans="1:47">
      <c r="A228" s="8">
        <v>217</v>
      </c>
      <c r="B228" s="459"/>
      <c r="C228" s="139"/>
      <c r="D228" s="140"/>
      <c r="E228" s="141"/>
      <c r="F228" s="142" t="str">
        <f>IF(E228="","",DATEDIF(E228,#REF!,"y"))</f>
        <v/>
      </c>
      <c r="G228" s="140"/>
      <c r="H228" s="140"/>
      <c r="I228" s="83"/>
      <c r="J228" s="149" t="str">
        <f t="shared" ca="1" si="51"/>
        <v/>
      </c>
      <c r="K228" s="145"/>
      <c r="L228" s="158"/>
      <c r="M228" s="158"/>
      <c r="N228" s="146"/>
      <c r="O228" s="143"/>
      <c r="P228" s="144" t="str">
        <f t="shared" ca="1" si="52"/>
        <v/>
      </c>
      <c r="Q228" s="145"/>
      <c r="R228" s="158"/>
      <c r="S228" s="158"/>
      <c r="T228" s="158"/>
      <c r="U228" s="146"/>
      <c r="V228" s="147"/>
      <c r="W228" s="83" t="str">
        <f t="shared" ca="1" si="53"/>
        <v/>
      </c>
      <c r="X228" s="83"/>
      <c r="Y228" s="145"/>
      <c r="Z228" s="158"/>
      <c r="AA228" s="158"/>
      <c r="AB228" s="158"/>
      <c r="AC228" s="148"/>
      <c r="AD228" s="143"/>
      <c r="AE228" s="144" t="str">
        <f t="shared" ca="1" si="54"/>
        <v/>
      </c>
      <c r="AF228" s="150" t="str">
        <f t="shared" si="55"/>
        <v/>
      </c>
      <c r="AG228" s="150" t="str">
        <f t="shared" si="56"/>
        <v/>
      </c>
      <c r="AH228" s="9" t="str">
        <f>IF(AF228=4,VLOOKUP(AG228,設定_幼児!$A$2:$B$4,2,1),"---")</f>
        <v>---</v>
      </c>
      <c r="AI228" s="109" t="str">
        <f>IF(E228=""," ",DATEDIF(E228,#REF!,"M"))</f>
        <v xml:space="preserve"> </v>
      </c>
      <c r="AJ228" s="15" t="str">
        <f t="shared" si="50"/>
        <v/>
      </c>
      <c r="AK228" s="31">
        <v>217</v>
      </c>
      <c r="AL228" s="31" t="str">
        <f t="shared" si="57"/>
        <v/>
      </c>
      <c r="AM228" s="31" t="str">
        <f t="shared" si="58"/>
        <v>立得点表_幼児!3:７</v>
      </c>
      <c r="AN228" s="121" t="str">
        <f t="shared" si="59"/>
        <v>立得点表_幼児!11:15</v>
      </c>
      <c r="AO228" s="31" t="str">
        <f t="shared" si="60"/>
        <v>ボール得点表_幼児!3:７</v>
      </c>
      <c r="AP228" s="121" t="str">
        <f t="shared" si="61"/>
        <v>ボール得点表_幼児!11:15</v>
      </c>
      <c r="AQ228" s="31" t="str">
        <f t="shared" si="62"/>
        <v>25m得点表_幼児!3:7</v>
      </c>
      <c r="AR228" s="121" t="str">
        <f t="shared" si="63"/>
        <v>25m得点表_幼児!11:15</v>
      </c>
      <c r="AS228" s="31" t="str">
        <f t="shared" si="64"/>
        <v>往得点表_幼児!3:7</v>
      </c>
      <c r="AT228" s="121" t="str">
        <f t="shared" si="65"/>
        <v>往得点表_幼児!11:15</v>
      </c>
      <c r="AU228" s="31" t="e">
        <f>OR(AND(#REF!&lt;=7,#REF!&lt;&gt;""),AND(#REF!&gt;=50,#REF!=""))</f>
        <v>#REF!</v>
      </c>
    </row>
    <row r="229" spans="1:47">
      <c r="A229" s="8">
        <v>218</v>
      </c>
      <c r="B229" s="459"/>
      <c r="C229" s="139"/>
      <c r="D229" s="140"/>
      <c r="E229" s="141"/>
      <c r="F229" s="142" t="str">
        <f>IF(E229="","",DATEDIF(E229,#REF!,"y"))</f>
        <v/>
      </c>
      <c r="G229" s="140"/>
      <c r="H229" s="140"/>
      <c r="I229" s="83"/>
      <c r="J229" s="149" t="str">
        <f t="shared" ca="1" si="51"/>
        <v/>
      </c>
      <c r="K229" s="145"/>
      <c r="L229" s="158"/>
      <c r="M229" s="158"/>
      <c r="N229" s="146"/>
      <c r="O229" s="143"/>
      <c r="P229" s="144" t="str">
        <f t="shared" ca="1" si="52"/>
        <v/>
      </c>
      <c r="Q229" s="145"/>
      <c r="R229" s="158"/>
      <c r="S229" s="158"/>
      <c r="T229" s="158"/>
      <c r="U229" s="146"/>
      <c r="V229" s="147"/>
      <c r="W229" s="83" t="str">
        <f t="shared" ca="1" si="53"/>
        <v/>
      </c>
      <c r="X229" s="83"/>
      <c r="Y229" s="145"/>
      <c r="Z229" s="158"/>
      <c r="AA229" s="158"/>
      <c r="AB229" s="158"/>
      <c r="AC229" s="148"/>
      <c r="AD229" s="143"/>
      <c r="AE229" s="144" t="str">
        <f t="shared" ca="1" si="54"/>
        <v/>
      </c>
      <c r="AF229" s="150" t="str">
        <f t="shared" si="55"/>
        <v/>
      </c>
      <c r="AG229" s="150" t="str">
        <f t="shared" si="56"/>
        <v/>
      </c>
      <c r="AH229" s="9" t="str">
        <f>IF(AF229=4,VLOOKUP(AG229,設定_幼児!$A$2:$B$4,2,1),"---")</f>
        <v>---</v>
      </c>
      <c r="AI229" s="109" t="str">
        <f>IF(E229=""," ",DATEDIF(E229,#REF!,"M"))</f>
        <v xml:space="preserve"> </v>
      </c>
      <c r="AJ229" s="15" t="str">
        <f t="shared" si="50"/>
        <v/>
      </c>
      <c r="AK229" s="31">
        <v>218</v>
      </c>
      <c r="AL229" s="31" t="str">
        <f t="shared" si="57"/>
        <v/>
      </c>
      <c r="AM229" s="31" t="str">
        <f t="shared" si="58"/>
        <v>立得点表_幼児!3:７</v>
      </c>
      <c r="AN229" s="121" t="str">
        <f t="shared" si="59"/>
        <v>立得点表_幼児!11:15</v>
      </c>
      <c r="AO229" s="31" t="str">
        <f t="shared" si="60"/>
        <v>ボール得点表_幼児!3:７</v>
      </c>
      <c r="AP229" s="121" t="str">
        <f t="shared" si="61"/>
        <v>ボール得点表_幼児!11:15</v>
      </c>
      <c r="AQ229" s="31" t="str">
        <f t="shared" si="62"/>
        <v>25m得点表_幼児!3:7</v>
      </c>
      <c r="AR229" s="121" t="str">
        <f t="shared" si="63"/>
        <v>25m得点表_幼児!11:15</v>
      </c>
      <c r="AS229" s="31" t="str">
        <f t="shared" si="64"/>
        <v>往得点表_幼児!3:7</v>
      </c>
      <c r="AT229" s="121" t="str">
        <f t="shared" si="65"/>
        <v>往得点表_幼児!11:15</v>
      </c>
      <c r="AU229" s="31" t="e">
        <f>OR(AND(#REF!&lt;=7,#REF!&lt;&gt;""),AND(#REF!&gt;=50,#REF!=""))</f>
        <v>#REF!</v>
      </c>
    </row>
    <row r="230" spans="1:47">
      <c r="A230" s="8">
        <v>219</v>
      </c>
      <c r="B230" s="459"/>
      <c r="C230" s="139"/>
      <c r="D230" s="140"/>
      <c r="E230" s="141"/>
      <c r="F230" s="142" t="str">
        <f>IF(E230="","",DATEDIF(E230,#REF!,"y"))</f>
        <v/>
      </c>
      <c r="G230" s="140"/>
      <c r="H230" s="140"/>
      <c r="I230" s="83"/>
      <c r="J230" s="149" t="str">
        <f t="shared" ca="1" si="51"/>
        <v/>
      </c>
      <c r="K230" s="145"/>
      <c r="L230" s="158"/>
      <c r="M230" s="158"/>
      <c r="N230" s="146"/>
      <c r="O230" s="143"/>
      <c r="P230" s="144" t="str">
        <f t="shared" ca="1" si="52"/>
        <v/>
      </c>
      <c r="Q230" s="145"/>
      <c r="R230" s="158"/>
      <c r="S230" s="158"/>
      <c r="T230" s="158"/>
      <c r="U230" s="146"/>
      <c r="V230" s="147"/>
      <c r="W230" s="83" t="str">
        <f t="shared" ca="1" si="53"/>
        <v/>
      </c>
      <c r="X230" s="83"/>
      <c r="Y230" s="145"/>
      <c r="Z230" s="158"/>
      <c r="AA230" s="158"/>
      <c r="AB230" s="158"/>
      <c r="AC230" s="148"/>
      <c r="AD230" s="143"/>
      <c r="AE230" s="144" t="str">
        <f t="shared" ca="1" si="54"/>
        <v/>
      </c>
      <c r="AF230" s="150" t="str">
        <f t="shared" si="55"/>
        <v/>
      </c>
      <c r="AG230" s="150" t="str">
        <f t="shared" si="56"/>
        <v/>
      </c>
      <c r="AH230" s="9" t="str">
        <f>IF(AF230=4,VLOOKUP(AG230,設定_幼児!$A$2:$B$4,2,1),"---")</f>
        <v>---</v>
      </c>
      <c r="AI230" s="109" t="str">
        <f>IF(E230=""," ",DATEDIF(E230,#REF!,"M"))</f>
        <v xml:space="preserve"> </v>
      </c>
      <c r="AJ230" s="15" t="str">
        <f t="shared" si="50"/>
        <v/>
      </c>
      <c r="AK230" s="31">
        <v>219</v>
      </c>
      <c r="AL230" s="31" t="str">
        <f t="shared" si="57"/>
        <v/>
      </c>
      <c r="AM230" s="31" t="str">
        <f t="shared" si="58"/>
        <v>立得点表_幼児!3:７</v>
      </c>
      <c r="AN230" s="121" t="str">
        <f t="shared" si="59"/>
        <v>立得点表_幼児!11:15</v>
      </c>
      <c r="AO230" s="31" t="str">
        <f t="shared" si="60"/>
        <v>ボール得点表_幼児!3:７</v>
      </c>
      <c r="AP230" s="121" t="str">
        <f t="shared" si="61"/>
        <v>ボール得点表_幼児!11:15</v>
      </c>
      <c r="AQ230" s="31" t="str">
        <f t="shared" si="62"/>
        <v>25m得点表_幼児!3:7</v>
      </c>
      <c r="AR230" s="121" t="str">
        <f t="shared" si="63"/>
        <v>25m得点表_幼児!11:15</v>
      </c>
      <c r="AS230" s="31" t="str">
        <f t="shared" si="64"/>
        <v>往得点表_幼児!3:7</v>
      </c>
      <c r="AT230" s="121" t="str">
        <f t="shared" si="65"/>
        <v>往得点表_幼児!11:15</v>
      </c>
      <c r="AU230" s="31" t="e">
        <f>OR(AND(#REF!&lt;=7,#REF!&lt;&gt;""),AND(#REF!&gt;=50,#REF!=""))</f>
        <v>#REF!</v>
      </c>
    </row>
    <row r="231" spans="1:47">
      <c r="A231" s="8">
        <v>220</v>
      </c>
      <c r="B231" s="459"/>
      <c r="C231" s="139"/>
      <c r="D231" s="140"/>
      <c r="E231" s="141"/>
      <c r="F231" s="142" t="str">
        <f>IF(E231="","",DATEDIF(E231,#REF!,"y"))</f>
        <v/>
      </c>
      <c r="G231" s="140"/>
      <c r="H231" s="140"/>
      <c r="I231" s="83"/>
      <c r="J231" s="149" t="str">
        <f t="shared" ca="1" si="51"/>
        <v/>
      </c>
      <c r="K231" s="145"/>
      <c r="L231" s="158"/>
      <c r="M231" s="158"/>
      <c r="N231" s="146"/>
      <c r="O231" s="143"/>
      <c r="P231" s="144" t="str">
        <f t="shared" ca="1" si="52"/>
        <v/>
      </c>
      <c r="Q231" s="145"/>
      <c r="R231" s="158"/>
      <c r="S231" s="158"/>
      <c r="T231" s="158"/>
      <c r="U231" s="146"/>
      <c r="V231" s="147"/>
      <c r="W231" s="83" t="str">
        <f t="shared" ca="1" si="53"/>
        <v/>
      </c>
      <c r="X231" s="83"/>
      <c r="Y231" s="145"/>
      <c r="Z231" s="158"/>
      <c r="AA231" s="158"/>
      <c r="AB231" s="158"/>
      <c r="AC231" s="148"/>
      <c r="AD231" s="143"/>
      <c r="AE231" s="144" t="str">
        <f t="shared" ca="1" si="54"/>
        <v/>
      </c>
      <c r="AF231" s="150" t="str">
        <f t="shared" si="55"/>
        <v/>
      </c>
      <c r="AG231" s="150" t="str">
        <f t="shared" si="56"/>
        <v/>
      </c>
      <c r="AH231" s="9" t="str">
        <f>IF(AF231=4,VLOOKUP(AG231,設定_幼児!$A$2:$B$4,2,1),"---")</f>
        <v>---</v>
      </c>
      <c r="AI231" s="109" t="str">
        <f>IF(E231=""," ",DATEDIF(E231,#REF!,"M"))</f>
        <v xml:space="preserve"> </v>
      </c>
      <c r="AJ231" s="15" t="str">
        <f t="shared" si="50"/>
        <v/>
      </c>
      <c r="AK231" s="31">
        <v>220</v>
      </c>
      <c r="AL231" s="31" t="str">
        <f t="shared" si="57"/>
        <v/>
      </c>
      <c r="AM231" s="31" t="str">
        <f t="shared" si="58"/>
        <v>立得点表_幼児!3:７</v>
      </c>
      <c r="AN231" s="121" t="str">
        <f t="shared" si="59"/>
        <v>立得点表_幼児!11:15</v>
      </c>
      <c r="AO231" s="31" t="str">
        <f t="shared" si="60"/>
        <v>ボール得点表_幼児!3:７</v>
      </c>
      <c r="AP231" s="121" t="str">
        <f t="shared" si="61"/>
        <v>ボール得点表_幼児!11:15</v>
      </c>
      <c r="AQ231" s="31" t="str">
        <f t="shared" si="62"/>
        <v>25m得点表_幼児!3:7</v>
      </c>
      <c r="AR231" s="121" t="str">
        <f t="shared" si="63"/>
        <v>25m得点表_幼児!11:15</v>
      </c>
      <c r="AS231" s="31" t="str">
        <f t="shared" si="64"/>
        <v>往得点表_幼児!3:7</v>
      </c>
      <c r="AT231" s="121" t="str">
        <f t="shared" si="65"/>
        <v>往得点表_幼児!11:15</v>
      </c>
      <c r="AU231" s="31" t="e">
        <f>OR(AND(#REF!&lt;=7,#REF!&lt;&gt;""),AND(#REF!&gt;=50,#REF!=""))</f>
        <v>#REF!</v>
      </c>
    </row>
    <row r="232" spans="1:47">
      <c r="A232" s="8">
        <v>221</v>
      </c>
      <c r="B232" s="459"/>
      <c r="C232" s="139"/>
      <c r="D232" s="140"/>
      <c r="E232" s="141"/>
      <c r="F232" s="142" t="str">
        <f>IF(E232="","",DATEDIF(E232,#REF!,"y"))</f>
        <v/>
      </c>
      <c r="G232" s="140"/>
      <c r="H232" s="140"/>
      <c r="I232" s="83"/>
      <c r="J232" s="149" t="str">
        <f t="shared" ca="1" si="51"/>
        <v/>
      </c>
      <c r="K232" s="145"/>
      <c r="L232" s="158"/>
      <c r="M232" s="158"/>
      <c r="N232" s="146"/>
      <c r="O232" s="143"/>
      <c r="P232" s="144" t="str">
        <f t="shared" ca="1" si="52"/>
        <v/>
      </c>
      <c r="Q232" s="145"/>
      <c r="R232" s="158"/>
      <c r="S232" s="158"/>
      <c r="T232" s="158"/>
      <c r="U232" s="146"/>
      <c r="V232" s="147"/>
      <c r="W232" s="83" t="str">
        <f t="shared" ca="1" si="53"/>
        <v/>
      </c>
      <c r="X232" s="83"/>
      <c r="Y232" s="145"/>
      <c r="Z232" s="158"/>
      <c r="AA232" s="158"/>
      <c r="AB232" s="158"/>
      <c r="AC232" s="148"/>
      <c r="AD232" s="143"/>
      <c r="AE232" s="144" t="str">
        <f t="shared" ca="1" si="54"/>
        <v/>
      </c>
      <c r="AF232" s="150" t="str">
        <f t="shared" si="55"/>
        <v/>
      </c>
      <c r="AG232" s="150" t="str">
        <f t="shared" si="56"/>
        <v/>
      </c>
      <c r="AH232" s="9" t="str">
        <f>IF(AF232=4,VLOOKUP(AG232,設定_幼児!$A$2:$B$4,2,1),"---")</f>
        <v>---</v>
      </c>
      <c r="AI232" s="109" t="str">
        <f>IF(E232=""," ",DATEDIF(E232,#REF!,"M"))</f>
        <v xml:space="preserve"> </v>
      </c>
      <c r="AJ232" s="15" t="str">
        <f t="shared" si="50"/>
        <v/>
      </c>
      <c r="AK232" s="31">
        <v>221</v>
      </c>
      <c r="AL232" s="31" t="str">
        <f t="shared" si="57"/>
        <v/>
      </c>
      <c r="AM232" s="31" t="str">
        <f t="shared" si="58"/>
        <v>立得点表_幼児!3:７</v>
      </c>
      <c r="AN232" s="121" t="str">
        <f t="shared" si="59"/>
        <v>立得点表_幼児!11:15</v>
      </c>
      <c r="AO232" s="31" t="str">
        <f t="shared" si="60"/>
        <v>ボール得点表_幼児!3:７</v>
      </c>
      <c r="AP232" s="121" t="str">
        <f t="shared" si="61"/>
        <v>ボール得点表_幼児!11:15</v>
      </c>
      <c r="AQ232" s="31" t="str">
        <f t="shared" si="62"/>
        <v>25m得点表_幼児!3:7</v>
      </c>
      <c r="AR232" s="121" t="str">
        <f t="shared" si="63"/>
        <v>25m得点表_幼児!11:15</v>
      </c>
      <c r="AS232" s="31" t="str">
        <f t="shared" si="64"/>
        <v>往得点表_幼児!3:7</v>
      </c>
      <c r="AT232" s="121" t="str">
        <f t="shared" si="65"/>
        <v>往得点表_幼児!11:15</v>
      </c>
      <c r="AU232" s="31" t="e">
        <f>OR(AND(#REF!&lt;=7,#REF!&lt;&gt;""),AND(#REF!&gt;=50,#REF!=""))</f>
        <v>#REF!</v>
      </c>
    </row>
    <row r="233" spans="1:47">
      <c r="A233" s="8">
        <v>222</v>
      </c>
      <c r="B233" s="459"/>
      <c r="C233" s="139"/>
      <c r="D233" s="140"/>
      <c r="E233" s="141"/>
      <c r="F233" s="142" t="str">
        <f>IF(E233="","",DATEDIF(E233,#REF!,"y"))</f>
        <v/>
      </c>
      <c r="G233" s="140"/>
      <c r="H233" s="140"/>
      <c r="I233" s="83"/>
      <c r="J233" s="149" t="str">
        <f t="shared" ca="1" si="51"/>
        <v/>
      </c>
      <c r="K233" s="145"/>
      <c r="L233" s="158"/>
      <c r="M233" s="158"/>
      <c r="N233" s="146"/>
      <c r="O233" s="143"/>
      <c r="P233" s="144" t="str">
        <f t="shared" ca="1" si="52"/>
        <v/>
      </c>
      <c r="Q233" s="145"/>
      <c r="R233" s="158"/>
      <c r="S233" s="158"/>
      <c r="T233" s="158"/>
      <c r="U233" s="146"/>
      <c r="V233" s="147"/>
      <c r="W233" s="83" t="str">
        <f t="shared" ca="1" si="53"/>
        <v/>
      </c>
      <c r="X233" s="83"/>
      <c r="Y233" s="145"/>
      <c r="Z233" s="158"/>
      <c r="AA233" s="158"/>
      <c r="AB233" s="158"/>
      <c r="AC233" s="148"/>
      <c r="AD233" s="143"/>
      <c r="AE233" s="144" t="str">
        <f t="shared" ca="1" si="54"/>
        <v/>
      </c>
      <c r="AF233" s="150" t="str">
        <f t="shared" si="55"/>
        <v/>
      </c>
      <c r="AG233" s="150" t="str">
        <f t="shared" si="56"/>
        <v/>
      </c>
      <c r="AH233" s="9" t="str">
        <f>IF(AF233=4,VLOOKUP(AG233,設定_幼児!$A$2:$B$4,2,1),"---")</f>
        <v>---</v>
      </c>
      <c r="AI233" s="109" t="str">
        <f>IF(E233=""," ",DATEDIF(E233,#REF!,"M"))</f>
        <v xml:space="preserve"> </v>
      </c>
      <c r="AJ233" s="15" t="str">
        <f t="shared" si="50"/>
        <v/>
      </c>
      <c r="AK233" s="31">
        <v>222</v>
      </c>
      <c r="AL233" s="31" t="str">
        <f t="shared" si="57"/>
        <v/>
      </c>
      <c r="AM233" s="31" t="str">
        <f t="shared" si="58"/>
        <v>立得点表_幼児!3:７</v>
      </c>
      <c r="AN233" s="121" t="str">
        <f t="shared" si="59"/>
        <v>立得点表_幼児!11:15</v>
      </c>
      <c r="AO233" s="31" t="str">
        <f t="shared" si="60"/>
        <v>ボール得点表_幼児!3:７</v>
      </c>
      <c r="AP233" s="121" t="str">
        <f t="shared" si="61"/>
        <v>ボール得点表_幼児!11:15</v>
      </c>
      <c r="AQ233" s="31" t="str">
        <f t="shared" si="62"/>
        <v>25m得点表_幼児!3:7</v>
      </c>
      <c r="AR233" s="121" t="str">
        <f t="shared" si="63"/>
        <v>25m得点表_幼児!11:15</v>
      </c>
      <c r="AS233" s="31" t="str">
        <f t="shared" si="64"/>
        <v>往得点表_幼児!3:7</v>
      </c>
      <c r="AT233" s="121" t="str">
        <f t="shared" si="65"/>
        <v>往得点表_幼児!11:15</v>
      </c>
      <c r="AU233" s="31" t="e">
        <f>OR(AND(#REF!&lt;=7,#REF!&lt;&gt;""),AND(#REF!&gt;=50,#REF!=""))</f>
        <v>#REF!</v>
      </c>
    </row>
    <row r="234" spans="1:47">
      <c r="A234" s="8">
        <v>223</v>
      </c>
      <c r="B234" s="459"/>
      <c r="C234" s="139"/>
      <c r="D234" s="140"/>
      <c r="E234" s="141"/>
      <c r="F234" s="142" t="str">
        <f>IF(E234="","",DATEDIF(E234,#REF!,"y"))</f>
        <v/>
      </c>
      <c r="G234" s="140"/>
      <c r="H234" s="140"/>
      <c r="I234" s="83"/>
      <c r="J234" s="149" t="str">
        <f t="shared" ca="1" si="51"/>
        <v/>
      </c>
      <c r="K234" s="145"/>
      <c r="L234" s="158"/>
      <c r="M234" s="158"/>
      <c r="N234" s="146"/>
      <c r="O234" s="143"/>
      <c r="P234" s="144" t="str">
        <f t="shared" ca="1" si="52"/>
        <v/>
      </c>
      <c r="Q234" s="145"/>
      <c r="R234" s="158"/>
      <c r="S234" s="158"/>
      <c r="T234" s="158"/>
      <c r="U234" s="146"/>
      <c r="V234" s="147"/>
      <c r="W234" s="83" t="str">
        <f t="shared" ca="1" si="53"/>
        <v/>
      </c>
      <c r="X234" s="83"/>
      <c r="Y234" s="145"/>
      <c r="Z234" s="158"/>
      <c r="AA234" s="158"/>
      <c r="AB234" s="158"/>
      <c r="AC234" s="148"/>
      <c r="AD234" s="143"/>
      <c r="AE234" s="144" t="str">
        <f t="shared" ca="1" si="54"/>
        <v/>
      </c>
      <c r="AF234" s="150" t="str">
        <f t="shared" si="55"/>
        <v/>
      </c>
      <c r="AG234" s="150" t="str">
        <f t="shared" si="56"/>
        <v/>
      </c>
      <c r="AH234" s="9" t="str">
        <f>IF(AF234=4,VLOOKUP(AG234,設定_幼児!$A$2:$B$4,2,1),"---")</f>
        <v>---</v>
      </c>
      <c r="AI234" s="109" t="str">
        <f>IF(E234=""," ",DATEDIF(E234,#REF!,"M"))</f>
        <v xml:space="preserve"> </v>
      </c>
      <c r="AJ234" s="15" t="str">
        <f t="shared" si="50"/>
        <v/>
      </c>
      <c r="AK234" s="31">
        <v>223</v>
      </c>
      <c r="AL234" s="31" t="str">
        <f t="shared" si="57"/>
        <v/>
      </c>
      <c r="AM234" s="31" t="str">
        <f t="shared" si="58"/>
        <v>立得点表_幼児!3:７</v>
      </c>
      <c r="AN234" s="121" t="str">
        <f t="shared" si="59"/>
        <v>立得点表_幼児!11:15</v>
      </c>
      <c r="AO234" s="31" t="str">
        <f t="shared" si="60"/>
        <v>ボール得点表_幼児!3:７</v>
      </c>
      <c r="AP234" s="121" t="str">
        <f t="shared" si="61"/>
        <v>ボール得点表_幼児!11:15</v>
      </c>
      <c r="AQ234" s="31" t="str">
        <f t="shared" si="62"/>
        <v>25m得点表_幼児!3:7</v>
      </c>
      <c r="AR234" s="121" t="str">
        <f t="shared" si="63"/>
        <v>25m得点表_幼児!11:15</v>
      </c>
      <c r="AS234" s="31" t="str">
        <f t="shared" si="64"/>
        <v>往得点表_幼児!3:7</v>
      </c>
      <c r="AT234" s="121" t="str">
        <f t="shared" si="65"/>
        <v>往得点表_幼児!11:15</v>
      </c>
      <c r="AU234" s="31" t="e">
        <f>OR(AND(#REF!&lt;=7,#REF!&lt;&gt;""),AND(#REF!&gt;=50,#REF!=""))</f>
        <v>#REF!</v>
      </c>
    </row>
    <row r="235" spans="1:47">
      <c r="A235" s="8">
        <v>224</v>
      </c>
      <c r="B235" s="459"/>
      <c r="C235" s="139"/>
      <c r="D235" s="140"/>
      <c r="E235" s="141"/>
      <c r="F235" s="142" t="str">
        <f>IF(E235="","",DATEDIF(E235,#REF!,"y"))</f>
        <v/>
      </c>
      <c r="G235" s="140"/>
      <c r="H235" s="140"/>
      <c r="I235" s="83"/>
      <c r="J235" s="149" t="str">
        <f t="shared" ca="1" si="51"/>
        <v/>
      </c>
      <c r="K235" s="145"/>
      <c r="L235" s="158"/>
      <c r="M235" s="158"/>
      <c r="N235" s="146"/>
      <c r="O235" s="143"/>
      <c r="P235" s="144" t="str">
        <f t="shared" ca="1" si="52"/>
        <v/>
      </c>
      <c r="Q235" s="145"/>
      <c r="R235" s="158"/>
      <c r="S235" s="158"/>
      <c r="T235" s="158"/>
      <c r="U235" s="146"/>
      <c r="V235" s="147"/>
      <c r="W235" s="83" t="str">
        <f t="shared" ca="1" si="53"/>
        <v/>
      </c>
      <c r="X235" s="83"/>
      <c r="Y235" s="145"/>
      <c r="Z235" s="158"/>
      <c r="AA235" s="158"/>
      <c r="AB235" s="158"/>
      <c r="AC235" s="148"/>
      <c r="AD235" s="143"/>
      <c r="AE235" s="144" t="str">
        <f t="shared" ca="1" si="54"/>
        <v/>
      </c>
      <c r="AF235" s="150" t="str">
        <f t="shared" si="55"/>
        <v/>
      </c>
      <c r="AG235" s="150" t="str">
        <f t="shared" si="56"/>
        <v/>
      </c>
      <c r="AH235" s="9" t="str">
        <f>IF(AF235=4,VLOOKUP(AG235,設定_幼児!$A$2:$B$4,2,1),"---")</f>
        <v>---</v>
      </c>
      <c r="AI235" s="109" t="str">
        <f>IF(E235=""," ",DATEDIF(E235,#REF!,"M"))</f>
        <v xml:space="preserve"> </v>
      </c>
      <c r="AJ235" s="15" t="str">
        <f t="shared" si="50"/>
        <v/>
      </c>
      <c r="AK235" s="31">
        <v>224</v>
      </c>
      <c r="AL235" s="31" t="str">
        <f t="shared" si="57"/>
        <v/>
      </c>
      <c r="AM235" s="31" t="str">
        <f t="shared" si="58"/>
        <v>立得点表_幼児!3:７</v>
      </c>
      <c r="AN235" s="121" t="str">
        <f t="shared" si="59"/>
        <v>立得点表_幼児!11:15</v>
      </c>
      <c r="AO235" s="31" t="str">
        <f t="shared" si="60"/>
        <v>ボール得点表_幼児!3:７</v>
      </c>
      <c r="AP235" s="121" t="str">
        <f t="shared" si="61"/>
        <v>ボール得点表_幼児!11:15</v>
      </c>
      <c r="AQ235" s="31" t="str">
        <f t="shared" si="62"/>
        <v>25m得点表_幼児!3:7</v>
      </c>
      <c r="AR235" s="121" t="str">
        <f t="shared" si="63"/>
        <v>25m得点表_幼児!11:15</v>
      </c>
      <c r="AS235" s="31" t="str">
        <f t="shared" si="64"/>
        <v>往得点表_幼児!3:7</v>
      </c>
      <c r="AT235" s="121" t="str">
        <f t="shared" si="65"/>
        <v>往得点表_幼児!11:15</v>
      </c>
      <c r="AU235" s="31" t="e">
        <f>OR(AND(#REF!&lt;=7,#REF!&lt;&gt;""),AND(#REF!&gt;=50,#REF!=""))</f>
        <v>#REF!</v>
      </c>
    </row>
    <row r="236" spans="1:47">
      <c r="A236" s="8">
        <v>225</v>
      </c>
      <c r="B236" s="459"/>
      <c r="C236" s="139"/>
      <c r="D236" s="140"/>
      <c r="E236" s="141"/>
      <c r="F236" s="142" t="str">
        <f>IF(E236="","",DATEDIF(E236,#REF!,"y"))</f>
        <v/>
      </c>
      <c r="G236" s="140"/>
      <c r="H236" s="140"/>
      <c r="I236" s="83"/>
      <c r="J236" s="149" t="str">
        <f t="shared" ca="1" si="51"/>
        <v/>
      </c>
      <c r="K236" s="145"/>
      <c r="L236" s="158"/>
      <c r="M236" s="158"/>
      <c r="N236" s="146"/>
      <c r="O236" s="143"/>
      <c r="P236" s="144" t="str">
        <f t="shared" ca="1" si="52"/>
        <v/>
      </c>
      <c r="Q236" s="145"/>
      <c r="R236" s="158"/>
      <c r="S236" s="158"/>
      <c r="T236" s="158"/>
      <c r="U236" s="146"/>
      <c r="V236" s="147"/>
      <c r="W236" s="83" t="str">
        <f t="shared" ca="1" si="53"/>
        <v/>
      </c>
      <c r="X236" s="83"/>
      <c r="Y236" s="145"/>
      <c r="Z236" s="158"/>
      <c r="AA236" s="158"/>
      <c r="AB236" s="158"/>
      <c r="AC236" s="148"/>
      <c r="AD236" s="143"/>
      <c r="AE236" s="144" t="str">
        <f t="shared" ca="1" si="54"/>
        <v/>
      </c>
      <c r="AF236" s="150" t="str">
        <f t="shared" si="55"/>
        <v/>
      </c>
      <c r="AG236" s="150" t="str">
        <f t="shared" si="56"/>
        <v/>
      </c>
      <c r="AH236" s="9" t="str">
        <f>IF(AF236=4,VLOOKUP(AG236,設定_幼児!$A$2:$B$4,2,1),"---")</f>
        <v>---</v>
      </c>
      <c r="AI236" s="109" t="str">
        <f>IF(E236=""," ",DATEDIF(E236,#REF!,"M"))</f>
        <v xml:space="preserve"> </v>
      </c>
      <c r="AJ236" s="15" t="str">
        <f t="shared" si="50"/>
        <v/>
      </c>
      <c r="AK236" s="31">
        <v>225</v>
      </c>
      <c r="AL236" s="31" t="str">
        <f t="shared" si="57"/>
        <v/>
      </c>
      <c r="AM236" s="31" t="str">
        <f t="shared" si="58"/>
        <v>立得点表_幼児!3:７</v>
      </c>
      <c r="AN236" s="121" t="str">
        <f t="shared" si="59"/>
        <v>立得点表_幼児!11:15</v>
      </c>
      <c r="AO236" s="31" t="str">
        <f t="shared" si="60"/>
        <v>ボール得点表_幼児!3:７</v>
      </c>
      <c r="AP236" s="121" t="str">
        <f t="shared" si="61"/>
        <v>ボール得点表_幼児!11:15</v>
      </c>
      <c r="AQ236" s="31" t="str">
        <f t="shared" si="62"/>
        <v>25m得点表_幼児!3:7</v>
      </c>
      <c r="AR236" s="121" t="str">
        <f t="shared" si="63"/>
        <v>25m得点表_幼児!11:15</v>
      </c>
      <c r="AS236" s="31" t="str">
        <f t="shared" si="64"/>
        <v>往得点表_幼児!3:7</v>
      </c>
      <c r="AT236" s="121" t="str">
        <f t="shared" si="65"/>
        <v>往得点表_幼児!11:15</v>
      </c>
      <c r="AU236" s="31" t="e">
        <f>OR(AND(#REF!&lt;=7,#REF!&lt;&gt;""),AND(#REF!&gt;=50,#REF!=""))</f>
        <v>#REF!</v>
      </c>
    </row>
    <row r="237" spans="1:47">
      <c r="A237" s="8">
        <v>226</v>
      </c>
      <c r="B237" s="459"/>
      <c r="C237" s="139"/>
      <c r="D237" s="140"/>
      <c r="E237" s="141"/>
      <c r="F237" s="142" t="str">
        <f>IF(E237="","",DATEDIF(E237,#REF!,"y"))</f>
        <v/>
      </c>
      <c r="G237" s="140"/>
      <c r="H237" s="140"/>
      <c r="I237" s="83"/>
      <c r="J237" s="149" t="str">
        <f t="shared" ca="1" si="51"/>
        <v/>
      </c>
      <c r="K237" s="145"/>
      <c r="L237" s="158"/>
      <c r="M237" s="158"/>
      <c r="N237" s="146"/>
      <c r="O237" s="143"/>
      <c r="P237" s="144" t="str">
        <f t="shared" ca="1" si="52"/>
        <v/>
      </c>
      <c r="Q237" s="145"/>
      <c r="R237" s="158"/>
      <c r="S237" s="158"/>
      <c r="T237" s="158"/>
      <c r="U237" s="146"/>
      <c r="V237" s="147"/>
      <c r="W237" s="83" t="str">
        <f t="shared" ca="1" si="53"/>
        <v/>
      </c>
      <c r="X237" s="83"/>
      <c r="Y237" s="145"/>
      <c r="Z237" s="158"/>
      <c r="AA237" s="158"/>
      <c r="AB237" s="158"/>
      <c r="AC237" s="148"/>
      <c r="AD237" s="143"/>
      <c r="AE237" s="144" t="str">
        <f t="shared" ca="1" si="54"/>
        <v/>
      </c>
      <c r="AF237" s="150" t="str">
        <f t="shared" si="55"/>
        <v/>
      </c>
      <c r="AG237" s="150" t="str">
        <f t="shared" si="56"/>
        <v/>
      </c>
      <c r="AH237" s="9" t="str">
        <f>IF(AF237=4,VLOOKUP(AG237,設定_幼児!$A$2:$B$4,2,1),"---")</f>
        <v>---</v>
      </c>
      <c r="AI237" s="109" t="str">
        <f>IF(E237=""," ",DATEDIF(E237,#REF!,"M"))</f>
        <v xml:space="preserve"> </v>
      </c>
      <c r="AJ237" s="15" t="str">
        <f t="shared" si="50"/>
        <v/>
      </c>
      <c r="AK237" s="31">
        <v>226</v>
      </c>
      <c r="AL237" s="31" t="str">
        <f t="shared" si="57"/>
        <v/>
      </c>
      <c r="AM237" s="31" t="str">
        <f t="shared" si="58"/>
        <v>立得点表_幼児!3:７</v>
      </c>
      <c r="AN237" s="121" t="str">
        <f t="shared" si="59"/>
        <v>立得点表_幼児!11:15</v>
      </c>
      <c r="AO237" s="31" t="str">
        <f t="shared" si="60"/>
        <v>ボール得点表_幼児!3:７</v>
      </c>
      <c r="AP237" s="121" t="str">
        <f t="shared" si="61"/>
        <v>ボール得点表_幼児!11:15</v>
      </c>
      <c r="AQ237" s="31" t="str">
        <f t="shared" si="62"/>
        <v>25m得点表_幼児!3:7</v>
      </c>
      <c r="AR237" s="121" t="str">
        <f t="shared" si="63"/>
        <v>25m得点表_幼児!11:15</v>
      </c>
      <c r="AS237" s="31" t="str">
        <f t="shared" si="64"/>
        <v>往得点表_幼児!3:7</v>
      </c>
      <c r="AT237" s="121" t="str">
        <f t="shared" si="65"/>
        <v>往得点表_幼児!11:15</v>
      </c>
      <c r="AU237" s="31" t="e">
        <f>OR(AND(#REF!&lt;=7,#REF!&lt;&gt;""),AND(#REF!&gt;=50,#REF!=""))</f>
        <v>#REF!</v>
      </c>
    </row>
    <row r="238" spans="1:47">
      <c r="A238" s="8">
        <v>227</v>
      </c>
      <c r="B238" s="459"/>
      <c r="C238" s="139"/>
      <c r="D238" s="140"/>
      <c r="E238" s="141"/>
      <c r="F238" s="142" t="str">
        <f>IF(E238="","",DATEDIF(E238,#REF!,"y"))</f>
        <v/>
      </c>
      <c r="G238" s="140"/>
      <c r="H238" s="140"/>
      <c r="I238" s="83"/>
      <c r="J238" s="149" t="str">
        <f t="shared" ca="1" si="51"/>
        <v/>
      </c>
      <c r="K238" s="145"/>
      <c r="L238" s="158"/>
      <c r="M238" s="158"/>
      <c r="N238" s="146"/>
      <c r="O238" s="143"/>
      <c r="P238" s="144" t="str">
        <f t="shared" ca="1" si="52"/>
        <v/>
      </c>
      <c r="Q238" s="145"/>
      <c r="R238" s="158"/>
      <c r="S238" s="158"/>
      <c r="T238" s="158"/>
      <c r="U238" s="146"/>
      <c r="V238" s="147"/>
      <c r="W238" s="83" t="str">
        <f t="shared" ca="1" si="53"/>
        <v/>
      </c>
      <c r="X238" s="83"/>
      <c r="Y238" s="145"/>
      <c r="Z238" s="158"/>
      <c r="AA238" s="158"/>
      <c r="AB238" s="158"/>
      <c r="AC238" s="148"/>
      <c r="AD238" s="143"/>
      <c r="AE238" s="144" t="str">
        <f t="shared" ca="1" si="54"/>
        <v/>
      </c>
      <c r="AF238" s="150" t="str">
        <f t="shared" si="55"/>
        <v/>
      </c>
      <c r="AG238" s="150" t="str">
        <f t="shared" si="56"/>
        <v/>
      </c>
      <c r="AH238" s="9" t="str">
        <f>IF(AF238=4,VLOOKUP(AG238,設定_幼児!$A$2:$B$4,2,1),"---")</f>
        <v>---</v>
      </c>
      <c r="AI238" s="109" t="str">
        <f>IF(E238=""," ",DATEDIF(E238,#REF!,"M"))</f>
        <v xml:space="preserve"> </v>
      </c>
      <c r="AJ238" s="15" t="str">
        <f t="shared" si="50"/>
        <v/>
      </c>
      <c r="AK238" s="31">
        <v>227</v>
      </c>
      <c r="AL238" s="31" t="str">
        <f t="shared" si="57"/>
        <v/>
      </c>
      <c r="AM238" s="31" t="str">
        <f t="shared" si="58"/>
        <v>立得点表_幼児!3:７</v>
      </c>
      <c r="AN238" s="121" t="str">
        <f t="shared" si="59"/>
        <v>立得点表_幼児!11:15</v>
      </c>
      <c r="AO238" s="31" t="str">
        <f t="shared" si="60"/>
        <v>ボール得点表_幼児!3:７</v>
      </c>
      <c r="AP238" s="121" t="str">
        <f t="shared" si="61"/>
        <v>ボール得点表_幼児!11:15</v>
      </c>
      <c r="AQ238" s="31" t="str">
        <f t="shared" si="62"/>
        <v>25m得点表_幼児!3:7</v>
      </c>
      <c r="AR238" s="121" t="str">
        <f t="shared" si="63"/>
        <v>25m得点表_幼児!11:15</v>
      </c>
      <c r="AS238" s="31" t="str">
        <f t="shared" si="64"/>
        <v>往得点表_幼児!3:7</v>
      </c>
      <c r="AT238" s="121" t="str">
        <f t="shared" si="65"/>
        <v>往得点表_幼児!11:15</v>
      </c>
      <c r="AU238" s="31" t="e">
        <f>OR(AND(#REF!&lt;=7,#REF!&lt;&gt;""),AND(#REF!&gt;=50,#REF!=""))</f>
        <v>#REF!</v>
      </c>
    </row>
    <row r="239" spans="1:47">
      <c r="A239" s="8">
        <v>228</v>
      </c>
      <c r="B239" s="459"/>
      <c r="C239" s="139"/>
      <c r="D239" s="140"/>
      <c r="E239" s="141"/>
      <c r="F239" s="142" t="str">
        <f>IF(E239="","",DATEDIF(E239,#REF!,"y"))</f>
        <v/>
      </c>
      <c r="G239" s="140"/>
      <c r="H239" s="140"/>
      <c r="I239" s="83"/>
      <c r="J239" s="149" t="str">
        <f t="shared" ca="1" si="51"/>
        <v/>
      </c>
      <c r="K239" s="145"/>
      <c r="L239" s="158"/>
      <c r="M239" s="158"/>
      <c r="N239" s="146"/>
      <c r="O239" s="143"/>
      <c r="P239" s="144" t="str">
        <f t="shared" ca="1" si="52"/>
        <v/>
      </c>
      <c r="Q239" s="145"/>
      <c r="R239" s="158"/>
      <c r="S239" s="158"/>
      <c r="T239" s="158"/>
      <c r="U239" s="146"/>
      <c r="V239" s="147"/>
      <c r="W239" s="83" t="str">
        <f t="shared" ca="1" si="53"/>
        <v/>
      </c>
      <c r="X239" s="83"/>
      <c r="Y239" s="145"/>
      <c r="Z239" s="158"/>
      <c r="AA239" s="158"/>
      <c r="AB239" s="158"/>
      <c r="AC239" s="148"/>
      <c r="AD239" s="143"/>
      <c r="AE239" s="144" t="str">
        <f t="shared" ca="1" si="54"/>
        <v/>
      </c>
      <c r="AF239" s="150" t="str">
        <f t="shared" si="55"/>
        <v/>
      </c>
      <c r="AG239" s="150" t="str">
        <f t="shared" si="56"/>
        <v/>
      </c>
      <c r="AH239" s="9" t="str">
        <f>IF(AF239=4,VLOOKUP(AG239,設定_幼児!$A$2:$B$4,2,1),"---")</f>
        <v>---</v>
      </c>
      <c r="AI239" s="109" t="str">
        <f>IF(E239=""," ",DATEDIF(E239,#REF!,"M"))</f>
        <v xml:space="preserve"> </v>
      </c>
      <c r="AJ239" s="15" t="str">
        <f t="shared" si="50"/>
        <v/>
      </c>
      <c r="AK239" s="31">
        <v>228</v>
      </c>
      <c r="AL239" s="31" t="str">
        <f t="shared" si="57"/>
        <v/>
      </c>
      <c r="AM239" s="31" t="str">
        <f t="shared" si="58"/>
        <v>立得点表_幼児!3:７</v>
      </c>
      <c r="AN239" s="121" t="str">
        <f t="shared" si="59"/>
        <v>立得点表_幼児!11:15</v>
      </c>
      <c r="AO239" s="31" t="str">
        <f t="shared" si="60"/>
        <v>ボール得点表_幼児!3:７</v>
      </c>
      <c r="AP239" s="121" t="str">
        <f t="shared" si="61"/>
        <v>ボール得点表_幼児!11:15</v>
      </c>
      <c r="AQ239" s="31" t="str">
        <f t="shared" si="62"/>
        <v>25m得点表_幼児!3:7</v>
      </c>
      <c r="AR239" s="121" t="str">
        <f t="shared" si="63"/>
        <v>25m得点表_幼児!11:15</v>
      </c>
      <c r="AS239" s="31" t="str">
        <f t="shared" si="64"/>
        <v>往得点表_幼児!3:7</v>
      </c>
      <c r="AT239" s="121" t="str">
        <f t="shared" si="65"/>
        <v>往得点表_幼児!11:15</v>
      </c>
      <c r="AU239" s="31" t="e">
        <f>OR(AND(#REF!&lt;=7,#REF!&lt;&gt;""),AND(#REF!&gt;=50,#REF!=""))</f>
        <v>#REF!</v>
      </c>
    </row>
    <row r="240" spans="1:47">
      <c r="A240" s="8">
        <v>229</v>
      </c>
      <c r="B240" s="459"/>
      <c r="C240" s="139"/>
      <c r="D240" s="140"/>
      <c r="E240" s="141"/>
      <c r="F240" s="142" t="str">
        <f>IF(E240="","",DATEDIF(E240,#REF!,"y"))</f>
        <v/>
      </c>
      <c r="G240" s="140"/>
      <c r="H240" s="140"/>
      <c r="I240" s="83"/>
      <c r="J240" s="149" t="str">
        <f t="shared" ca="1" si="51"/>
        <v/>
      </c>
      <c r="K240" s="145"/>
      <c r="L240" s="158"/>
      <c r="M240" s="158"/>
      <c r="N240" s="146"/>
      <c r="O240" s="143"/>
      <c r="P240" s="144" t="str">
        <f t="shared" ca="1" si="52"/>
        <v/>
      </c>
      <c r="Q240" s="145"/>
      <c r="R240" s="158"/>
      <c r="S240" s="158"/>
      <c r="T240" s="158"/>
      <c r="U240" s="146"/>
      <c r="V240" s="147"/>
      <c r="W240" s="83" t="str">
        <f t="shared" ca="1" si="53"/>
        <v/>
      </c>
      <c r="X240" s="83"/>
      <c r="Y240" s="145"/>
      <c r="Z240" s="158"/>
      <c r="AA240" s="158"/>
      <c r="AB240" s="158"/>
      <c r="AC240" s="148"/>
      <c r="AD240" s="143"/>
      <c r="AE240" s="144" t="str">
        <f t="shared" ca="1" si="54"/>
        <v/>
      </c>
      <c r="AF240" s="150" t="str">
        <f t="shared" si="55"/>
        <v/>
      </c>
      <c r="AG240" s="150" t="str">
        <f t="shared" si="56"/>
        <v/>
      </c>
      <c r="AH240" s="9" t="str">
        <f>IF(AF240=4,VLOOKUP(AG240,設定_幼児!$A$2:$B$4,2,1),"---")</f>
        <v>---</v>
      </c>
      <c r="AI240" s="109" t="str">
        <f>IF(E240=""," ",DATEDIF(E240,#REF!,"M"))</f>
        <v xml:space="preserve"> </v>
      </c>
      <c r="AJ240" s="15" t="str">
        <f t="shared" ref="AJ240:AJ303" si="66">_xlfn.IFS(AI240=" ","",AI240&lt;=41,"3",AI240&lt;=47,"3.5",AI240&lt;=53,"4",AI240&lt;=59,4.5,AI240&lt;=65,5,AI240&lt;=71,5.5,AI240&gt;71,6,AI240="","")</f>
        <v/>
      </c>
      <c r="AK240" s="31">
        <v>229</v>
      </c>
      <c r="AL240" s="31" t="str">
        <f t="shared" si="57"/>
        <v/>
      </c>
      <c r="AM240" s="31" t="str">
        <f t="shared" si="58"/>
        <v>立得点表_幼児!3:７</v>
      </c>
      <c r="AN240" s="121" t="str">
        <f t="shared" si="59"/>
        <v>立得点表_幼児!11:15</v>
      </c>
      <c r="AO240" s="31" t="str">
        <f t="shared" si="60"/>
        <v>ボール得点表_幼児!3:７</v>
      </c>
      <c r="AP240" s="121" t="str">
        <f t="shared" si="61"/>
        <v>ボール得点表_幼児!11:15</v>
      </c>
      <c r="AQ240" s="31" t="str">
        <f t="shared" si="62"/>
        <v>25m得点表_幼児!3:7</v>
      </c>
      <c r="AR240" s="121" t="str">
        <f t="shared" si="63"/>
        <v>25m得点表_幼児!11:15</v>
      </c>
      <c r="AS240" s="31" t="str">
        <f t="shared" si="64"/>
        <v>往得点表_幼児!3:7</v>
      </c>
      <c r="AT240" s="121" t="str">
        <f t="shared" si="65"/>
        <v>往得点表_幼児!11:15</v>
      </c>
      <c r="AU240" s="31" t="e">
        <f>OR(AND(#REF!&lt;=7,#REF!&lt;&gt;""),AND(#REF!&gt;=50,#REF!=""))</f>
        <v>#REF!</v>
      </c>
    </row>
    <row r="241" spans="1:47">
      <c r="A241" s="8">
        <v>230</v>
      </c>
      <c r="B241" s="459"/>
      <c r="C241" s="139"/>
      <c r="D241" s="140"/>
      <c r="E241" s="141"/>
      <c r="F241" s="142" t="str">
        <f>IF(E241="","",DATEDIF(E241,#REF!,"y"))</f>
        <v/>
      </c>
      <c r="G241" s="140"/>
      <c r="H241" s="140"/>
      <c r="I241" s="83"/>
      <c r="J241" s="149" t="str">
        <f t="shared" ca="1" si="51"/>
        <v/>
      </c>
      <c r="K241" s="145"/>
      <c r="L241" s="158"/>
      <c r="M241" s="158"/>
      <c r="N241" s="146"/>
      <c r="O241" s="143"/>
      <c r="P241" s="144" t="str">
        <f t="shared" ca="1" si="52"/>
        <v/>
      </c>
      <c r="Q241" s="145"/>
      <c r="R241" s="158"/>
      <c r="S241" s="158"/>
      <c r="T241" s="158"/>
      <c r="U241" s="146"/>
      <c r="V241" s="147"/>
      <c r="W241" s="83" t="str">
        <f t="shared" ca="1" si="53"/>
        <v/>
      </c>
      <c r="X241" s="83"/>
      <c r="Y241" s="145"/>
      <c r="Z241" s="158"/>
      <c r="AA241" s="158"/>
      <c r="AB241" s="158"/>
      <c r="AC241" s="148"/>
      <c r="AD241" s="143"/>
      <c r="AE241" s="144" t="str">
        <f t="shared" ca="1" si="54"/>
        <v/>
      </c>
      <c r="AF241" s="150" t="str">
        <f t="shared" si="55"/>
        <v/>
      </c>
      <c r="AG241" s="150" t="str">
        <f t="shared" si="56"/>
        <v/>
      </c>
      <c r="AH241" s="9" t="str">
        <f>IF(AF241=4,VLOOKUP(AG241,設定_幼児!$A$2:$B$4,2,1),"---")</f>
        <v>---</v>
      </c>
      <c r="AI241" s="109" t="str">
        <f>IF(E241=""," ",DATEDIF(E241,#REF!,"M"))</f>
        <v xml:space="preserve"> </v>
      </c>
      <c r="AJ241" s="15" t="str">
        <f t="shared" si="66"/>
        <v/>
      </c>
      <c r="AK241" s="31">
        <v>230</v>
      </c>
      <c r="AL241" s="31" t="str">
        <f t="shared" si="57"/>
        <v/>
      </c>
      <c r="AM241" s="31" t="str">
        <f t="shared" si="58"/>
        <v>立得点表_幼児!3:７</v>
      </c>
      <c r="AN241" s="121" t="str">
        <f t="shared" si="59"/>
        <v>立得点表_幼児!11:15</v>
      </c>
      <c r="AO241" s="31" t="str">
        <f t="shared" si="60"/>
        <v>ボール得点表_幼児!3:７</v>
      </c>
      <c r="AP241" s="121" t="str">
        <f t="shared" si="61"/>
        <v>ボール得点表_幼児!11:15</v>
      </c>
      <c r="AQ241" s="31" t="str">
        <f t="shared" si="62"/>
        <v>25m得点表_幼児!3:7</v>
      </c>
      <c r="AR241" s="121" t="str">
        <f t="shared" si="63"/>
        <v>25m得点表_幼児!11:15</v>
      </c>
      <c r="AS241" s="31" t="str">
        <f t="shared" si="64"/>
        <v>往得点表_幼児!3:7</v>
      </c>
      <c r="AT241" s="121" t="str">
        <f t="shared" si="65"/>
        <v>往得点表_幼児!11:15</v>
      </c>
      <c r="AU241" s="31" t="e">
        <f>OR(AND(#REF!&lt;=7,#REF!&lt;&gt;""),AND(#REF!&gt;=50,#REF!=""))</f>
        <v>#REF!</v>
      </c>
    </row>
    <row r="242" spans="1:47">
      <c r="A242" s="8">
        <v>231</v>
      </c>
      <c r="B242" s="459"/>
      <c r="C242" s="139"/>
      <c r="D242" s="140"/>
      <c r="E242" s="141"/>
      <c r="F242" s="142" t="str">
        <f>IF(E242="","",DATEDIF(E242,#REF!,"y"))</f>
        <v/>
      </c>
      <c r="G242" s="140"/>
      <c r="H242" s="140"/>
      <c r="I242" s="83"/>
      <c r="J242" s="149" t="str">
        <f t="shared" ca="1" si="51"/>
        <v/>
      </c>
      <c r="K242" s="145"/>
      <c r="L242" s="158"/>
      <c r="M242" s="158"/>
      <c r="N242" s="146"/>
      <c r="O242" s="143"/>
      <c r="P242" s="144" t="str">
        <f t="shared" ca="1" si="52"/>
        <v/>
      </c>
      <c r="Q242" s="145"/>
      <c r="R242" s="158"/>
      <c r="S242" s="158"/>
      <c r="T242" s="158"/>
      <c r="U242" s="146"/>
      <c r="V242" s="147"/>
      <c r="W242" s="83" t="str">
        <f t="shared" ca="1" si="53"/>
        <v/>
      </c>
      <c r="X242" s="83"/>
      <c r="Y242" s="145"/>
      <c r="Z242" s="158"/>
      <c r="AA242" s="158"/>
      <c r="AB242" s="158"/>
      <c r="AC242" s="148"/>
      <c r="AD242" s="143"/>
      <c r="AE242" s="144" t="str">
        <f t="shared" ca="1" si="54"/>
        <v/>
      </c>
      <c r="AF242" s="150" t="str">
        <f t="shared" si="55"/>
        <v/>
      </c>
      <c r="AG242" s="150" t="str">
        <f t="shared" si="56"/>
        <v/>
      </c>
      <c r="AH242" s="9" t="str">
        <f>IF(AF242=4,VLOOKUP(AG242,設定_幼児!$A$2:$B$4,2,1),"---")</f>
        <v>---</v>
      </c>
      <c r="AI242" s="109" t="str">
        <f>IF(E242=""," ",DATEDIF(E242,#REF!,"M"))</f>
        <v xml:space="preserve"> </v>
      </c>
      <c r="AJ242" s="15" t="str">
        <f t="shared" si="66"/>
        <v/>
      </c>
      <c r="AK242" s="31">
        <v>231</v>
      </c>
      <c r="AL242" s="31" t="str">
        <f t="shared" si="57"/>
        <v/>
      </c>
      <c r="AM242" s="31" t="str">
        <f t="shared" si="58"/>
        <v>立得点表_幼児!3:７</v>
      </c>
      <c r="AN242" s="121" t="str">
        <f t="shared" si="59"/>
        <v>立得点表_幼児!11:15</v>
      </c>
      <c r="AO242" s="31" t="str">
        <f t="shared" si="60"/>
        <v>ボール得点表_幼児!3:７</v>
      </c>
      <c r="AP242" s="121" t="str">
        <f t="shared" si="61"/>
        <v>ボール得点表_幼児!11:15</v>
      </c>
      <c r="AQ242" s="31" t="str">
        <f t="shared" si="62"/>
        <v>25m得点表_幼児!3:7</v>
      </c>
      <c r="AR242" s="121" t="str">
        <f t="shared" si="63"/>
        <v>25m得点表_幼児!11:15</v>
      </c>
      <c r="AS242" s="31" t="str">
        <f t="shared" si="64"/>
        <v>往得点表_幼児!3:7</v>
      </c>
      <c r="AT242" s="121" t="str">
        <f t="shared" si="65"/>
        <v>往得点表_幼児!11:15</v>
      </c>
      <c r="AU242" s="31" t="e">
        <f>OR(AND(#REF!&lt;=7,#REF!&lt;&gt;""),AND(#REF!&gt;=50,#REF!=""))</f>
        <v>#REF!</v>
      </c>
    </row>
    <row r="243" spans="1:47">
      <c r="A243" s="8">
        <v>232</v>
      </c>
      <c r="B243" s="459"/>
      <c r="C243" s="139"/>
      <c r="D243" s="140"/>
      <c r="E243" s="141"/>
      <c r="F243" s="142" t="str">
        <f>IF(E243="","",DATEDIF(E243,#REF!,"y"))</f>
        <v/>
      </c>
      <c r="G243" s="140"/>
      <c r="H243" s="140"/>
      <c r="I243" s="83"/>
      <c r="J243" s="149" t="str">
        <f t="shared" ca="1" si="51"/>
        <v/>
      </c>
      <c r="K243" s="145"/>
      <c r="L243" s="158"/>
      <c r="M243" s="158"/>
      <c r="N243" s="146"/>
      <c r="O243" s="143"/>
      <c r="P243" s="144" t="str">
        <f t="shared" ca="1" si="52"/>
        <v/>
      </c>
      <c r="Q243" s="145"/>
      <c r="R243" s="158"/>
      <c r="S243" s="158"/>
      <c r="T243" s="158"/>
      <c r="U243" s="146"/>
      <c r="V243" s="147"/>
      <c r="W243" s="83" t="str">
        <f t="shared" ca="1" si="53"/>
        <v/>
      </c>
      <c r="X243" s="83"/>
      <c r="Y243" s="145"/>
      <c r="Z243" s="158"/>
      <c r="AA243" s="158"/>
      <c r="AB243" s="158"/>
      <c r="AC243" s="148"/>
      <c r="AD243" s="143"/>
      <c r="AE243" s="144" t="str">
        <f t="shared" ca="1" si="54"/>
        <v/>
      </c>
      <c r="AF243" s="150" t="str">
        <f t="shared" si="55"/>
        <v/>
      </c>
      <c r="AG243" s="150" t="str">
        <f t="shared" si="56"/>
        <v/>
      </c>
      <c r="AH243" s="9" t="str">
        <f>IF(AF243=4,VLOOKUP(AG243,設定_幼児!$A$2:$B$4,2,1),"---")</f>
        <v>---</v>
      </c>
      <c r="AI243" s="109" t="str">
        <f>IF(E243=""," ",DATEDIF(E243,#REF!,"M"))</f>
        <v xml:space="preserve"> </v>
      </c>
      <c r="AJ243" s="15" t="str">
        <f t="shared" si="66"/>
        <v/>
      </c>
      <c r="AK243" s="31">
        <v>232</v>
      </c>
      <c r="AL243" s="31" t="str">
        <f t="shared" si="57"/>
        <v/>
      </c>
      <c r="AM243" s="31" t="str">
        <f t="shared" si="58"/>
        <v>立得点表_幼児!3:７</v>
      </c>
      <c r="AN243" s="121" t="str">
        <f t="shared" si="59"/>
        <v>立得点表_幼児!11:15</v>
      </c>
      <c r="AO243" s="31" t="str">
        <f t="shared" si="60"/>
        <v>ボール得点表_幼児!3:７</v>
      </c>
      <c r="AP243" s="121" t="str">
        <f t="shared" si="61"/>
        <v>ボール得点表_幼児!11:15</v>
      </c>
      <c r="AQ243" s="31" t="str">
        <f t="shared" si="62"/>
        <v>25m得点表_幼児!3:7</v>
      </c>
      <c r="AR243" s="121" t="str">
        <f t="shared" si="63"/>
        <v>25m得点表_幼児!11:15</v>
      </c>
      <c r="AS243" s="31" t="str">
        <f t="shared" si="64"/>
        <v>往得点表_幼児!3:7</v>
      </c>
      <c r="AT243" s="121" t="str">
        <f t="shared" si="65"/>
        <v>往得点表_幼児!11:15</v>
      </c>
      <c r="AU243" s="31" t="e">
        <f>OR(AND(#REF!&lt;=7,#REF!&lt;&gt;""),AND(#REF!&gt;=50,#REF!=""))</f>
        <v>#REF!</v>
      </c>
    </row>
    <row r="244" spans="1:47">
      <c r="A244" s="8">
        <v>233</v>
      </c>
      <c r="B244" s="459"/>
      <c r="C244" s="139"/>
      <c r="D244" s="140"/>
      <c r="E244" s="141"/>
      <c r="F244" s="142" t="str">
        <f>IF(E244="","",DATEDIF(E244,#REF!,"y"))</f>
        <v/>
      </c>
      <c r="G244" s="140"/>
      <c r="H244" s="140"/>
      <c r="I244" s="83"/>
      <c r="J244" s="149" t="str">
        <f t="shared" ca="1" si="51"/>
        <v/>
      </c>
      <c r="K244" s="145"/>
      <c r="L244" s="158"/>
      <c r="M244" s="158"/>
      <c r="N244" s="146"/>
      <c r="O244" s="143"/>
      <c r="P244" s="144" t="str">
        <f t="shared" ca="1" si="52"/>
        <v/>
      </c>
      <c r="Q244" s="145"/>
      <c r="R244" s="158"/>
      <c r="S244" s="158"/>
      <c r="T244" s="158"/>
      <c r="U244" s="146"/>
      <c r="V244" s="147"/>
      <c r="W244" s="83" t="str">
        <f t="shared" ca="1" si="53"/>
        <v/>
      </c>
      <c r="X244" s="83"/>
      <c r="Y244" s="145"/>
      <c r="Z244" s="158"/>
      <c r="AA244" s="158"/>
      <c r="AB244" s="158"/>
      <c r="AC244" s="148"/>
      <c r="AD244" s="143"/>
      <c r="AE244" s="144" t="str">
        <f t="shared" ca="1" si="54"/>
        <v/>
      </c>
      <c r="AF244" s="150" t="str">
        <f t="shared" si="55"/>
        <v/>
      </c>
      <c r="AG244" s="150" t="str">
        <f t="shared" si="56"/>
        <v/>
      </c>
      <c r="AH244" s="9" t="str">
        <f>IF(AF244=4,VLOOKUP(AG244,設定_幼児!$A$2:$B$4,2,1),"---")</f>
        <v>---</v>
      </c>
      <c r="AI244" s="109" t="str">
        <f>IF(E244=""," ",DATEDIF(E244,#REF!,"M"))</f>
        <v xml:space="preserve"> </v>
      </c>
      <c r="AJ244" s="15" t="str">
        <f t="shared" si="66"/>
        <v/>
      </c>
      <c r="AK244" s="31">
        <v>233</v>
      </c>
      <c r="AL244" s="31" t="str">
        <f t="shared" si="57"/>
        <v/>
      </c>
      <c r="AM244" s="31" t="str">
        <f t="shared" si="58"/>
        <v>立得点表_幼児!3:７</v>
      </c>
      <c r="AN244" s="121" t="str">
        <f t="shared" si="59"/>
        <v>立得点表_幼児!11:15</v>
      </c>
      <c r="AO244" s="31" t="str">
        <f t="shared" si="60"/>
        <v>ボール得点表_幼児!3:７</v>
      </c>
      <c r="AP244" s="121" t="str">
        <f t="shared" si="61"/>
        <v>ボール得点表_幼児!11:15</v>
      </c>
      <c r="AQ244" s="31" t="str">
        <f t="shared" si="62"/>
        <v>25m得点表_幼児!3:7</v>
      </c>
      <c r="AR244" s="121" t="str">
        <f t="shared" si="63"/>
        <v>25m得点表_幼児!11:15</v>
      </c>
      <c r="AS244" s="31" t="str">
        <f t="shared" si="64"/>
        <v>往得点表_幼児!3:7</v>
      </c>
      <c r="AT244" s="121" t="str">
        <f t="shared" si="65"/>
        <v>往得点表_幼児!11:15</v>
      </c>
      <c r="AU244" s="31" t="e">
        <f>OR(AND(#REF!&lt;=7,#REF!&lt;&gt;""),AND(#REF!&gt;=50,#REF!=""))</f>
        <v>#REF!</v>
      </c>
    </row>
    <row r="245" spans="1:47">
      <c r="A245" s="8">
        <v>234</v>
      </c>
      <c r="B245" s="459"/>
      <c r="C245" s="139"/>
      <c r="D245" s="140"/>
      <c r="E245" s="141"/>
      <c r="F245" s="142" t="str">
        <f>IF(E245="","",DATEDIF(E245,#REF!,"y"))</f>
        <v/>
      </c>
      <c r="G245" s="140"/>
      <c r="H245" s="140"/>
      <c r="I245" s="83"/>
      <c r="J245" s="149" t="str">
        <f t="shared" ca="1" si="51"/>
        <v/>
      </c>
      <c r="K245" s="145"/>
      <c r="L245" s="158"/>
      <c r="M245" s="158"/>
      <c r="N245" s="146"/>
      <c r="O245" s="143"/>
      <c r="P245" s="144" t="str">
        <f t="shared" ca="1" si="52"/>
        <v/>
      </c>
      <c r="Q245" s="145"/>
      <c r="R245" s="158"/>
      <c r="S245" s="158"/>
      <c r="T245" s="158"/>
      <c r="U245" s="146"/>
      <c r="V245" s="147"/>
      <c r="W245" s="83" t="str">
        <f t="shared" ca="1" si="53"/>
        <v/>
      </c>
      <c r="X245" s="83"/>
      <c r="Y245" s="145"/>
      <c r="Z245" s="158"/>
      <c r="AA245" s="158"/>
      <c r="AB245" s="158"/>
      <c r="AC245" s="148"/>
      <c r="AD245" s="143"/>
      <c r="AE245" s="144" t="str">
        <f t="shared" ca="1" si="54"/>
        <v/>
      </c>
      <c r="AF245" s="150" t="str">
        <f t="shared" si="55"/>
        <v/>
      </c>
      <c r="AG245" s="150" t="str">
        <f t="shared" si="56"/>
        <v/>
      </c>
      <c r="AH245" s="9" t="str">
        <f>IF(AF245=4,VLOOKUP(AG245,設定_幼児!$A$2:$B$4,2,1),"---")</f>
        <v>---</v>
      </c>
      <c r="AI245" s="109" t="str">
        <f>IF(E245=""," ",DATEDIF(E245,#REF!,"M"))</f>
        <v xml:space="preserve"> </v>
      </c>
      <c r="AJ245" s="15" t="str">
        <f t="shared" si="66"/>
        <v/>
      </c>
      <c r="AK245" s="31">
        <v>234</v>
      </c>
      <c r="AL245" s="31" t="str">
        <f t="shared" si="57"/>
        <v/>
      </c>
      <c r="AM245" s="31" t="str">
        <f t="shared" si="58"/>
        <v>立得点表_幼児!3:７</v>
      </c>
      <c r="AN245" s="121" t="str">
        <f t="shared" si="59"/>
        <v>立得点表_幼児!11:15</v>
      </c>
      <c r="AO245" s="31" t="str">
        <f t="shared" si="60"/>
        <v>ボール得点表_幼児!3:７</v>
      </c>
      <c r="AP245" s="121" t="str">
        <f t="shared" si="61"/>
        <v>ボール得点表_幼児!11:15</v>
      </c>
      <c r="AQ245" s="31" t="str">
        <f t="shared" si="62"/>
        <v>25m得点表_幼児!3:7</v>
      </c>
      <c r="AR245" s="121" t="str">
        <f t="shared" si="63"/>
        <v>25m得点表_幼児!11:15</v>
      </c>
      <c r="AS245" s="31" t="str">
        <f t="shared" si="64"/>
        <v>往得点表_幼児!3:7</v>
      </c>
      <c r="AT245" s="121" t="str">
        <f t="shared" si="65"/>
        <v>往得点表_幼児!11:15</v>
      </c>
      <c r="AU245" s="31" t="e">
        <f>OR(AND(#REF!&lt;=7,#REF!&lt;&gt;""),AND(#REF!&gt;=50,#REF!=""))</f>
        <v>#REF!</v>
      </c>
    </row>
    <row r="246" spans="1:47">
      <c r="A246" s="8">
        <v>235</v>
      </c>
      <c r="B246" s="459"/>
      <c r="C246" s="139"/>
      <c r="D246" s="140"/>
      <c r="E246" s="141"/>
      <c r="F246" s="142" t="str">
        <f>IF(E246="","",DATEDIF(E246,#REF!,"y"))</f>
        <v/>
      </c>
      <c r="G246" s="140"/>
      <c r="H246" s="140"/>
      <c r="I246" s="83"/>
      <c r="J246" s="149" t="str">
        <f t="shared" ca="1" si="51"/>
        <v/>
      </c>
      <c r="K246" s="145"/>
      <c r="L246" s="158"/>
      <c r="M246" s="158"/>
      <c r="N246" s="146"/>
      <c r="O246" s="143"/>
      <c r="P246" s="144" t="str">
        <f t="shared" ca="1" si="52"/>
        <v/>
      </c>
      <c r="Q246" s="145"/>
      <c r="R246" s="158"/>
      <c r="S246" s="158"/>
      <c r="T246" s="158"/>
      <c r="U246" s="146"/>
      <c r="V246" s="147"/>
      <c r="W246" s="83" t="str">
        <f t="shared" ca="1" si="53"/>
        <v/>
      </c>
      <c r="X246" s="83"/>
      <c r="Y246" s="145"/>
      <c r="Z246" s="158"/>
      <c r="AA246" s="158"/>
      <c r="AB246" s="158"/>
      <c r="AC246" s="148"/>
      <c r="AD246" s="143"/>
      <c r="AE246" s="144" t="str">
        <f t="shared" ca="1" si="54"/>
        <v/>
      </c>
      <c r="AF246" s="150" t="str">
        <f t="shared" si="55"/>
        <v/>
      </c>
      <c r="AG246" s="150" t="str">
        <f t="shared" si="56"/>
        <v/>
      </c>
      <c r="AH246" s="9" t="str">
        <f>IF(AF246=4,VLOOKUP(AG246,設定_幼児!$A$2:$B$4,2,1),"---")</f>
        <v>---</v>
      </c>
      <c r="AI246" s="109" t="str">
        <f>IF(E246=""," ",DATEDIF(E246,#REF!,"M"))</f>
        <v xml:space="preserve"> </v>
      </c>
      <c r="AJ246" s="15" t="str">
        <f t="shared" si="66"/>
        <v/>
      </c>
      <c r="AK246" s="31">
        <v>235</v>
      </c>
      <c r="AL246" s="31" t="str">
        <f t="shared" si="57"/>
        <v/>
      </c>
      <c r="AM246" s="31" t="str">
        <f t="shared" si="58"/>
        <v>立得点表_幼児!3:７</v>
      </c>
      <c r="AN246" s="121" t="str">
        <f t="shared" si="59"/>
        <v>立得点表_幼児!11:15</v>
      </c>
      <c r="AO246" s="31" t="str">
        <f t="shared" si="60"/>
        <v>ボール得点表_幼児!3:７</v>
      </c>
      <c r="AP246" s="121" t="str">
        <f t="shared" si="61"/>
        <v>ボール得点表_幼児!11:15</v>
      </c>
      <c r="AQ246" s="31" t="str">
        <f t="shared" si="62"/>
        <v>25m得点表_幼児!3:7</v>
      </c>
      <c r="AR246" s="121" t="str">
        <f t="shared" si="63"/>
        <v>25m得点表_幼児!11:15</v>
      </c>
      <c r="AS246" s="31" t="str">
        <f t="shared" si="64"/>
        <v>往得点表_幼児!3:7</v>
      </c>
      <c r="AT246" s="121" t="str">
        <f t="shared" si="65"/>
        <v>往得点表_幼児!11:15</v>
      </c>
      <c r="AU246" s="31" t="e">
        <f>OR(AND(#REF!&lt;=7,#REF!&lt;&gt;""),AND(#REF!&gt;=50,#REF!=""))</f>
        <v>#REF!</v>
      </c>
    </row>
    <row r="247" spans="1:47">
      <c r="A247" s="8">
        <v>236</v>
      </c>
      <c r="B247" s="459"/>
      <c r="C247" s="139"/>
      <c r="D247" s="140"/>
      <c r="E247" s="141"/>
      <c r="F247" s="142" t="str">
        <f>IF(E247="","",DATEDIF(E247,#REF!,"y"))</f>
        <v/>
      </c>
      <c r="G247" s="140"/>
      <c r="H247" s="140"/>
      <c r="I247" s="83"/>
      <c r="J247" s="149" t="str">
        <f t="shared" ca="1" si="51"/>
        <v/>
      </c>
      <c r="K247" s="145"/>
      <c r="L247" s="158"/>
      <c r="M247" s="158"/>
      <c r="N247" s="146"/>
      <c r="O247" s="143"/>
      <c r="P247" s="144" t="str">
        <f t="shared" ca="1" si="52"/>
        <v/>
      </c>
      <c r="Q247" s="145"/>
      <c r="R247" s="158"/>
      <c r="S247" s="158"/>
      <c r="T247" s="158"/>
      <c r="U247" s="146"/>
      <c r="V247" s="147"/>
      <c r="W247" s="83" t="str">
        <f t="shared" ca="1" si="53"/>
        <v/>
      </c>
      <c r="X247" s="83"/>
      <c r="Y247" s="145"/>
      <c r="Z247" s="158"/>
      <c r="AA247" s="158"/>
      <c r="AB247" s="158"/>
      <c r="AC247" s="148"/>
      <c r="AD247" s="143"/>
      <c r="AE247" s="144" t="str">
        <f t="shared" ca="1" si="54"/>
        <v/>
      </c>
      <c r="AF247" s="150" t="str">
        <f t="shared" si="55"/>
        <v/>
      </c>
      <c r="AG247" s="150" t="str">
        <f t="shared" si="56"/>
        <v/>
      </c>
      <c r="AH247" s="9" t="str">
        <f>IF(AF247=4,VLOOKUP(AG247,設定_幼児!$A$2:$B$4,2,1),"---")</f>
        <v>---</v>
      </c>
      <c r="AI247" s="109" t="str">
        <f>IF(E247=""," ",DATEDIF(E247,#REF!,"M"))</f>
        <v xml:space="preserve"> </v>
      </c>
      <c r="AJ247" s="15" t="str">
        <f t="shared" si="66"/>
        <v/>
      </c>
      <c r="AK247" s="31">
        <v>236</v>
      </c>
      <c r="AL247" s="31" t="str">
        <f t="shared" si="57"/>
        <v/>
      </c>
      <c r="AM247" s="31" t="str">
        <f t="shared" si="58"/>
        <v>立得点表_幼児!3:７</v>
      </c>
      <c r="AN247" s="121" t="str">
        <f t="shared" si="59"/>
        <v>立得点表_幼児!11:15</v>
      </c>
      <c r="AO247" s="31" t="str">
        <f t="shared" si="60"/>
        <v>ボール得点表_幼児!3:７</v>
      </c>
      <c r="AP247" s="121" t="str">
        <f t="shared" si="61"/>
        <v>ボール得点表_幼児!11:15</v>
      </c>
      <c r="AQ247" s="31" t="str">
        <f t="shared" si="62"/>
        <v>25m得点表_幼児!3:7</v>
      </c>
      <c r="AR247" s="121" t="str">
        <f t="shared" si="63"/>
        <v>25m得点表_幼児!11:15</v>
      </c>
      <c r="AS247" s="31" t="str">
        <f t="shared" si="64"/>
        <v>往得点表_幼児!3:7</v>
      </c>
      <c r="AT247" s="121" t="str">
        <f t="shared" si="65"/>
        <v>往得点表_幼児!11:15</v>
      </c>
      <c r="AU247" s="31" t="e">
        <f>OR(AND(#REF!&lt;=7,#REF!&lt;&gt;""),AND(#REF!&gt;=50,#REF!=""))</f>
        <v>#REF!</v>
      </c>
    </row>
    <row r="248" spans="1:47">
      <c r="A248" s="8">
        <v>237</v>
      </c>
      <c r="B248" s="459"/>
      <c r="C248" s="139"/>
      <c r="D248" s="140"/>
      <c r="E248" s="141"/>
      <c r="F248" s="142" t="str">
        <f>IF(E248="","",DATEDIF(E248,#REF!,"y"))</f>
        <v/>
      </c>
      <c r="G248" s="140"/>
      <c r="H248" s="140"/>
      <c r="I248" s="83"/>
      <c r="J248" s="149" t="str">
        <f t="shared" ca="1" si="51"/>
        <v/>
      </c>
      <c r="K248" s="145"/>
      <c r="L248" s="158"/>
      <c r="M248" s="158"/>
      <c r="N248" s="146"/>
      <c r="O248" s="143"/>
      <c r="P248" s="144" t="str">
        <f t="shared" ca="1" si="52"/>
        <v/>
      </c>
      <c r="Q248" s="145"/>
      <c r="R248" s="158"/>
      <c r="S248" s="158"/>
      <c r="T248" s="158"/>
      <c r="U248" s="146"/>
      <c r="V248" s="147"/>
      <c r="W248" s="83" t="str">
        <f t="shared" ca="1" si="53"/>
        <v/>
      </c>
      <c r="X248" s="83"/>
      <c r="Y248" s="145"/>
      <c r="Z248" s="158"/>
      <c r="AA248" s="158"/>
      <c r="AB248" s="158"/>
      <c r="AC248" s="148"/>
      <c r="AD248" s="143"/>
      <c r="AE248" s="144" t="str">
        <f t="shared" ca="1" si="54"/>
        <v/>
      </c>
      <c r="AF248" s="150" t="str">
        <f t="shared" si="55"/>
        <v/>
      </c>
      <c r="AG248" s="150" t="str">
        <f t="shared" si="56"/>
        <v/>
      </c>
      <c r="AH248" s="9" t="str">
        <f>IF(AF248=4,VLOOKUP(AG248,設定_幼児!$A$2:$B$4,2,1),"---")</f>
        <v>---</v>
      </c>
      <c r="AI248" s="109" t="str">
        <f>IF(E248=""," ",DATEDIF(E248,#REF!,"M"))</f>
        <v xml:space="preserve"> </v>
      </c>
      <c r="AJ248" s="15" t="str">
        <f t="shared" si="66"/>
        <v/>
      </c>
      <c r="AK248" s="31">
        <v>237</v>
      </c>
      <c r="AL248" s="31" t="str">
        <f t="shared" si="57"/>
        <v/>
      </c>
      <c r="AM248" s="31" t="str">
        <f t="shared" si="58"/>
        <v>立得点表_幼児!3:７</v>
      </c>
      <c r="AN248" s="121" t="str">
        <f t="shared" si="59"/>
        <v>立得点表_幼児!11:15</v>
      </c>
      <c r="AO248" s="31" t="str">
        <f t="shared" si="60"/>
        <v>ボール得点表_幼児!3:７</v>
      </c>
      <c r="AP248" s="121" t="str">
        <f t="shared" si="61"/>
        <v>ボール得点表_幼児!11:15</v>
      </c>
      <c r="AQ248" s="31" t="str">
        <f t="shared" si="62"/>
        <v>25m得点表_幼児!3:7</v>
      </c>
      <c r="AR248" s="121" t="str">
        <f t="shared" si="63"/>
        <v>25m得点表_幼児!11:15</v>
      </c>
      <c r="AS248" s="31" t="str">
        <f t="shared" si="64"/>
        <v>往得点表_幼児!3:7</v>
      </c>
      <c r="AT248" s="121" t="str">
        <f t="shared" si="65"/>
        <v>往得点表_幼児!11:15</v>
      </c>
      <c r="AU248" s="31" t="e">
        <f>OR(AND(#REF!&lt;=7,#REF!&lt;&gt;""),AND(#REF!&gt;=50,#REF!=""))</f>
        <v>#REF!</v>
      </c>
    </row>
    <row r="249" spans="1:47">
      <c r="A249" s="8">
        <v>238</v>
      </c>
      <c r="B249" s="459"/>
      <c r="C249" s="139"/>
      <c r="D249" s="140"/>
      <c r="E249" s="141"/>
      <c r="F249" s="142" t="str">
        <f>IF(E249="","",DATEDIF(E249,#REF!,"y"))</f>
        <v/>
      </c>
      <c r="G249" s="140"/>
      <c r="H249" s="140"/>
      <c r="I249" s="83"/>
      <c r="J249" s="149" t="str">
        <f t="shared" ca="1" si="51"/>
        <v/>
      </c>
      <c r="K249" s="145"/>
      <c r="L249" s="158"/>
      <c r="M249" s="158"/>
      <c r="N249" s="146"/>
      <c r="O249" s="143"/>
      <c r="P249" s="144" t="str">
        <f t="shared" ca="1" si="52"/>
        <v/>
      </c>
      <c r="Q249" s="145"/>
      <c r="R249" s="158"/>
      <c r="S249" s="158"/>
      <c r="T249" s="158"/>
      <c r="U249" s="146"/>
      <c r="V249" s="147"/>
      <c r="W249" s="83" t="str">
        <f t="shared" ca="1" si="53"/>
        <v/>
      </c>
      <c r="X249" s="83"/>
      <c r="Y249" s="145"/>
      <c r="Z249" s="158"/>
      <c r="AA249" s="158"/>
      <c r="AB249" s="158"/>
      <c r="AC249" s="148"/>
      <c r="AD249" s="143"/>
      <c r="AE249" s="144" t="str">
        <f t="shared" ca="1" si="54"/>
        <v/>
      </c>
      <c r="AF249" s="150" t="str">
        <f t="shared" si="55"/>
        <v/>
      </c>
      <c r="AG249" s="150" t="str">
        <f t="shared" si="56"/>
        <v/>
      </c>
      <c r="AH249" s="9" t="str">
        <f>IF(AF249=4,VLOOKUP(AG249,設定_幼児!$A$2:$B$4,2,1),"---")</f>
        <v>---</v>
      </c>
      <c r="AI249" s="109" t="str">
        <f>IF(E249=""," ",DATEDIF(E249,#REF!,"M"))</f>
        <v xml:space="preserve"> </v>
      </c>
      <c r="AJ249" s="15" t="str">
        <f t="shared" si="66"/>
        <v/>
      </c>
      <c r="AK249" s="31">
        <v>238</v>
      </c>
      <c r="AL249" s="31" t="str">
        <f t="shared" si="57"/>
        <v/>
      </c>
      <c r="AM249" s="31" t="str">
        <f t="shared" si="58"/>
        <v>立得点表_幼児!3:７</v>
      </c>
      <c r="AN249" s="121" t="str">
        <f t="shared" si="59"/>
        <v>立得点表_幼児!11:15</v>
      </c>
      <c r="AO249" s="31" t="str">
        <f t="shared" si="60"/>
        <v>ボール得点表_幼児!3:７</v>
      </c>
      <c r="AP249" s="121" t="str">
        <f t="shared" si="61"/>
        <v>ボール得点表_幼児!11:15</v>
      </c>
      <c r="AQ249" s="31" t="str">
        <f t="shared" si="62"/>
        <v>25m得点表_幼児!3:7</v>
      </c>
      <c r="AR249" s="121" t="str">
        <f t="shared" si="63"/>
        <v>25m得点表_幼児!11:15</v>
      </c>
      <c r="AS249" s="31" t="str">
        <f t="shared" si="64"/>
        <v>往得点表_幼児!3:7</v>
      </c>
      <c r="AT249" s="121" t="str">
        <f t="shared" si="65"/>
        <v>往得点表_幼児!11:15</v>
      </c>
      <c r="AU249" s="31" t="e">
        <f>OR(AND(#REF!&lt;=7,#REF!&lt;&gt;""),AND(#REF!&gt;=50,#REF!=""))</f>
        <v>#REF!</v>
      </c>
    </row>
    <row r="250" spans="1:47">
      <c r="A250" s="8">
        <v>239</v>
      </c>
      <c r="B250" s="459"/>
      <c r="C250" s="139"/>
      <c r="D250" s="140"/>
      <c r="E250" s="141"/>
      <c r="F250" s="142" t="str">
        <f>IF(E250="","",DATEDIF(E250,#REF!,"y"))</f>
        <v/>
      </c>
      <c r="G250" s="140"/>
      <c r="H250" s="140"/>
      <c r="I250" s="83"/>
      <c r="J250" s="149" t="str">
        <f t="shared" ca="1" si="51"/>
        <v/>
      </c>
      <c r="K250" s="145"/>
      <c r="L250" s="158"/>
      <c r="M250" s="158"/>
      <c r="N250" s="146"/>
      <c r="O250" s="143"/>
      <c r="P250" s="144" t="str">
        <f t="shared" ca="1" si="52"/>
        <v/>
      </c>
      <c r="Q250" s="145"/>
      <c r="R250" s="158"/>
      <c r="S250" s="158"/>
      <c r="T250" s="158"/>
      <c r="U250" s="146"/>
      <c r="V250" s="147"/>
      <c r="W250" s="83" t="str">
        <f t="shared" ca="1" si="53"/>
        <v/>
      </c>
      <c r="X250" s="83"/>
      <c r="Y250" s="145"/>
      <c r="Z250" s="158"/>
      <c r="AA250" s="158"/>
      <c r="AB250" s="158"/>
      <c r="AC250" s="148"/>
      <c r="AD250" s="143"/>
      <c r="AE250" s="144" t="str">
        <f t="shared" ca="1" si="54"/>
        <v/>
      </c>
      <c r="AF250" s="150" t="str">
        <f t="shared" si="55"/>
        <v/>
      </c>
      <c r="AG250" s="150" t="str">
        <f t="shared" si="56"/>
        <v/>
      </c>
      <c r="AH250" s="9" t="str">
        <f>IF(AF250=4,VLOOKUP(AG250,設定_幼児!$A$2:$B$4,2,1),"---")</f>
        <v>---</v>
      </c>
      <c r="AI250" s="109" t="str">
        <f>IF(E250=""," ",DATEDIF(E250,#REF!,"M"))</f>
        <v xml:space="preserve"> </v>
      </c>
      <c r="AJ250" s="15" t="str">
        <f t="shared" si="66"/>
        <v/>
      </c>
      <c r="AK250" s="31">
        <v>239</v>
      </c>
      <c r="AL250" s="31" t="str">
        <f t="shared" si="57"/>
        <v/>
      </c>
      <c r="AM250" s="31" t="str">
        <f t="shared" si="58"/>
        <v>立得点表_幼児!3:７</v>
      </c>
      <c r="AN250" s="121" t="str">
        <f t="shared" si="59"/>
        <v>立得点表_幼児!11:15</v>
      </c>
      <c r="AO250" s="31" t="str">
        <f t="shared" si="60"/>
        <v>ボール得点表_幼児!3:７</v>
      </c>
      <c r="AP250" s="121" t="str">
        <f t="shared" si="61"/>
        <v>ボール得点表_幼児!11:15</v>
      </c>
      <c r="AQ250" s="31" t="str">
        <f t="shared" si="62"/>
        <v>25m得点表_幼児!3:7</v>
      </c>
      <c r="AR250" s="121" t="str">
        <f t="shared" si="63"/>
        <v>25m得点表_幼児!11:15</v>
      </c>
      <c r="AS250" s="31" t="str">
        <f t="shared" si="64"/>
        <v>往得点表_幼児!3:7</v>
      </c>
      <c r="AT250" s="121" t="str">
        <f t="shared" si="65"/>
        <v>往得点表_幼児!11:15</v>
      </c>
      <c r="AU250" s="31" t="e">
        <f>OR(AND(#REF!&lt;=7,#REF!&lt;&gt;""),AND(#REF!&gt;=50,#REF!=""))</f>
        <v>#REF!</v>
      </c>
    </row>
    <row r="251" spans="1:47">
      <c r="A251" s="8">
        <v>240</v>
      </c>
      <c r="B251" s="459"/>
      <c r="C251" s="139"/>
      <c r="D251" s="140"/>
      <c r="E251" s="141"/>
      <c r="F251" s="142" t="str">
        <f>IF(E251="","",DATEDIF(E251,#REF!,"y"))</f>
        <v/>
      </c>
      <c r="G251" s="140"/>
      <c r="H251" s="140"/>
      <c r="I251" s="83"/>
      <c r="J251" s="149" t="str">
        <f t="shared" ca="1" si="51"/>
        <v/>
      </c>
      <c r="K251" s="145"/>
      <c r="L251" s="158"/>
      <c r="M251" s="158"/>
      <c r="N251" s="146"/>
      <c r="O251" s="143"/>
      <c r="P251" s="144" t="str">
        <f t="shared" ca="1" si="52"/>
        <v/>
      </c>
      <c r="Q251" s="145"/>
      <c r="R251" s="158"/>
      <c r="S251" s="158"/>
      <c r="T251" s="158"/>
      <c r="U251" s="146"/>
      <c r="V251" s="147"/>
      <c r="W251" s="83" t="str">
        <f t="shared" ca="1" si="53"/>
        <v/>
      </c>
      <c r="X251" s="83"/>
      <c r="Y251" s="145"/>
      <c r="Z251" s="158"/>
      <c r="AA251" s="158"/>
      <c r="AB251" s="158"/>
      <c r="AC251" s="148"/>
      <c r="AD251" s="143"/>
      <c r="AE251" s="144" t="str">
        <f t="shared" ca="1" si="54"/>
        <v/>
      </c>
      <c r="AF251" s="150" t="str">
        <f t="shared" si="55"/>
        <v/>
      </c>
      <c r="AG251" s="150" t="str">
        <f t="shared" si="56"/>
        <v/>
      </c>
      <c r="AH251" s="9" t="str">
        <f>IF(AF251=4,VLOOKUP(AG251,設定_幼児!$A$2:$B$4,2,1),"---")</f>
        <v>---</v>
      </c>
      <c r="AI251" s="109" t="str">
        <f>IF(E251=""," ",DATEDIF(E251,#REF!,"M"))</f>
        <v xml:space="preserve"> </v>
      </c>
      <c r="AJ251" s="15" t="str">
        <f t="shared" si="66"/>
        <v/>
      </c>
      <c r="AK251" s="31">
        <v>240</v>
      </c>
      <c r="AL251" s="31" t="str">
        <f t="shared" si="57"/>
        <v/>
      </c>
      <c r="AM251" s="31" t="str">
        <f t="shared" si="58"/>
        <v>立得点表_幼児!3:７</v>
      </c>
      <c r="AN251" s="121" t="str">
        <f t="shared" si="59"/>
        <v>立得点表_幼児!11:15</v>
      </c>
      <c r="AO251" s="31" t="str">
        <f t="shared" si="60"/>
        <v>ボール得点表_幼児!3:７</v>
      </c>
      <c r="AP251" s="121" t="str">
        <f t="shared" si="61"/>
        <v>ボール得点表_幼児!11:15</v>
      </c>
      <c r="AQ251" s="31" t="str">
        <f t="shared" si="62"/>
        <v>25m得点表_幼児!3:7</v>
      </c>
      <c r="AR251" s="121" t="str">
        <f t="shared" si="63"/>
        <v>25m得点表_幼児!11:15</v>
      </c>
      <c r="AS251" s="31" t="str">
        <f t="shared" si="64"/>
        <v>往得点表_幼児!3:7</v>
      </c>
      <c r="AT251" s="121" t="str">
        <f t="shared" si="65"/>
        <v>往得点表_幼児!11:15</v>
      </c>
      <c r="AU251" s="31" t="e">
        <f>OR(AND(#REF!&lt;=7,#REF!&lt;&gt;""),AND(#REF!&gt;=50,#REF!=""))</f>
        <v>#REF!</v>
      </c>
    </row>
    <row r="252" spans="1:47">
      <c r="A252" s="8">
        <v>241</v>
      </c>
      <c r="B252" s="459"/>
      <c r="C252" s="139"/>
      <c r="D252" s="140"/>
      <c r="E252" s="141"/>
      <c r="F252" s="142" t="str">
        <f>IF(E252="","",DATEDIF(E252,#REF!,"y"))</f>
        <v/>
      </c>
      <c r="G252" s="140"/>
      <c r="H252" s="140"/>
      <c r="I252" s="83"/>
      <c r="J252" s="149" t="str">
        <f t="shared" ca="1" si="51"/>
        <v/>
      </c>
      <c r="K252" s="145"/>
      <c r="L252" s="158"/>
      <c r="M252" s="158"/>
      <c r="N252" s="146"/>
      <c r="O252" s="143"/>
      <c r="P252" s="144" t="str">
        <f t="shared" ca="1" si="52"/>
        <v/>
      </c>
      <c r="Q252" s="145"/>
      <c r="R252" s="158"/>
      <c r="S252" s="158"/>
      <c r="T252" s="158"/>
      <c r="U252" s="146"/>
      <c r="V252" s="147"/>
      <c r="W252" s="83" t="str">
        <f t="shared" ca="1" si="53"/>
        <v/>
      </c>
      <c r="X252" s="83"/>
      <c r="Y252" s="145"/>
      <c r="Z252" s="158"/>
      <c r="AA252" s="158"/>
      <c r="AB252" s="158"/>
      <c r="AC252" s="148"/>
      <c r="AD252" s="143"/>
      <c r="AE252" s="144" t="str">
        <f t="shared" ca="1" si="54"/>
        <v/>
      </c>
      <c r="AF252" s="150" t="str">
        <f t="shared" si="55"/>
        <v/>
      </c>
      <c r="AG252" s="150" t="str">
        <f t="shared" si="56"/>
        <v/>
      </c>
      <c r="AH252" s="9" t="str">
        <f>IF(AF252=4,VLOOKUP(AG252,設定_幼児!$A$2:$B$4,2,1),"---")</f>
        <v>---</v>
      </c>
      <c r="AI252" s="109" t="str">
        <f>IF(E252=""," ",DATEDIF(E252,#REF!,"M"))</f>
        <v xml:space="preserve"> </v>
      </c>
      <c r="AJ252" s="15" t="str">
        <f t="shared" si="66"/>
        <v/>
      </c>
      <c r="AK252" s="31">
        <v>241</v>
      </c>
      <c r="AL252" s="31" t="str">
        <f t="shared" si="57"/>
        <v/>
      </c>
      <c r="AM252" s="31" t="str">
        <f t="shared" si="58"/>
        <v>立得点表_幼児!3:７</v>
      </c>
      <c r="AN252" s="121" t="str">
        <f t="shared" si="59"/>
        <v>立得点表_幼児!11:15</v>
      </c>
      <c r="AO252" s="31" t="str">
        <f t="shared" si="60"/>
        <v>ボール得点表_幼児!3:７</v>
      </c>
      <c r="AP252" s="121" t="str">
        <f t="shared" si="61"/>
        <v>ボール得点表_幼児!11:15</v>
      </c>
      <c r="AQ252" s="31" t="str">
        <f t="shared" si="62"/>
        <v>25m得点表_幼児!3:7</v>
      </c>
      <c r="AR252" s="121" t="str">
        <f t="shared" si="63"/>
        <v>25m得点表_幼児!11:15</v>
      </c>
      <c r="AS252" s="31" t="str">
        <f t="shared" si="64"/>
        <v>往得点表_幼児!3:7</v>
      </c>
      <c r="AT252" s="121" t="str">
        <f t="shared" si="65"/>
        <v>往得点表_幼児!11:15</v>
      </c>
      <c r="AU252" s="31" t="e">
        <f>OR(AND(#REF!&lt;=7,#REF!&lt;&gt;""),AND(#REF!&gt;=50,#REF!=""))</f>
        <v>#REF!</v>
      </c>
    </row>
    <row r="253" spans="1:47">
      <c r="A253" s="8">
        <v>242</v>
      </c>
      <c r="B253" s="459"/>
      <c r="C253" s="139"/>
      <c r="D253" s="140"/>
      <c r="E253" s="141"/>
      <c r="F253" s="142" t="str">
        <f>IF(E253="","",DATEDIF(E253,#REF!,"y"))</f>
        <v/>
      </c>
      <c r="G253" s="140"/>
      <c r="H253" s="140"/>
      <c r="I253" s="83"/>
      <c r="J253" s="149" t="str">
        <f t="shared" ca="1" si="51"/>
        <v/>
      </c>
      <c r="K253" s="145"/>
      <c r="L253" s="158"/>
      <c r="M253" s="158"/>
      <c r="N253" s="146"/>
      <c r="O253" s="143"/>
      <c r="P253" s="144" t="str">
        <f t="shared" ca="1" si="52"/>
        <v/>
      </c>
      <c r="Q253" s="145"/>
      <c r="R253" s="158"/>
      <c r="S253" s="158"/>
      <c r="T253" s="158"/>
      <c r="U253" s="146"/>
      <c r="V253" s="147"/>
      <c r="W253" s="83" t="str">
        <f t="shared" ca="1" si="53"/>
        <v/>
      </c>
      <c r="X253" s="83"/>
      <c r="Y253" s="145"/>
      <c r="Z253" s="158"/>
      <c r="AA253" s="158"/>
      <c r="AB253" s="158"/>
      <c r="AC253" s="148"/>
      <c r="AD253" s="143"/>
      <c r="AE253" s="144" t="str">
        <f t="shared" ca="1" si="54"/>
        <v/>
      </c>
      <c r="AF253" s="150" t="str">
        <f t="shared" si="55"/>
        <v/>
      </c>
      <c r="AG253" s="150" t="str">
        <f t="shared" si="56"/>
        <v/>
      </c>
      <c r="AH253" s="9" t="str">
        <f>IF(AF253=4,VLOOKUP(AG253,設定_幼児!$A$2:$B$4,2,1),"---")</f>
        <v>---</v>
      </c>
      <c r="AI253" s="109" t="str">
        <f>IF(E253=""," ",DATEDIF(E253,#REF!,"M"))</f>
        <v xml:space="preserve"> </v>
      </c>
      <c r="AJ253" s="15" t="str">
        <f t="shared" si="66"/>
        <v/>
      </c>
      <c r="AK253" s="31">
        <v>242</v>
      </c>
      <c r="AL253" s="31" t="str">
        <f t="shared" si="57"/>
        <v/>
      </c>
      <c r="AM253" s="31" t="str">
        <f t="shared" si="58"/>
        <v>立得点表_幼児!3:７</v>
      </c>
      <c r="AN253" s="121" t="str">
        <f t="shared" si="59"/>
        <v>立得点表_幼児!11:15</v>
      </c>
      <c r="AO253" s="31" t="str">
        <f t="shared" si="60"/>
        <v>ボール得点表_幼児!3:７</v>
      </c>
      <c r="AP253" s="121" t="str">
        <f t="shared" si="61"/>
        <v>ボール得点表_幼児!11:15</v>
      </c>
      <c r="AQ253" s="31" t="str">
        <f t="shared" si="62"/>
        <v>25m得点表_幼児!3:7</v>
      </c>
      <c r="AR253" s="121" t="str">
        <f t="shared" si="63"/>
        <v>25m得点表_幼児!11:15</v>
      </c>
      <c r="AS253" s="31" t="str">
        <f t="shared" si="64"/>
        <v>往得点表_幼児!3:7</v>
      </c>
      <c r="AT253" s="121" t="str">
        <f t="shared" si="65"/>
        <v>往得点表_幼児!11:15</v>
      </c>
      <c r="AU253" s="31" t="e">
        <f>OR(AND(#REF!&lt;=7,#REF!&lt;&gt;""),AND(#REF!&gt;=50,#REF!=""))</f>
        <v>#REF!</v>
      </c>
    </row>
    <row r="254" spans="1:47">
      <c r="A254" s="8">
        <v>243</v>
      </c>
      <c r="B254" s="459"/>
      <c r="C254" s="139"/>
      <c r="D254" s="140"/>
      <c r="E254" s="141"/>
      <c r="F254" s="142" t="str">
        <f>IF(E254="","",DATEDIF(E254,#REF!,"y"))</f>
        <v/>
      </c>
      <c r="G254" s="140"/>
      <c r="H254" s="140"/>
      <c r="I254" s="83"/>
      <c r="J254" s="149" t="str">
        <f t="shared" ca="1" si="51"/>
        <v/>
      </c>
      <c r="K254" s="145"/>
      <c r="L254" s="158"/>
      <c r="M254" s="158"/>
      <c r="N254" s="146"/>
      <c r="O254" s="143"/>
      <c r="P254" s="144" t="str">
        <f t="shared" ca="1" si="52"/>
        <v/>
      </c>
      <c r="Q254" s="145"/>
      <c r="R254" s="158"/>
      <c r="S254" s="158"/>
      <c r="T254" s="158"/>
      <c r="U254" s="146"/>
      <c r="V254" s="147"/>
      <c r="W254" s="83" t="str">
        <f t="shared" ca="1" si="53"/>
        <v/>
      </c>
      <c r="X254" s="83"/>
      <c r="Y254" s="145"/>
      <c r="Z254" s="158"/>
      <c r="AA254" s="158"/>
      <c r="AB254" s="158"/>
      <c r="AC254" s="148"/>
      <c r="AD254" s="143"/>
      <c r="AE254" s="144" t="str">
        <f t="shared" ca="1" si="54"/>
        <v/>
      </c>
      <c r="AF254" s="150" t="str">
        <f t="shared" si="55"/>
        <v/>
      </c>
      <c r="AG254" s="150" t="str">
        <f t="shared" si="56"/>
        <v/>
      </c>
      <c r="AH254" s="9" t="str">
        <f>IF(AF254=4,VLOOKUP(AG254,設定_幼児!$A$2:$B$4,2,1),"---")</f>
        <v>---</v>
      </c>
      <c r="AI254" s="109" t="str">
        <f>IF(E254=""," ",DATEDIF(E254,#REF!,"M"))</f>
        <v xml:space="preserve"> </v>
      </c>
      <c r="AJ254" s="15" t="str">
        <f t="shared" si="66"/>
        <v/>
      </c>
      <c r="AK254" s="31">
        <v>243</v>
      </c>
      <c r="AL254" s="31" t="str">
        <f t="shared" si="57"/>
        <v/>
      </c>
      <c r="AM254" s="31" t="str">
        <f t="shared" si="58"/>
        <v>立得点表_幼児!3:７</v>
      </c>
      <c r="AN254" s="121" t="str">
        <f t="shared" si="59"/>
        <v>立得点表_幼児!11:15</v>
      </c>
      <c r="AO254" s="31" t="str">
        <f t="shared" si="60"/>
        <v>ボール得点表_幼児!3:７</v>
      </c>
      <c r="AP254" s="121" t="str">
        <f t="shared" si="61"/>
        <v>ボール得点表_幼児!11:15</v>
      </c>
      <c r="AQ254" s="31" t="str">
        <f t="shared" si="62"/>
        <v>25m得点表_幼児!3:7</v>
      </c>
      <c r="AR254" s="121" t="str">
        <f t="shared" si="63"/>
        <v>25m得点表_幼児!11:15</v>
      </c>
      <c r="AS254" s="31" t="str">
        <f t="shared" si="64"/>
        <v>往得点表_幼児!3:7</v>
      </c>
      <c r="AT254" s="121" t="str">
        <f t="shared" si="65"/>
        <v>往得点表_幼児!11:15</v>
      </c>
      <c r="AU254" s="31" t="e">
        <f>OR(AND(#REF!&lt;=7,#REF!&lt;&gt;""),AND(#REF!&gt;=50,#REF!=""))</f>
        <v>#REF!</v>
      </c>
    </row>
    <row r="255" spans="1:47">
      <c r="A255" s="8">
        <v>244</v>
      </c>
      <c r="B255" s="459"/>
      <c r="C255" s="139"/>
      <c r="D255" s="140"/>
      <c r="E255" s="141"/>
      <c r="F255" s="142" t="str">
        <f>IF(E255="","",DATEDIF(E255,#REF!,"y"))</f>
        <v/>
      </c>
      <c r="G255" s="140"/>
      <c r="H255" s="140"/>
      <c r="I255" s="83"/>
      <c r="J255" s="149" t="str">
        <f t="shared" ca="1" si="51"/>
        <v/>
      </c>
      <c r="K255" s="145"/>
      <c r="L255" s="158"/>
      <c r="M255" s="158"/>
      <c r="N255" s="146"/>
      <c r="O255" s="143"/>
      <c r="P255" s="144" t="str">
        <f t="shared" ca="1" si="52"/>
        <v/>
      </c>
      <c r="Q255" s="145"/>
      <c r="R255" s="158"/>
      <c r="S255" s="158"/>
      <c r="T255" s="158"/>
      <c r="U255" s="146"/>
      <c r="V255" s="147"/>
      <c r="W255" s="83" t="str">
        <f t="shared" ca="1" si="53"/>
        <v/>
      </c>
      <c r="X255" s="83"/>
      <c r="Y255" s="145"/>
      <c r="Z255" s="158"/>
      <c r="AA255" s="158"/>
      <c r="AB255" s="158"/>
      <c r="AC255" s="148"/>
      <c r="AD255" s="143"/>
      <c r="AE255" s="144" t="str">
        <f t="shared" ca="1" si="54"/>
        <v/>
      </c>
      <c r="AF255" s="150" t="str">
        <f t="shared" si="55"/>
        <v/>
      </c>
      <c r="AG255" s="150" t="str">
        <f t="shared" si="56"/>
        <v/>
      </c>
      <c r="AH255" s="9" t="str">
        <f>IF(AF255=4,VLOOKUP(AG255,設定_幼児!$A$2:$B$4,2,1),"---")</f>
        <v>---</v>
      </c>
      <c r="AI255" s="109" t="str">
        <f>IF(E255=""," ",DATEDIF(E255,#REF!,"M"))</f>
        <v xml:space="preserve"> </v>
      </c>
      <c r="AJ255" s="15" t="str">
        <f t="shared" si="66"/>
        <v/>
      </c>
      <c r="AK255" s="31">
        <v>244</v>
      </c>
      <c r="AL255" s="31" t="str">
        <f t="shared" si="57"/>
        <v/>
      </c>
      <c r="AM255" s="31" t="str">
        <f t="shared" si="58"/>
        <v>立得点表_幼児!3:７</v>
      </c>
      <c r="AN255" s="121" t="str">
        <f t="shared" si="59"/>
        <v>立得点表_幼児!11:15</v>
      </c>
      <c r="AO255" s="31" t="str">
        <f t="shared" si="60"/>
        <v>ボール得点表_幼児!3:７</v>
      </c>
      <c r="AP255" s="121" t="str">
        <f t="shared" si="61"/>
        <v>ボール得点表_幼児!11:15</v>
      </c>
      <c r="AQ255" s="31" t="str">
        <f t="shared" si="62"/>
        <v>25m得点表_幼児!3:7</v>
      </c>
      <c r="AR255" s="121" t="str">
        <f t="shared" si="63"/>
        <v>25m得点表_幼児!11:15</v>
      </c>
      <c r="AS255" s="31" t="str">
        <f t="shared" si="64"/>
        <v>往得点表_幼児!3:7</v>
      </c>
      <c r="AT255" s="121" t="str">
        <f t="shared" si="65"/>
        <v>往得点表_幼児!11:15</v>
      </c>
      <c r="AU255" s="31" t="e">
        <f>OR(AND(#REF!&lt;=7,#REF!&lt;&gt;""),AND(#REF!&gt;=50,#REF!=""))</f>
        <v>#REF!</v>
      </c>
    </row>
    <row r="256" spans="1:47">
      <c r="A256" s="8">
        <v>245</v>
      </c>
      <c r="B256" s="459"/>
      <c r="C256" s="139"/>
      <c r="D256" s="140"/>
      <c r="E256" s="141"/>
      <c r="F256" s="142" t="str">
        <f>IF(E256="","",DATEDIF(E256,#REF!,"y"))</f>
        <v/>
      </c>
      <c r="G256" s="140"/>
      <c r="H256" s="140"/>
      <c r="I256" s="83"/>
      <c r="J256" s="149" t="str">
        <f t="shared" ca="1" si="51"/>
        <v/>
      </c>
      <c r="K256" s="145"/>
      <c r="L256" s="158"/>
      <c r="M256" s="158"/>
      <c r="N256" s="146"/>
      <c r="O256" s="143"/>
      <c r="P256" s="144" t="str">
        <f t="shared" ca="1" si="52"/>
        <v/>
      </c>
      <c r="Q256" s="145"/>
      <c r="R256" s="158"/>
      <c r="S256" s="158"/>
      <c r="T256" s="158"/>
      <c r="U256" s="146"/>
      <c r="V256" s="147"/>
      <c r="W256" s="83" t="str">
        <f t="shared" ca="1" si="53"/>
        <v/>
      </c>
      <c r="X256" s="83"/>
      <c r="Y256" s="145"/>
      <c r="Z256" s="158"/>
      <c r="AA256" s="158"/>
      <c r="AB256" s="158"/>
      <c r="AC256" s="148"/>
      <c r="AD256" s="143"/>
      <c r="AE256" s="144" t="str">
        <f t="shared" ca="1" si="54"/>
        <v/>
      </c>
      <c r="AF256" s="150" t="str">
        <f t="shared" si="55"/>
        <v/>
      </c>
      <c r="AG256" s="150" t="str">
        <f t="shared" si="56"/>
        <v/>
      </c>
      <c r="AH256" s="9" t="str">
        <f>IF(AF256=4,VLOOKUP(AG256,設定_幼児!$A$2:$B$4,2,1),"---")</f>
        <v>---</v>
      </c>
      <c r="AI256" s="109" t="str">
        <f>IF(E256=""," ",DATEDIF(E256,#REF!,"M"))</f>
        <v xml:space="preserve"> </v>
      </c>
      <c r="AJ256" s="15" t="str">
        <f t="shared" si="66"/>
        <v/>
      </c>
      <c r="AK256" s="31">
        <v>245</v>
      </c>
      <c r="AL256" s="31" t="str">
        <f t="shared" si="57"/>
        <v/>
      </c>
      <c r="AM256" s="31" t="str">
        <f t="shared" si="58"/>
        <v>立得点表_幼児!3:７</v>
      </c>
      <c r="AN256" s="121" t="str">
        <f t="shared" si="59"/>
        <v>立得点表_幼児!11:15</v>
      </c>
      <c r="AO256" s="31" t="str">
        <f t="shared" si="60"/>
        <v>ボール得点表_幼児!3:７</v>
      </c>
      <c r="AP256" s="121" t="str">
        <f t="shared" si="61"/>
        <v>ボール得点表_幼児!11:15</v>
      </c>
      <c r="AQ256" s="31" t="str">
        <f t="shared" si="62"/>
        <v>25m得点表_幼児!3:7</v>
      </c>
      <c r="AR256" s="121" t="str">
        <f t="shared" si="63"/>
        <v>25m得点表_幼児!11:15</v>
      </c>
      <c r="AS256" s="31" t="str">
        <f t="shared" si="64"/>
        <v>往得点表_幼児!3:7</v>
      </c>
      <c r="AT256" s="121" t="str">
        <f t="shared" si="65"/>
        <v>往得点表_幼児!11:15</v>
      </c>
      <c r="AU256" s="31" t="e">
        <f>OR(AND(#REF!&lt;=7,#REF!&lt;&gt;""),AND(#REF!&gt;=50,#REF!=""))</f>
        <v>#REF!</v>
      </c>
    </row>
    <row r="257" spans="1:47">
      <c r="A257" s="8">
        <v>246</v>
      </c>
      <c r="B257" s="459"/>
      <c r="C257" s="139"/>
      <c r="D257" s="140"/>
      <c r="E257" s="141"/>
      <c r="F257" s="142" t="str">
        <f>IF(E257="","",DATEDIF(E257,#REF!,"y"))</f>
        <v/>
      </c>
      <c r="G257" s="140"/>
      <c r="H257" s="140"/>
      <c r="I257" s="83"/>
      <c r="J257" s="149" t="str">
        <f t="shared" ca="1" si="51"/>
        <v/>
      </c>
      <c r="K257" s="145"/>
      <c r="L257" s="158"/>
      <c r="M257" s="158"/>
      <c r="N257" s="146"/>
      <c r="O257" s="143"/>
      <c r="P257" s="144" t="str">
        <f t="shared" ca="1" si="52"/>
        <v/>
      </c>
      <c r="Q257" s="145"/>
      <c r="R257" s="158"/>
      <c r="S257" s="158"/>
      <c r="T257" s="158"/>
      <c r="U257" s="146"/>
      <c r="V257" s="147"/>
      <c r="W257" s="83" t="str">
        <f t="shared" ca="1" si="53"/>
        <v/>
      </c>
      <c r="X257" s="83"/>
      <c r="Y257" s="145"/>
      <c r="Z257" s="158"/>
      <c r="AA257" s="158"/>
      <c r="AB257" s="158"/>
      <c r="AC257" s="148"/>
      <c r="AD257" s="143"/>
      <c r="AE257" s="144" t="str">
        <f t="shared" ca="1" si="54"/>
        <v/>
      </c>
      <c r="AF257" s="150" t="str">
        <f t="shared" si="55"/>
        <v/>
      </c>
      <c r="AG257" s="150" t="str">
        <f t="shared" si="56"/>
        <v/>
      </c>
      <c r="AH257" s="9" t="str">
        <f>IF(AF257=4,VLOOKUP(AG257,設定_幼児!$A$2:$B$4,2,1),"---")</f>
        <v>---</v>
      </c>
      <c r="AI257" s="109" t="str">
        <f>IF(E257=""," ",DATEDIF(E257,#REF!,"M"))</f>
        <v xml:space="preserve"> </v>
      </c>
      <c r="AJ257" s="15" t="str">
        <f t="shared" si="66"/>
        <v/>
      </c>
      <c r="AK257" s="31">
        <v>246</v>
      </c>
      <c r="AL257" s="31" t="str">
        <f t="shared" si="57"/>
        <v/>
      </c>
      <c r="AM257" s="31" t="str">
        <f t="shared" si="58"/>
        <v>立得点表_幼児!3:７</v>
      </c>
      <c r="AN257" s="121" t="str">
        <f t="shared" si="59"/>
        <v>立得点表_幼児!11:15</v>
      </c>
      <c r="AO257" s="31" t="str">
        <f t="shared" si="60"/>
        <v>ボール得点表_幼児!3:７</v>
      </c>
      <c r="AP257" s="121" t="str">
        <f t="shared" si="61"/>
        <v>ボール得点表_幼児!11:15</v>
      </c>
      <c r="AQ257" s="31" t="str">
        <f t="shared" si="62"/>
        <v>25m得点表_幼児!3:7</v>
      </c>
      <c r="AR257" s="121" t="str">
        <f t="shared" si="63"/>
        <v>25m得点表_幼児!11:15</v>
      </c>
      <c r="AS257" s="31" t="str">
        <f t="shared" si="64"/>
        <v>往得点表_幼児!3:7</v>
      </c>
      <c r="AT257" s="121" t="str">
        <f t="shared" si="65"/>
        <v>往得点表_幼児!11:15</v>
      </c>
      <c r="AU257" s="31" t="e">
        <f>OR(AND(#REF!&lt;=7,#REF!&lt;&gt;""),AND(#REF!&gt;=50,#REF!=""))</f>
        <v>#REF!</v>
      </c>
    </row>
    <row r="258" spans="1:47">
      <c r="A258" s="8">
        <v>247</v>
      </c>
      <c r="B258" s="459"/>
      <c r="C258" s="139"/>
      <c r="D258" s="140"/>
      <c r="E258" s="141"/>
      <c r="F258" s="142" t="str">
        <f>IF(E258="","",DATEDIF(E258,#REF!,"y"))</f>
        <v/>
      </c>
      <c r="G258" s="140"/>
      <c r="H258" s="140"/>
      <c r="I258" s="83"/>
      <c r="J258" s="149" t="str">
        <f t="shared" ca="1" si="51"/>
        <v/>
      </c>
      <c r="K258" s="145"/>
      <c r="L258" s="158"/>
      <c r="M258" s="158"/>
      <c r="N258" s="146"/>
      <c r="O258" s="143"/>
      <c r="P258" s="144" t="str">
        <f t="shared" ca="1" si="52"/>
        <v/>
      </c>
      <c r="Q258" s="145"/>
      <c r="R258" s="158"/>
      <c r="S258" s="158"/>
      <c r="T258" s="158"/>
      <c r="U258" s="146"/>
      <c r="V258" s="147"/>
      <c r="W258" s="83" t="str">
        <f t="shared" ca="1" si="53"/>
        <v/>
      </c>
      <c r="X258" s="83"/>
      <c r="Y258" s="145"/>
      <c r="Z258" s="158"/>
      <c r="AA258" s="158"/>
      <c r="AB258" s="158"/>
      <c r="AC258" s="148"/>
      <c r="AD258" s="143"/>
      <c r="AE258" s="144" t="str">
        <f t="shared" ca="1" si="54"/>
        <v/>
      </c>
      <c r="AF258" s="150" t="str">
        <f t="shared" si="55"/>
        <v/>
      </c>
      <c r="AG258" s="150" t="str">
        <f t="shared" si="56"/>
        <v/>
      </c>
      <c r="AH258" s="9" t="str">
        <f>IF(AF258=4,VLOOKUP(AG258,設定_幼児!$A$2:$B$4,2,1),"---")</f>
        <v>---</v>
      </c>
      <c r="AI258" s="109" t="str">
        <f>IF(E258=""," ",DATEDIF(E258,#REF!,"M"))</f>
        <v xml:space="preserve"> </v>
      </c>
      <c r="AJ258" s="15" t="str">
        <f t="shared" si="66"/>
        <v/>
      </c>
      <c r="AK258" s="31">
        <v>247</v>
      </c>
      <c r="AL258" s="31" t="str">
        <f t="shared" si="57"/>
        <v/>
      </c>
      <c r="AM258" s="31" t="str">
        <f t="shared" si="58"/>
        <v>立得点表_幼児!3:７</v>
      </c>
      <c r="AN258" s="121" t="str">
        <f t="shared" si="59"/>
        <v>立得点表_幼児!11:15</v>
      </c>
      <c r="AO258" s="31" t="str">
        <f t="shared" si="60"/>
        <v>ボール得点表_幼児!3:７</v>
      </c>
      <c r="AP258" s="121" t="str">
        <f t="shared" si="61"/>
        <v>ボール得点表_幼児!11:15</v>
      </c>
      <c r="AQ258" s="31" t="str">
        <f t="shared" si="62"/>
        <v>25m得点表_幼児!3:7</v>
      </c>
      <c r="AR258" s="121" t="str">
        <f t="shared" si="63"/>
        <v>25m得点表_幼児!11:15</v>
      </c>
      <c r="AS258" s="31" t="str">
        <f t="shared" si="64"/>
        <v>往得点表_幼児!3:7</v>
      </c>
      <c r="AT258" s="121" t="str">
        <f t="shared" si="65"/>
        <v>往得点表_幼児!11:15</v>
      </c>
      <c r="AU258" s="31" t="e">
        <f>OR(AND(#REF!&lt;=7,#REF!&lt;&gt;""),AND(#REF!&gt;=50,#REF!=""))</f>
        <v>#REF!</v>
      </c>
    </row>
    <row r="259" spans="1:47">
      <c r="A259" s="8">
        <v>248</v>
      </c>
      <c r="B259" s="459"/>
      <c r="C259" s="139"/>
      <c r="D259" s="140"/>
      <c r="E259" s="141"/>
      <c r="F259" s="142" t="str">
        <f>IF(E259="","",DATEDIF(E259,#REF!,"y"))</f>
        <v/>
      </c>
      <c r="G259" s="140"/>
      <c r="H259" s="140"/>
      <c r="I259" s="83"/>
      <c r="J259" s="149" t="str">
        <f t="shared" ca="1" si="51"/>
        <v/>
      </c>
      <c r="K259" s="145"/>
      <c r="L259" s="158"/>
      <c r="M259" s="158"/>
      <c r="N259" s="146"/>
      <c r="O259" s="143"/>
      <c r="P259" s="144" t="str">
        <f t="shared" ca="1" si="52"/>
        <v/>
      </c>
      <c r="Q259" s="145"/>
      <c r="R259" s="158"/>
      <c r="S259" s="158"/>
      <c r="T259" s="158"/>
      <c r="U259" s="146"/>
      <c r="V259" s="147"/>
      <c r="W259" s="83" t="str">
        <f t="shared" ca="1" si="53"/>
        <v/>
      </c>
      <c r="X259" s="83"/>
      <c r="Y259" s="145"/>
      <c r="Z259" s="158"/>
      <c r="AA259" s="158"/>
      <c r="AB259" s="158"/>
      <c r="AC259" s="148"/>
      <c r="AD259" s="143"/>
      <c r="AE259" s="144" t="str">
        <f t="shared" ca="1" si="54"/>
        <v/>
      </c>
      <c r="AF259" s="150" t="str">
        <f t="shared" si="55"/>
        <v/>
      </c>
      <c r="AG259" s="150" t="str">
        <f t="shared" si="56"/>
        <v/>
      </c>
      <c r="AH259" s="9" t="str">
        <f>IF(AF259=4,VLOOKUP(AG259,設定_幼児!$A$2:$B$4,2,1),"---")</f>
        <v>---</v>
      </c>
      <c r="AI259" s="109" t="str">
        <f>IF(E259=""," ",DATEDIF(E259,#REF!,"M"))</f>
        <v xml:space="preserve"> </v>
      </c>
      <c r="AJ259" s="15" t="str">
        <f t="shared" si="66"/>
        <v/>
      </c>
      <c r="AK259" s="31">
        <v>248</v>
      </c>
      <c r="AL259" s="31" t="str">
        <f t="shared" si="57"/>
        <v/>
      </c>
      <c r="AM259" s="31" t="str">
        <f t="shared" si="58"/>
        <v>立得点表_幼児!3:７</v>
      </c>
      <c r="AN259" s="121" t="str">
        <f t="shared" si="59"/>
        <v>立得点表_幼児!11:15</v>
      </c>
      <c r="AO259" s="31" t="str">
        <f t="shared" si="60"/>
        <v>ボール得点表_幼児!3:７</v>
      </c>
      <c r="AP259" s="121" t="str">
        <f t="shared" si="61"/>
        <v>ボール得点表_幼児!11:15</v>
      </c>
      <c r="AQ259" s="31" t="str">
        <f t="shared" si="62"/>
        <v>25m得点表_幼児!3:7</v>
      </c>
      <c r="AR259" s="121" t="str">
        <f t="shared" si="63"/>
        <v>25m得点表_幼児!11:15</v>
      </c>
      <c r="AS259" s="31" t="str">
        <f t="shared" si="64"/>
        <v>往得点表_幼児!3:7</v>
      </c>
      <c r="AT259" s="121" t="str">
        <f t="shared" si="65"/>
        <v>往得点表_幼児!11:15</v>
      </c>
      <c r="AU259" s="31" t="e">
        <f>OR(AND(#REF!&lt;=7,#REF!&lt;&gt;""),AND(#REF!&gt;=50,#REF!=""))</f>
        <v>#REF!</v>
      </c>
    </row>
    <row r="260" spans="1:47">
      <c r="A260" s="8">
        <v>249</v>
      </c>
      <c r="B260" s="459"/>
      <c r="C260" s="139"/>
      <c r="D260" s="140"/>
      <c r="E260" s="141"/>
      <c r="F260" s="142" t="str">
        <f>IF(E260="","",DATEDIF(E260,#REF!,"y"))</f>
        <v/>
      </c>
      <c r="G260" s="140"/>
      <c r="H260" s="140"/>
      <c r="I260" s="83"/>
      <c r="J260" s="149" t="str">
        <f t="shared" ca="1" si="51"/>
        <v/>
      </c>
      <c r="K260" s="145"/>
      <c r="L260" s="158"/>
      <c r="M260" s="158"/>
      <c r="N260" s="146"/>
      <c r="O260" s="143"/>
      <c r="P260" s="144" t="str">
        <f t="shared" ca="1" si="52"/>
        <v/>
      </c>
      <c r="Q260" s="145"/>
      <c r="R260" s="158"/>
      <c r="S260" s="158"/>
      <c r="T260" s="158"/>
      <c r="U260" s="146"/>
      <c r="V260" s="147"/>
      <c r="W260" s="83" t="str">
        <f t="shared" ca="1" si="53"/>
        <v/>
      </c>
      <c r="X260" s="83"/>
      <c r="Y260" s="145"/>
      <c r="Z260" s="158"/>
      <c r="AA260" s="158"/>
      <c r="AB260" s="158"/>
      <c r="AC260" s="148"/>
      <c r="AD260" s="143"/>
      <c r="AE260" s="144" t="str">
        <f t="shared" ca="1" si="54"/>
        <v/>
      </c>
      <c r="AF260" s="150" t="str">
        <f t="shared" si="55"/>
        <v/>
      </c>
      <c r="AG260" s="150" t="str">
        <f t="shared" si="56"/>
        <v/>
      </c>
      <c r="AH260" s="9" t="str">
        <f>IF(AF260=4,VLOOKUP(AG260,設定_幼児!$A$2:$B$4,2,1),"---")</f>
        <v>---</v>
      </c>
      <c r="AI260" s="109" t="str">
        <f>IF(E260=""," ",DATEDIF(E260,#REF!,"M"))</f>
        <v xml:space="preserve"> </v>
      </c>
      <c r="AJ260" s="15" t="str">
        <f t="shared" si="66"/>
        <v/>
      </c>
      <c r="AK260" s="31">
        <v>249</v>
      </c>
      <c r="AL260" s="31" t="str">
        <f t="shared" si="57"/>
        <v/>
      </c>
      <c r="AM260" s="31" t="str">
        <f t="shared" si="58"/>
        <v>立得点表_幼児!3:７</v>
      </c>
      <c r="AN260" s="121" t="str">
        <f t="shared" si="59"/>
        <v>立得点表_幼児!11:15</v>
      </c>
      <c r="AO260" s="31" t="str">
        <f t="shared" si="60"/>
        <v>ボール得点表_幼児!3:７</v>
      </c>
      <c r="AP260" s="121" t="str">
        <f t="shared" si="61"/>
        <v>ボール得点表_幼児!11:15</v>
      </c>
      <c r="AQ260" s="31" t="str">
        <f t="shared" si="62"/>
        <v>25m得点表_幼児!3:7</v>
      </c>
      <c r="AR260" s="121" t="str">
        <f t="shared" si="63"/>
        <v>25m得点表_幼児!11:15</v>
      </c>
      <c r="AS260" s="31" t="str">
        <f t="shared" si="64"/>
        <v>往得点表_幼児!3:7</v>
      </c>
      <c r="AT260" s="121" t="str">
        <f t="shared" si="65"/>
        <v>往得点表_幼児!11:15</v>
      </c>
      <c r="AU260" s="31" t="e">
        <f>OR(AND(#REF!&lt;=7,#REF!&lt;&gt;""),AND(#REF!&gt;=50,#REF!=""))</f>
        <v>#REF!</v>
      </c>
    </row>
    <row r="261" spans="1:47">
      <c r="A261" s="8">
        <v>250</v>
      </c>
      <c r="B261" s="459"/>
      <c r="C261" s="139"/>
      <c r="D261" s="140"/>
      <c r="E261" s="141"/>
      <c r="F261" s="142" t="str">
        <f>IF(E261="","",DATEDIF(E261,#REF!,"y"))</f>
        <v/>
      </c>
      <c r="G261" s="140"/>
      <c r="H261" s="140"/>
      <c r="I261" s="83"/>
      <c r="J261" s="149" t="str">
        <f t="shared" ca="1" si="51"/>
        <v/>
      </c>
      <c r="K261" s="145"/>
      <c r="L261" s="158"/>
      <c r="M261" s="158"/>
      <c r="N261" s="146"/>
      <c r="O261" s="143"/>
      <c r="P261" s="144" t="str">
        <f t="shared" ca="1" si="52"/>
        <v/>
      </c>
      <c r="Q261" s="145"/>
      <c r="R261" s="158"/>
      <c r="S261" s="158"/>
      <c r="T261" s="158"/>
      <c r="U261" s="146"/>
      <c r="V261" s="147"/>
      <c r="W261" s="83" t="str">
        <f t="shared" ca="1" si="53"/>
        <v/>
      </c>
      <c r="X261" s="83"/>
      <c r="Y261" s="145"/>
      <c r="Z261" s="158"/>
      <c r="AA261" s="158"/>
      <c r="AB261" s="158"/>
      <c r="AC261" s="148"/>
      <c r="AD261" s="143"/>
      <c r="AE261" s="144" t="str">
        <f t="shared" ca="1" si="54"/>
        <v/>
      </c>
      <c r="AF261" s="150" t="str">
        <f t="shared" si="55"/>
        <v/>
      </c>
      <c r="AG261" s="150" t="str">
        <f t="shared" si="56"/>
        <v/>
      </c>
      <c r="AH261" s="9" t="str">
        <f>IF(AF261=4,VLOOKUP(AG261,設定_幼児!$A$2:$B$4,2,1),"---")</f>
        <v>---</v>
      </c>
      <c r="AI261" s="109" t="str">
        <f>IF(E261=""," ",DATEDIF(E261,#REF!,"M"))</f>
        <v xml:space="preserve"> </v>
      </c>
      <c r="AJ261" s="15" t="str">
        <f t="shared" si="66"/>
        <v/>
      </c>
      <c r="AK261" s="31">
        <v>250</v>
      </c>
      <c r="AL261" s="31" t="str">
        <f t="shared" si="57"/>
        <v/>
      </c>
      <c r="AM261" s="31" t="str">
        <f t="shared" si="58"/>
        <v>立得点表_幼児!3:７</v>
      </c>
      <c r="AN261" s="121" t="str">
        <f t="shared" si="59"/>
        <v>立得点表_幼児!11:15</v>
      </c>
      <c r="AO261" s="31" t="str">
        <f t="shared" si="60"/>
        <v>ボール得点表_幼児!3:７</v>
      </c>
      <c r="AP261" s="121" t="str">
        <f t="shared" si="61"/>
        <v>ボール得点表_幼児!11:15</v>
      </c>
      <c r="AQ261" s="31" t="str">
        <f t="shared" si="62"/>
        <v>25m得点表_幼児!3:7</v>
      </c>
      <c r="AR261" s="121" t="str">
        <f t="shared" si="63"/>
        <v>25m得点表_幼児!11:15</v>
      </c>
      <c r="AS261" s="31" t="str">
        <f t="shared" si="64"/>
        <v>往得点表_幼児!3:7</v>
      </c>
      <c r="AT261" s="121" t="str">
        <f t="shared" si="65"/>
        <v>往得点表_幼児!11:15</v>
      </c>
      <c r="AU261" s="31" t="e">
        <f>OR(AND(#REF!&lt;=7,#REF!&lt;&gt;""),AND(#REF!&gt;=50,#REF!=""))</f>
        <v>#REF!</v>
      </c>
    </row>
    <row r="262" spans="1:47">
      <c r="A262" s="8">
        <v>251</v>
      </c>
      <c r="B262" s="459"/>
      <c r="C262" s="139"/>
      <c r="D262" s="140"/>
      <c r="E262" s="141"/>
      <c r="F262" s="142" t="str">
        <f>IF(E262="","",DATEDIF(E262,#REF!,"y"))</f>
        <v/>
      </c>
      <c r="G262" s="140"/>
      <c r="H262" s="140"/>
      <c r="I262" s="83"/>
      <c r="J262" s="149" t="str">
        <f t="shared" ca="1" si="51"/>
        <v/>
      </c>
      <c r="K262" s="145"/>
      <c r="L262" s="158"/>
      <c r="M262" s="158"/>
      <c r="N262" s="146"/>
      <c r="O262" s="143"/>
      <c r="P262" s="144" t="str">
        <f t="shared" ca="1" si="52"/>
        <v/>
      </c>
      <c r="Q262" s="145"/>
      <c r="R262" s="158"/>
      <c r="S262" s="158"/>
      <c r="T262" s="158"/>
      <c r="U262" s="146"/>
      <c r="V262" s="147"/>
      <c r="W262" s="83" t="str">
        <f t="shared" ca="1" si="53"/>
        <v/>
      </c>
      <c r="X262" s="83"/>
      <c r="Y262" s="145"/>
      <c r="Z262" s="158"/>
      <c r="AA262" s="158"/>
      <c r="AB262" s="158"/>
      <c r="AC262" s="148"/>
      <c r="AD262" s="143"/>
      <c r="AE262" s="144" t="str">
        <f t="shared" ca="1" si="54"/>
        <v/>
      </c>
      <c r="AF262" s="150" t="str">
        <f t="shared" si="55"/>
        <v/>
      </c>
      <c r="AG262" s="150" t="str">
        <f t="shared" si="56"/>
        <v/>
      </c>
      <c r="AH262" s="9" t="str">
        <f>IF(AF262=4,VLOOKUP(AG262,設定_幼児!$A$2:$B$4,2,1),"---")</f>
        <v>---</v>
      </c>
      <c r="AI262" s="109" t="str">
        <f>IF(E262=""," ",DATEDIF(E262,#REF!,"M"))</f>
        <v xml:space="preserve"> </v>
      </c>
      <c r="AJ262" s="15" t="str">
        <f t="shared" si="66"/>
        <v/>
      </c>
      <c r="AK262" s="31">
        <v>251</v>
      </c>
      <c r="AL262" s="31" t="str">
        <f t="shared" si="57"/>
        <v/>
      </c>
      <c r="AM262" s="31" t="str">
        <f t="shared" si="58"/>
        <v>立得点表_幼児!3:７</v>
      </c>
      <c r="AN262" s="121" t="str">
        <f t="shared" si="59"/>
        <v>立得点表_幼児!11:15</v>
      </c>
      <c r="AO262" s="31" t="str">
        <f t="shared" si="60"/>
        <v>ボール得点表_幼児!3:７</v>
      </c>
      <c r="AP262" s="121" t="str">
        <f t="shared" si="61"/>
        <v>ボール得点表_幼児!11:15</v>
      </c>
      <c r="AQ262" s="31" t="str">
        <f t="shared" si="62"/>
        <v>25m得点表_幼児!3:7</v>
      </c>
      <c r="AR262" s="121" t="str">
        <f t="shared" si="63"/>
        <v>25m得点表_幼児!11:15</v>
      </c>
      <c r="AS262" s="31" t="str">
        <f t="shared" si="64"/>
        <v>往得点表_幼児!3:7</v>
      </c>
      <c r="AT262" s="121" t="str">
        <f t="shared" si="65"/>
        <v>往得点表_幼児!11:15</v>
      </c>
      <c r="AU262" s="31" t="e">
        <f>OR(AND(#REF!&lt;=7,#REF!&lt;&gt;""),AND(#REF!&gt;=50,#REF!=""))</f>
        <v>#REF!</v>
      </c>
    </row>
    <row r="263" spans="1:47">
      <c r="A263" s="8">
        <v>252</v>
      </c>
      <c r="B263" s="459"/>
      <c r="C263" s="139"/>
      <c r="D263" s="140"/>
      <c r="E263" s="141"/>
      <c r="F263" s="142" t="str">
        <f>IF(E263="","",DATEDIF(E263,#REF!,"y"))</f>
        <v/>
      </c>
      <c r="G263" s="140"/>
      <c r="H263" s="140"/>
      <c r="I263" s="83"/>
      <c r="J263" s="149" t="str">
        <f t="shared" ca="1" si="51"/>
        <v/>
      </c>
      <c r="K263" s="145"/>
      <c r="L263" s="158"/>
      <c r="M263" s="158"/>
      <c r="N263" s="146"/>
      <c r="O263" s="143"/>
      <c r="P263" s="144" t="str">
        <f t="shared" ca="1" si="52"/>
        <v/>
      </c>
      <c r="Q263" s="145"/>
      <c r="R263" s="158"/>
      <c r="S263" s="158"/>
      <c r="T263" s="158"/>
      <c r="U263" s="146"/>
      <c r="V263" s="147"/>
      <c r="W263" s="83" t="str">
        <f t="shared" ca="1" si="53"/>
        <v/>
      </c>
      <c r="X263" s="83"/>
      <c r="Y263" s="145"/>
      <c r="Z263" s="158"/>
      <c r="AA263" s="158"/>
      <c r="AB263" s="158"/>
      <c r="AC263" s="148"/>
      <c r="AD263" s="143"/>
      <c r="AE263" s="144" t="str">
        <f t="shared" ca="1" si="54"/>
        <v/>
      </c>
      <c r="AF263" s="150" t="str">
        <f t="shared" si="55"/>
        <v/>
      </c>
      <c r="AG263" s="150" t="str">
        <f t="shared" si="56"/>
        <v/>
      </c>
      <c r="AH263" s="9" t="str">
        <f>IF(AF263=4,VLOOKUP(AG263,設定_幼児!$A$2:$B$4,2,1),"---")</f>
        <v>---</v>
      </c>
      <c r="AI263" s="109" t="str">
        <f>IF(E263=""," ",DATEDIF(E263,#REF!,"M"))</f>
        <v xml:space="preserve"> </v>
      </c>
      <c r="AJ263" s="15" t="str">
        <f t="shared" si="66"/>
        <v/>
      </c>
      <c r="AK263" s="31">
        <v>252</v>
      </c>
      <c r="AL263" s="31" t="str">
        <f t="shared" si="57"/>
        <v/>
      </c>
      <c r="AM263" s="31" t="str">
        <f t="shared" si="58"/>
        <v>立得点表_幼児!3:７</v>
      </c>
      <c r="AN263" s="121" t="str">
        <f t="shared" si="59"/>
        <v>立得点表_幼児!11:15</v>
      </c>
      <c r="AO263" s="31" t="str">
        <f t="shared" si="60"/>
        <v>ボール得点表_幼児!3:７</v>
      </c>
      <c r="AP263" s="121" t="str">
        <f t="shared" si="61"/>
        <v>ボール得点表_幼児!11:15</v>
      </c>
      <c r="AQ263" s="31" t="str">
        <f t="shared" si="62"/>
        <v>25m得点表_幼児!3:7</v>
      </c>
      <c r="AR263" s="121" t="str">
        <f t="shared" si="63"/>
        <v>25m得点表_幼児!11:15</v>
      </c>
      <c r="AS263" s="31" t="str">
        <f t="shared" si="64"/>
        <v>往得点表_幼児!3:7</v>
      </c>
      <c r="AT263" s="121" t="str">
        <f t="shared" si="65"/>
        <v>往得点表_幼児!11:15</v>
      </c>
      <c r="AU263" s="31" t="e">
        <f>OR(AND(#REF!&lt;=7,#REF!&lt;&gt;""),AND(#REF!&gt;=50,#REF!=""))</f>
        <v>#REF!</v>
      </c>
    </row>
    <row r="264" spans="1:47">
      <c r="A264" s="8">
        <v>253</v>
      </c>
      <c r="B264" s="459"/>
      <c r="C264" s="139"/>
      <c r="D264" s="140"/>
      <c r="E264" s="141"/>
      <c r="F264" s="142" t="str">
        <f>IF(E264="","",DATEDIF(E264,#REF!,"y"))</f>
        <v/>
      </c>
      <c r="G264" s="140"/>
      <c r="H264" s="140"/>
      <c r="I264" s="83"/>
      <c r="J264" s="149" t="str">
        <f t="shared" ca="1" si="51"/>
        <v/>
      </c>
      <c r="K264" s="145"/>
      <c r="L264" s="158"/>
      <c r="M264" s="158"/>
      <c r="N264" s="146"/>
      <c r="O264" s="143"/>
      <c r="P264" s="144" t="str">
        <f t="shared" ca="1" si="52"/>
        <v/>
      </c>
      <c r="Q264" s="145"/>
      <c r="R264" s="158"/>
      <c r="S264" s="158"/>
      <c r="T264" s="158"/>
      <c r="U264" s="146"/>
      <c r="V264" s="147"/>
      <c r="W264" s="83" t="str">
        <f t="shared" ca="1" si="53"/>
        <v/>
      </c>
      <c r="X264" s="83"/>
      <c r="Y264" s="145"/>
      <c r="Z264" s="158"/>
      <c r="AA264" s="158"/>
      <c r="AB264" s="158"/>
      <c r="AC264" s="148"/>
      <c r="AD264" s="143"/>
      <c r="AE264" s="144" t="str">
        <f t="shared" ca="1" si="54"/>
        <v/>
      </c>
      <c r="AF264" s="150" t="str">
        <f t="shared" si="55"/>
        <v/>
      </c>
      <c r="AG264" s="150" t="str">
        <f t="shared" si="56"/>
        <v/>
      </c>
      <c r="AH264" s="9" t="str">
        <f>IF(AF264=4,VLOOKUP(AG264,設定_幼児!$A$2:$B$4,2,1),"---")</f>
        <v>---</v>
      </c>
      <c r="AI264" s="109" t="str">
        <f>IF(E264=""," ",DATEDIF(E264,#REF!,"M"))</f>
        <v xml:space="preserve"> </v>
      </c>
      <c r="AJ264" s="15" t="str">
        <f t="shared" si="66"/>
        <v/>
      </c>
      <c r="AK264" s="31">
        <v>253</v>
      </c>
      <c r="AL264" s="31" t="str">
        <f t="shared" si="57"/>
        <v/>
      </c>
      <c r="AM264" s="31" t="str">
        <f t="shared" si="58"/>
        <v>立得点表_幼児!3:７</v>
      </c>
      <c r="AN264" s="121" t="str">
        <f t="shared" si="59"/>
        <v>立得点表_幼児!11:15</v>
      </c>
      <c r="AO264" s="31" t="str">
        <f t="shared" si="60"/>
        <v>ボール得点表_幼児!3:７</v>
      </c>
      <c r="AP264" s="121" t="str">
        <f t="shared" si="61"/>
        <v>ボール得点表_幼児!11:15</v>
      </c>
      <c r="AQ264" s="31" t="str">
        <f t="shared" si="62"/>
        <v>25m得点表_幼児!3:7</v>
      </c>
      <c r="AR264" s="121" t="str">
        <f t="shared" si="63"/>
        <v>25m得点表_幼児!11:15</v>
      </c>
      <c r="AS264" s="31" t="str">
        <f t="shared" si="64"/>
        <v>往得点表_幼児!3:7</v>
      </c>
      <c r="AT264" s="121" t="str">
        <f t="shared" si="65"/>
        <v>往得点表_幼児!11:15</v>
      </c>
      <c r="AU264" s="31" t="e">
        <f>OR(AND(#REF!&lt;=7,#REF!&lt;&gt;""),AND(#REF!&gt;=50,#REF!=""))</f>
        <v>#REF!</v>
      </c>
    </row>
    <row r="265" spans="1:47">
      <c r="A265" s="8">
        <v>254</v>
      </c>
      <c r="B265" s="459"/>
      <c r="C265" s="139"/>
      <c r="D265" s="140"/>
      <c r="E265" s="141"/>
      <c r="F265" s="142" t="str">
        <f>IF(E265="","",DATEDIF(E265,#REF!,"y"))</f>
        <v/>
      </c>
      <c r="G265" s="140"/>
      <c r="H265" s="140"/>
      <c r="I265" s="83"/>
      <c r="J265" s="149" t="str">
        <f t="shared" ca="1" si="51"/>
        <v/>
      </c>
      <c r="K265" s="145"/>
      <c r="L265" s="158"/>
      <c r="M265" s="158"/>
      <c r="N265" s="146"/>
      <c r="O265" s="143"/>
      <c r="P265" s="144" t="str">
        <f t="shared" ca="1" si="52"/>
        <v/>
      </c>
      <c r="Q265" s="145"/>
      <c r="R265" s="158"/>
      <c r="S265" s="158"/>
      <c r="T265" s="158"/>
      <c r="U265" s="146"/>
      <c r="V265" s="147"/>
      <c r="W265" s="83" t="str">
        <f t="shared" ca="1" si="53"/>
        <v/>
      </c>
      <c r="X265" s="83"/>
      <c r="Y265" s="145"/>
      <c r="Z265" s="158"/>
      <c r="AA265" s="158"/>
      <c r="AB265" s="158"/>
      <c r="AC265" s="148"/>
      <c r="AD265" s="143"/>
      <c r="AE265" s="144" t="str">
        <f t="shared" ca="1" si="54"/>
        <v/>
      </c>
      <c r="AF265" s="150" t="str">
        <f t="shared" si="55"/>
        <v/>
      </c>
      <c r="AG265" s="150" t="str">
        <f t="shared" si="56"/>
        <v/>
      </c>
      <c r="AH265" s="9" t="str">
        <f>IF(AF265=4,VLOOKUP(AG265,設定_幼児!$A$2:$B$4,2,1),"---")</f>
        <v>---</v>
      </c>
      <c r="AI265" s="109" t="str">
        <f>IF(E265=""," ",DATEDIF(E265,#REF!,"M"))</f>
        <v xml:space="preserve"> </v>
      </c>
      <c r="AJ265" s="15" t="str">
        <f t="shared" si="66"/>
        <v/>
      </c>
      <c r="AK265" s="31">
        <v>254</v>
      </c>
      <c r="AL265" s="31" t="str">
        <f t="shared" si="57"/>
        <v/>
      </c>
      <c r="AM265" s="31" t="str">
        <f t="shared" si="58"/>
        <v>立得点表_幼児!3:７</v>
      </c>
      <c r="AN265" s="121" t="str">
        <f t="shared" si="59"/>
        <v>立得点表_幼児!11:15</v>
      </c>
      <c r="AO265" s="31" t="str">
        <f t="shared" si="60"/>
        <v>ボール得点表_幼児!3:７</v>
      </c>
      <c r="AP265" s="121" t="str">
        <f t="shared" si="61"/>
        <v>ボール得点表_幼児!11:15</v>
      </c>
      <c r="AQ265" s="31" t="str">
        <f t="shared" si="62"/>
        <v>25m得点表_幼児!3:7</v>
      </c>
      <c r="AR265" s="121" t="str">
        <f t="shared" si="63"/>
        <v>25m得点表_幼児!11:15</v>
      </c>
      <c r="AS265" s="31" t="str">
        <f t="shared" si="64"/>
        <v>往得点表_幼児!3:7</v>
      </c>
      <c r="AT265" s="121" t="str">
        <f t="shared" si="65"/>
        <v>往得点表_幼児!11:15</v>
      </c>
      <c r="AU265" s="31" t="e">
        <f>OR(AND(#REF!&lt;=7,#REF!&lt;&gt;""),AND(#REF!&gt;=50,#REF!=""))</f>
        <v>#REF!</v>
      </c>
    </row>
    <row r="266" spans="1:47">
      <c r="A266" s="8">
        <v>255</v>
      </c>
      <c r="B266" s="459"/>
      <c r="C266" s="139"/>
      <c r="D266" s="140"/>
      <c r="E266" s="141"/>
      <c r="F266" s="142" t="str">
        <f>IF(E266="","",DATEDIF(E266,#REF!,"y"))</f>
        <v/>
      </c>
      <c r="G266" s="140"/>
      <c r="H266" s="140"/>
      <c r="I266" s="83"/>
      <c r="J266" s="149" t="str">
        <f t="shared" ca="1" si="51"/>
        <v/>
      </c>
      <c r="K266" s="145"/>
      <c r="L266" s="158"/>
      <c r="M266" s="158"/>
      <c r="N266" s="146"/>
      <c r="O266" s="143"/>
      <c r="P266" s="144" t="str">
        <f t="shared" ca="1" si="52"/>
        <v/>
      </c>
      <c r="Q266" s="145"/>
      <c r="R266" s="158"/>
      <c r="S266" s="158"/>
      <c r="T266" s="158"/>
      <c r="U266" s="146"/>
      <c r="V266" s="147"/>
      <c r="W266" s="83" t="str">
        <f t="shared" ca="1" si="53"/>
        <v/>
      </c>
      <c r="X266" s="83"/>
      <c r="Y266" s="145"/>
      <c r="Z266" s="158"/>
      <c r="AA266" s="158"/>
      <c r="AB266" s="158"/>
      <c r="AC266" s="148"/>
      <c r="AD266" s="143"/>
      <c r="AE266" s="144" t="str">
        <f t="shared" ca="1" si="54"/>
        <v/>
      </c>
      <c r="AF266" s="150" t="str">
        <f t="shared" si="55"/>
        <v/>
      </c>
      <c r="AG266" s="150" t="str">
        <f t="shared" si="56"/>
        <v/>
      </c>
      <c r="AH266" s="9" t="str">
        <f>IF(AF266=4,VLOOKUP(AG266,設定_幼児!$A$2:$B$4,2,1),"---")</f>
        <v>---</v>
      </c>
      <c r="AI266" s="109" t="str">
        <f>IF(E266=""," ",DATEDIF(E266,#REF!,"M"))</f>
        <v xml:space="preserve"> </v>
      </c>
      <c r="AJ266" s="15" t="str">
        <f t="shared" si="66"/>
        <v/>
      </c>
      <c r="AK266" s="31">
        <v>255</v>
      </c>
      <c r="AL266" s="31" t="str">
        <f t="shared" si="57"/>
        <v/>
      </c>
      <c r="AM266" s="31" t="str">
        <f t="shared" si="58"/>
        <v>立得点表_幼児!3:７</v>
      </c>
      <c r="AN266" s="121" t="str">
        <f t="shared" si="59"/>
        <v>立得点表_幼児!11:15</v>
      </c>
      <c r="AO266" s="31" t="str">
        <f t="shared" si="60"/>
        <v>ボール得点表_幼児!3:７</v>
      </c>
      <c r="AP266" s="121" t="str">
        <f t="shared" si="61"/>
        <v>ボール得点表_幼児!11:15</v>
      </c>
      <c r="AQ266" s="31" t="str">
        <f t="shared" si="62"/>
        <v>25m得点表_幼児!3:7</v>
      </c>
      <c r="AR266" s="121" t="str">
        <f t="shared" si="63"/>
        <v>25m得点表_幼児!11:15</v>
      </c>
      <c r="AS266" s="31" t="str">
        <f t="shared" si="64"/>
        <v>往得点表_幼児!3:7</v>
      </c>
      <c r="AT266" s="121" t="str">
        <f t="shared" si="65"/>
        <v>往得点表_幼児!11:15</v>
      </c>
      <c r="AU266" s="31" t="e">
        <f>OR(AND(#REF!&lt;=7,#REF!&lt;&gt;""),AND(#REF!&gt;=50,#REF!=""))</f>
        <v>#REF!</v>
      </c>
    </row>
    <row r="267" spans="1:47">
      <c r="A267" s="8">
        <v>256</v>
      </c>
      <c r="B267" s="459"/>
      <c r="C267" s="139"/>
      <c r="D267" s="140"/>
      <c r="E267" s="141"/>
      <c r="F267" s="142" t="str">
        <f>IF(E267="","",DATEDIF(E267,#REF!,"y"))</f>
        <v/>
      </c>
      <c r="G267" s="140"/>
      <c r="H267" s="140"/>
      <c r="I267" s="83"/>
      <c r="J267" s="149" t="str">
        <f t="shared" ca="1" si="51"/>
        <v/>
      </c>
      <c r="K267" s="145"/>
      <c r="L267" s="158"/>
      <c r="M267" s="158"/>
      <c r="N267" s="146"/>
      <c r="O267" s="143"/>
      <c r="P267" s="144" t="str">
        <f t="shared" ca="1" si="52"/>
        <v/>
      </c>
      <c r="Q267" s="145"/>
      <c r="R267" s="158"/>
      <c r="S267" s="158"/>
      <c r="T267" s="158"/>
      <c r="U267" s="146"/>
      <c r="V267" s="147"/>
      <c r="W267" s="83" t="str">
        <f t="shared" ca="1" si="53"/>
        <v/>
      </c>
      <c r="X267" s="83"/>
      <c r="Y267" s="145"/>
      <c r="Z267" s="158"/>
      <c r="AA267" s="158"/>
      <c r="AB267" s="158"/>
      <c r="AC267" s="148"/>
      <c r="AD267" s="143"/>
      <c r="AE267" s="144" t="str">
        <f t="shared" ca="1" si="54"/>
        <v/>
      </c>
      <c r="AF267" s="150" t="str">
        <f t="shared" si="55"/>
        <v/>
      </c>
      <c r="AG267" s="150" t="str">
        <f t="shared" si="56"/>
        <v/>
      </c>
      <c r="AH267" s="9" t="str">
        <f>IF(AF267=4,VLOOKUP(AG267,設定_幼児!$A$2:$B$4,2,1),"---")</f>
        <v>---</v>
      </c>
      <c r="AI267" s="109" t="str">
        <f>IF(E267=""," ",DATEDIF(E267,#REF!,"M"))</f>
        <v xml:space="preserve"> </v>
      </c>
      <c r="AJ267" s="15" t="str">
        <f t="shared" si="66"/>
        <v/>
      </c>
      <c r="AK267" s="31">
        <v>256</v>
      </c>
      <c r="AL267" s="31" t="str">
        <f t="shared" si="57"/>
        <v/>
      </c>
      <c r="AM267" s="31" t="str">
        <f t="shared" si="58"/>
        <v>立得点表_幼児!3:７</v>
      </c>
      <c r="AN267" s="121" t="str">
        <f t="shared" si="59"/>
        <v>立得点表_幼児!11:15</v>
      </c>
      <c r="AO267" s="31" t="str">
        <f t="shared" si="60"/>
        <v>ボール得点表_幼児!3:７</v>
      </c>
      <c r="AP267" s="121" t="str">
        <f t="shared" si="61"/>
        <v>ボール得点表_幼児!11:15</v>
      </c>
      <c r="AQ267" s="31" t="str">
        <f t="shared" si="62"/>
        <v>25m得点表_幼児!3:7</v>
      </c>
      <c r="AR267" s="121" t="str">
        <f t="shared" si="63"/>
        <v>25m得点表_幼児!11:15</v>
      </c>
      <c r="AS267" s="31" t="str">
        <f t="shared" si="64"/>
        <v>往得点表_幼児!3:7</v>
      </c>
      <c r="AT267" s="121" t="str">
        <f t="shared" si="65"/>
        <v>往得点表_幼児!11:15</v>
      </c>
      <c r="AU267" s="31" t="e">
        <f>OR(AND(#REF!&lt;=7,#REF!&lt;&gt;""),AND(#REF!&gt;=50,#REF!=""))</f>
        <v>#REF!</v>
      </c>
    </row>
    <row r="268" spans="1:47">
      <c r="A268" s="8">
        <v>257</v>
      </c>
      <c r="B268" s="459"/>
      <c r="C268" s="139"/>
      <c r="D268" s="140"/>
      <c r="E268" s="141"/>
      <c r="F268" s="142" t="str">
        <f>IF(E268="","",DATEDIF(E268,#REF!,"y"))</f>
        <v/>
      </c>
      <c r="G268" s="140"/>
      <c r="H268" s="140"/>
      <c r="I268" s="83"/>
      <c r="J268" s="149" t="str">
        <f t="shared" ref="J268:J331" ca="1" si="67">IF(C268="","",IF(I268="","",CHOOSE(MATCH($I268,IF($D268="男",INDIRECT(AQ268),INDIRECT(AR268)),1),5,4,3,2,1)))</f>
        <v/>
      </c>
      <c r="K268" s="145"/>
      <c r="L268" s="158"/>
      <c r="M268" s="158"/>
      <c r="N268" s="146"/>
      <c r="O268" s="143"/>
      <c r="P268" s="144" t="str">
        <f t="shared" ref="P268:P331" ca="1" si="68">IF(C268="","",IF(O268="","",CHOOSE(MATCH($O268,IF($D268="男",INDIRECT(AM268),INDIRECT(AN268)),1),1,2,3,4,5)))</f>
        <v/>
      </c>
      <c r="Q268" s="145"/>
      <c r="R268" s="158"/>
      <c r="S268" s="158"/>
      <c r="T268" s="158"/>
      <c r="U268" s="146"/>
      <c r="V268" s="147"/>
      <c r="W268" s="83" t="str">
        <f t="shared" ref="W268:W331" ca="1" si="69">IF(C268="","",IF(V268="","",CHOOSE(MATCH($V268,IF($D268="男",INDIRECT(AO268),INDIRECT(AP268)),1),1,2,3,4,5)))</f>
        <v/>
      </c>
      <c r="X268" s="83"/>
      <c r="Y268" s="145"/>
      <c r="Z268" s="158"/>
      <c r="AA268" s="158"/>
      <c r="AB268" s="158"/>
      <c r="AC268" s="148"/>
      <c r="AD268" s="143"/>
      <c r="AE268" s="144" t="str">
        <f t="shared" ref="AE268:AE331" ca="1" si="70">IF(C268="","",IF(AD268="","",CHOOSE(MATCH(AD268,IF($D268="男",INDIRECT(AS268),INDIRECT(AT268)),1),1,2,3,4,5)))</f>
        <v/>
      </c>
      <c r="AF268" s="150" t="str">
        <f t="shared" ref="AF268:AF331" si="71">IF(C268="","",COUNT(O268,V268,I268,AD268))</f>
        <v/>
      </c>
      <c r="AG268" s="150" t="str">
        <f t="shared" ref="AG268:AG331" si="72">IF(C268="","",SUM(P268,W268,,J268,AE268))</f>
        <v/>
      </c>
      <c r="AH268" s="9" t="str">
        <f>IF(AF268=4,VLOOKUP(AG268,設定_幼児!$A$2:$B$4,2,1),"---")</f>
        <v>---</v>
      </c>
      <c r="AI268" s="109" t="str">
        <f>IF(E268=""," ",DATEDIF(E268,#REF!,"M"))</f>
        <v xml:space="preserve"> </v>
      </c>
      <c r="AJ268" s="15" t="str">
        <f t="shared" si="66"/>
        <v/>
      </c>
      <c r="AK268" s="31">
        <v>257</v>
      </c>
      <c r="AL268" s="31" t="str">
        <f t="shared" ref="AL268:AL331" si="73">IF(F268="","",VLOOKUP(F268,幼児年齢変換表,2))</f>
        <v/>
      </c>
      <c r="AM268" s="31" t="str">
        <f t="shared" si="58"/>
        <v>立得点表_幼児!3:７</v>
      </c>
      <c r="AN268" s="121" t="str">
        <f t="shared" si="59"/>
        <v>立得点表_幼児!11:15</v>
      </c>
      <c r="AO268" s="31" t="str">
        <f t="shared" si="60"/>
        <v>ボール得点表_幼児!3:７</v>
      </c>
      <c r="AP268" s="121" t="str">
        <f t="shared" si="61"/>
        <v>ボール得点表_幼児!11:15</v>
      </c>
      <c r="AQ268" s="31" t="str">
        <f t="shared" si="62"/>
        <v>25m得点表_幼児!3:7</v>
      </c>
      <c r="AR268" s="121" t="str">
        <f t="shared" si="63"/>
        <v>25m得点表_幼児!11:15</v>
      </c>
      <c r="AS268" s="31" t="str">
        <f t="shared" si="64"/>
        <v>往得点表_幼児!3:7</v>
      </c>
      <c r="AT268" s="121" t="str">
        <f t="shared" si="65"/>
        <v>往得点表_幼児!11:15</v>
      </c>
      <c r="AU268" s="31" t="e">
        <f>OR(AND(#REF!&lt;=7,#REF!&lt;&gt;""),AND(#REF!&gt;=50,#REF!=""))</f>
        <v>#REF!</v>
      </c>
    </row>
    <row r="269" spans="1:47">
      <c r="A269" s="8">
        <v>258</v>
      </c>
      <c r="B269" s="459"/>
      <c r="C269" s="139"/>
      <c r="D269" s="140"/>
      <c r="E269" s="141"/>
      <c r="F269" s="142" t="str">
        <f>IF(E269="","",DATEDIF(E269,#REF!,"y"))</f>
        <v/>
      </c>
      <c r="G269" s="140"/>
      <c r="H269" s="140"/>
      <c r="I269" s="83"/>
      <c r="J269" s="149" t="str">
        <f t="shared" ca="1" si="67"/>
        <v/>
      </c>
      <c r="K269" s="145"/>
      <c r="L269" s="158"/>
      <c r="M269" s="158"/>
      <c r="N269" s="146"/>
      <c r="O269" s="143"/>
      <c r="P269" s="144" t="str">
        <f t="shared" ca="1" si="68"/>
        <v/>
      </c>
      <c r="Q269" s="145"/>
      <c r="R269" s="158"/>
      <c r="S269" s="158"/>
      <c r="T269" s="158"/>
      <c r="U269" s="146"/>
      <c r="V269" s="147"/>
      <c r="W269" s="83" t="str">
        <f t="shared" ca="1" si="69"/>
        <v/>
      </c>
      <c r="X269" s="83"/>
      <c r="Y269" s="145"/>
      <c r="Z269" s="158"/>
      <c r="AA269" s="158"/>
      <c r="AB269" s="158"/>
      <c r="AC269" s="148"/>
      <c r="AD269" s="143"/>
      <c r="AE269" s="144" t="str">
        <f t="shared" ca="1" si="70"/>
        <v/>
      </c>
      <c r="AF269" s="150" t="str">
        <f t="shared" si="71"/>
        <v/>
      </c>
      <c r="AG269" s="150" t="str">
        <f t="shared" si="72"/>
        <v/>
      </c>
      <c r="AH269" s="9" t="str">
        <f>IF(AF269=4,VLOOKUP(AG269,設定_幼児!$A$2:$B$4,2,1),"---")</f>
        <v>---</v>
      </c>
      <c r="AI269" s="109" t="str">
        <f>IF(E269=""," ",DATEDIF(E269,#REF!,"M"))</f>
        <v xml:space="preserve"> </v>
      </c>
      <c r="AJ269" s="15" t="str">
        <f t="shared" si="66"/>
        <v/>
      </c>
      <c r="AK269" s="31">
        <v>258</v>
      </c>
      <c r="AL269" s="31" t="str">
        <f t="shared" si="73"/>
        <v/>
      </c>
      <c r="AM269" s="31" t="str">
        <f t="shared" ref="AM269:AM332" si="74">"立得点表_幼児!"&amp;$AL269&amp;"3:"&amp;$AL269&amp;"７"</f>
        <v>立得点表_幼児!3:７</v>
      </c>
      <c r="AN269" s="121" t="str">
        <f t="shared" ref="AN269:AN332" si="75">"立得点表_幼児!"&amp;$AL269&amp;"11:"&amp;$AL269&amp;"15"</f>
        <v>立得点表_幼児!11:15</v>
      </c>
      <c r="AO269" s="31" t="str">
        <f t="shared" ref="AO269:AO332" si="76">"ボール得点表_幼児!"&amp;$AL269&amp;"3:"&amp;$AL269&amp;"７"</f>
        <v>ボール得点表_幼児!3:７</v>
      </c>
      <c r="AP269" s="121" t="str">
        <f t="shared" ref="AP269:AP332" si="77">"ボール得点表_幼児!"&amp;$AL269&amp;"11:"&amp;$AL269&amp;"15"</f>
        <v>ボール得点表_幼児!11:15</v>
      </c>
      <c r="AQ269" s="31" t="str">
        <f t="shared" ref="AQ269:AQ332" si="78">"25m得点表_幼児!"&amp;$AL269&amp;"3:"&amp;$AL269&amp;"7"</f>
        <v>25m得点表_幼児!3:7</v>
      </c>
      <c r="AR269" s="121" t="str">
        <f t="shared" ref="AR269:AR332" si="79">"25m得点表_幼児!"&amp;$AL268&amp;"11:"&amp;$AL269&amp;"15"</f>
        <v>25m得点表_幼児!11:15</v>
      </c>
      <c r="AS269" s="31" t="str">
        <f t="shared" ref="AS269:AS332" si="80">"往得点表_幼児!"&amp;$AL269&amp;"3:"&amp;$AL269&amp;"7"</f>
        <v>往得点表_幼児!3:7</v>
      </c>
      <c r="AT269" s="121" t="str">
        <f t="shared" ref="AT269:AT332" si="81">"往得点表_幼児!"&amp;$AL269&amp;"11:"&amp;$AL269&amp;"15"</f>
        <v>往得点表_幼児!11:15</v>
      </c>
      <c r="AU269" s="31" t="e">
        <f>OR(AND(#REF!&lt;=7,#REF!&lt;&gt;""),AND(#REF!&gt;=50,#REF!=""))</f>
        <v>#REF!</v>
      </c>
    </row>
    <row r="270" spans="1:47">
      <c r="A270" s="8">
        <v>259</v>
      </c>
      <c r="B270" s="459"/>
      <c r="C270" s="139"/>
      <c r="D270" s="140"/>
      <c r="E270" s="141"/>
      <c r="F270" s="142" t="str">
        <f>IF(E270="","",DATEDIF(E270,#REF!,"y"))</f>
        <v/>
      </c>
      <c r="G270" s="140"/>
      <c r="H270" s="140"/>
      <c r="I270" s="83"/>
      <c r="J270" s="149" t="str">
        <f t="shared" ca="1" si="67"/>
        <v/>
      </c>
      <c r="K270" s="145"/>
      <c r="L270" s="158"/>
      <c r="M270" s="158"/>
      <c r="N270" s="146"/>
      <c r="O270" s="143"/>
      <c r="P270" s="144" t="str">
        <f t="shared" ca="1" si="68"/>
        <v/>
      </c>
      <c r="Q270" s="145"/>
      <c r="R270" s="158"/>
      <c r="S270" s="158"/>
      <c r="T270" s="158"/>
      <c r="U270" s="146"/>
      <c r="V270" s="147"/>
      <c r="W270" s="83" t="str">
        <f t="shared" ca="1" si="69"/>
        <v/>
      </c>
      <c r="X270" s="83"/>
      <c r="Y270" s="145"/>
      <c r="Z270" s="158"/>
      <c r="AA270" s="158"/>
      <c r="AB270" s="158"/>
      <c r="AC270" s="148"/>
      <c r="AD270" s="143"/>
      <c r="AE270" s="144" t="str">
        <f t="shared" ca="1" si="70"/>
        <v/>
      </c>
      <c r="AF270" s="150" t="str">
        <f t="shared" si="71"/>
        <v/>
      </c>
      <c r="AG270" s="150" t="str">
        <f t="shared" si="72"/>
        <v/>
      </c>
      <c r="AH270" s="9" t="str">
        <f>IF(AF270=4,VLOOKUP(AG270,設定_幼児!$A$2:$B$4,2,1),"---")</f>
        <v>---</v>
      </c>
      <c r="AI270" s="109" t="str">
        <f>IF(E270=""," ",DATEDIF(E270,#REF!,"M"))</f>
        <v xml:space="preserve"> </v>
      </c>
      <c r="AJ270" s="15" t="str">
        <f t="shared" si="66"/>
        <v/>
      </c>
      <c r="AK270" s="31">
        <v>259</v>
      </c>
      <c r="AL270" s="31" t="str">
        <f t="shared" si="73"/>
        <v/>
      </c>
      <c r="AM270" s="31" t="str">
        <f t="shared" si="74"/>
        <v>立得点表_幼児!3:７</v>
      </c>
      <c r="AN270" s="121" t="str">
        <f t="shared" si="75"/>
        <v>立得点表_幼児!11:15</v>
      </c>
      <c r="AO270" s="31" t="str">
        <f t="shared" si="76"/>
        <v>ボール得点表_幼児!3:７</v>
      </c>
      <c r="AP270" s="121" t="str">
        <f t="shared" si="77"/>
        <v>ボール得点表_幼児!11:15</v>
      </c>
      <c r="AQ270" s="31" t="str">
        <f t="shared" si="78"/>
        <v>25m得点表_幼児!3:7</v>
      </c>
      <c r="AR270" s="121" t="str">
        <f t="shared" si="79"/>
        <v>25m得点表_幼児!11:15</v>
      </c>
      <c r="AS270" s="31" t="str">
        <f t="shared" si="80"/>
        <v>往得点表_幼児!3:7</v>
      </c>
      <c r="AT270" s="121" t="str">
        <f t="shared" si="81"/>
        <v>往得点表_幼児!11:15</v>
      </c>
      <c r="AU270" s="31" t="e">
        <f>OR(AND(#REF!&lt;=7,#REF!&lt;&gt;""),AND(#REF!&gt;=50,#REF!=""))</f>
        <v>#REF!</v>
      </c>
    </row>
    <row r="271" spans="1:47">
      <c r="A271" s="8">
        <v>260</v>
      </c>
      <c r="B271" s="459"/>
      <c r="C271" s="139"/>
      <c r="D271" s="140"/>
      <c r="E271" s="141"/>
      <c r="F271" s="142" t="str">
        <f>IF(E271="","",DATEDIF(E271,#REF!,"y"))</f>
        <v/>
      </c>
      <c r="G271" s="140"/>
      <c r="H271" s="140"/>
      <c r="I271" s="83"/>
      <c r="J271" s="149" t="str">
        <f t="shared" ca="1" si="67"/>
        <v/>
      </c>
      <c r="K271" s="145"/>
      <c r="L271" s="158"/>
      <c r="M271" s="158"/>
      <c r="N271" s="146"/>
      <c r="O271" s="143"/>
      <c r="P271" s="144" t="str">
        <f t="shared" ca="1" si="68"/>
        <v/>
      </c>
      <c r="Q271" s="145"/>
      <c r="R271" s="158"/>
      <c r="S271" s="158"/>
      <c r="T271" s="158"/>
      <c r="U271" s="146"/>
      <c r="V271" s="147"/>
      <c r="W271" s="83" t="str">
        <f t="shared" ca="1" si="69"/>
        <v/>
      </c>
      <c r="X271" s="83"/>
      <c r="Y271" s="145"/>
      <c r="Z271" s="158"/>
      <c r="AA271" s="158"/>
      <c r="AB271" s="158"/>
      <c r="AC271" s="148"/>
      <c r="AD271" s="143"/>
      <c r="AE271" s="144" t="str">
        <f t="shared" ca="1" si="70"/>
        <v/>
      </c>
      <c r="AF271" s="150" t="str">
        <f t="shared" si="71"/>
        <v/>
      </c>
      <c r="AG271" s="150" t="str">
        <f t="shared" si="72"/>
        <v/>
      </c>
      <c r="AH271" s="9" t="str">
        <f>IF(AF271=4,VLOOKUP(AG271,設定_幼児!$A$2:$B$4,2,1),"---")</f>
        <v>---</v>
      </c>
      <c r="AI271" s="109" t="str">
        <f>IF(E271=""," ",DATEDIF(E271,#REF!,"M"))</f>
        <v xml:space="preserve"> </v>
      </c>
      <c r="AJ271" s="15" t="str">
        <f t="shared" si="66"/>
        <v/>
      </c>
      <c r="AK271" s="31">
        <v>260</v>
      </c>
      <c r="AL271" s="31" t="str">
        <f t="shared" si="73"/>
        <v/>
      </c>
      <c r="AM271" s="31" t="str">
        <f t="shared" si="74"/>
        <v>立得点表_幼児!3:７</v>
      </c>
      <c r="AN271" s="121" t="str">
        <f t="shared" si="75"/>
        <v>立得点表_幼児!11:15</v>
      </c>
      <c r="AO271" s="31" t="str">
        <f t="shared" si="76"/>
        <v>ボール得点表_幼児!3:７</v>
      </c>
      <c r="AP271" s="121" t="str">
        <f t="shared" si="77"/>
        <v>ボール得点表_幼児!11:15</v>
      </c>
      <c r="AQ271" s="31" t="str">
        <f t="shared" si="78"/>
        <v>25m得点表_幼児!3:7</v>
      </c>
      <c r="AR271" s="121" t="str">
        <f t="shared" si="79"/>
        <v>25m得点表_幼児!11:15</v>
      </c>
      <c r="AS271" s="31" t="str">
        <f t="shared" si="80"/>
        <v>往得点表_幼児!3:7</v>
      </c>
      <c r="AT271" s="121" t="str">
        <f t="shared" si="81"/>
        <v>往得点表_幼児!11:15</v>
      </c>
      <c r="AU271" s="31" t="e">
        <f>OR(AND(#REF!&lt;=7,#REF!&lt;&gt;""),AND(#REF!&gt;=50,#REF!=""))</f>
        <v>#REF!</v>
      </c>
    </row>
    <row r="272" spans="1:47">
      <c r="A272" s="8">
        <v>261</v>
      </c>
      <c r="B272" s="459"/>
      <c r="C272" s="139"/>
      <c r="D272" s="140"/>
      <c r="E272" s="141"/>
      <c r="F272" s="142" t="str">
        <f>IF(E272="","",DATEDIF(E272,#REF!,"y"))</f>
        <v/>
      </c>
      <c r="G272" s="140"/>
      <c r="H272" s="140"/>
      <c r="I272" s="83"/>
      <c r="J272" s="149" t="str">
        <f t="shared" ca="1" si="67"/>
        <v/>
      </c>
      <c r="K272" s="145"/>
      <c r="L272" s="158"/>
      <c r="M272" s="158"/>
      <c r="N272" s="146"/>
      <c r="O272" s="143"/>
      <c r="P272" s="144" t="str">
        <f t="shared" ca="1" si="68"/>
        <v/>
      </c>
      <c r="Q272" s="145"/>
      <c r="R272" s="158"/>
      <c r="S272" s="158"/>
      <c r="T272" s="158"/>
      <c r="U272" s="146"/>
      <c r="V272" s="147"/>
      <c r="W272" s="83" t="str">
        <f t="shared" ca="1" si="69"/>
        <v/>
      </c>
      <c r="X272" s="83"/>
      <c r="Y272" s="145"/>
      <c r="Z272" s="158"/>
      <c r="AA272" s="158"/>
      <c r="AB272" s="158"/>
      <c r="AC272" s="148"/>
      <c r="AD272" s="143"/>
      <c r="AE272" s="144" t="str">
        <f t="shared" ca="1" si="70"/>
        <v/>
      </c>
      <c r="AF272" s="150" t="str">
        <f t="shared" si="71"/>
        <v/>
      </c>
      <c r="AG272" s="150" t="str">
        <f t="shared" si="72"/>
        <v/>
      </c>
      <c r="AH272" s="9" t="str">
        <f>IF(AF272=4,VLOOKUP(AG272,設定_幼児!$A$2:$B$4,2,1),"---")</f>
        <v>---</v>
      </c>
      <c r="AI272" s="109" t="str">
        <f>IF(E272=""," ",DATEDIF(E272,#REF!,"M"))</f>
        <v xml:space="preserve"> </v>
      </c>
      <c r="AJ272" s="15" t="str">
        <f t="shared" si="66"/>
        <v/>
      </c>
      <c r="AK272" s="31">
        <v>261</v>
      </c>
      <c r="AL272" s="31" t="str">
        <f t="shared" si="73"/>
        <v/>
      </c>
      <c r="AM272" s="31" t="str">
        <f t="shared" si="74"/>
        <v>立得点表_幼児!3:７</v>
      </c>
      <c r="AN272" s="121" t="str">
        <f t="shared" si="75"/>
        <v>立得点表_幼児!11:15</v>
      </c>
      <c r="AO272" s="31" t="str">
        <f t="shared" si="76"/>
        <v>ボール得点表_幼児!3:７</v>
      </c>
      <c r="AP272" s="121" t="str">
        <f t="shared" si="77"/>
        <v>ボール得点表_幼児!11:15</v>
      </c>
      <c r="AQ272" s="31" t="str">
        <f t="shared" si="78"/>
        <v>25m得点表_幼児!3:7</v>
      </c>
      <c r="AR272" s="121" t="str">
        <f t="shared" si="79"/>
        <v>25m得点表_幼児!11:15</v>
      </c>
      <c r="AS272" s="31" t="str">
        <f t="shared" si="80"/>
        <v>往得点表_幼児!3:7</v>
      </c>
      <c r="AT272" s="121" t="str">
        <f t="shared" si="81"/>
        <v>往得点表_幼児!11:15</v>
      </c>
      <c r="AU272" s="31" t="e">
        <f>OR(AND(#REF!&lt;=7,#REF!&lt;&gt;""),AND(#REF!&gt;=50,#REF!=""))</f>
        <v>#REF!</v>
      </c>
    </row>
    <row r="273" spans="1:47">
      <c r="A273" s="8">
        <v>262</v>
      </c>
      <c r="B273" s="459"/>
      <c r="C273" s="139"/>
      <c r="D273" s="140"/>
      <c r="E273" s="141"/>
      <c r="F273" s="142" t="str">
        <f>IF(E273="","",DATEDIF(E273,#REF!,"y"))</f>
        <v/>
      </c>
      <c r="G273" s="140"/>
      <c r="H273" s="140"/>
      <c r="I273" s="83"/>
      <c r="J273" s="149" t="str">
        <f t="shared" ca="1" si="67"/>
        <v/>
      </c>
      <c r="K273" s="145"/>
      <c r="L273" s="158"/>
      <c r="M273" s="158"/>
      <c r="N273" s="146"/>
      <c r="O273" s="143"/>
      <c r="P273" s="144" t="str">
        <f t="shared" ca="1" si="68"/>
        <v/>
      </c>
      <c r="Q273" s="145"/>
      <c r="R273" s="158"/>
      <c r="S273" s="158"/>
      <c r="T273" s="158"/>
      <c r="U273" s="146"/>
      <c r="V273" s="147"/>
      <c r="W273" s="83" t="str">
        <f t="shared" ca="1" si="69"/>
        <v/>
      </c>
      <c r="X273" s="83"/>
      <c r="Y273" s="145"/>
      <c r="Z273" s="158"/>
      <c r="AA273" s="158"/>
      <c r="AB273" s="158"/>
      <c r="AC273" s="148"/>
      <c r="AD273" s="143"/>
      <c r="AE273" s="144" t="str">
        <f t="shared" ca="1" si="70"/>
        <v/>
      </c>
      <c r="AF273" s="150" t="str">
        <f t="shared" si="71"/>
        <v/>
      </c>
      <c r="AG273" s="150" t="str">
        <f t="shared" si="72"/>
        <v/>
      </c>
      <c r="AH273" s="9" t="str">
        <f>IF(AF273=4,VLOOKUP(AG273,設定_幼児!$A$2:$B$4,2,1),"---")</f>
        <v>---</v>
      </c>
      <c r="AI273" s="109" t="str">
        <f>IF(E273=""," ",DATEDIF(E273,#REF!,"M"))</f>
        <v xml:space="preserve"> </v>
      </c>
      <c r="AJ273" s="15" t="str">
        <f t="shared" si="66"/>
        <v/>
      </c>
      <c r="AK273" s="31">
        <v>262</v>
      </c>
      <c r="AL273" s="31" t="str">
        <f t="shared" si="73"/>
        <v/>
      </c>
      <c r="AM273" s="31" t="str">
        <f t="shared" si="74"/>
        <v>立得点表_幼児!3:７</v>
      </c>
      <c r="AN273" s="121" t="str">
        <f t="shared" si="75"/>
        <v>立得点表_幼児!11:15</v>
      </c>
      <c r="AO273" s="31" t="str">
        <f t="shared" si="76"/>
        <v>ボール得点表_幼児!3:７</v>
      </c>
      <c r="AP273" s="121" t="str">
        <f t="shared" si="77"/>
        <v>ボール得点表_幼児!11:15</v>
      </c>
      <c r="AQ273" s="31" t="str">
        <f t="shared" si="78"/>
        <v>25m得点表_幼児!3:7</v>
      </c>
      <c r="AR273" s="121" t="str">
        <f t="shared" si="79"/>
        <v>25m得点表_幼児!11:15</v>
      </c>
      <c r="AS273" s="31" t="str">
        <f t="shared" si="80"/>
        <v>往得点表_幼児!3:7</v>
      </c>
      <c r="AT273" s="121" t="str">
        <f t="shared" si="81"/>
        <v>往得点表_幼児!11:15</v>
      </c>
      <c r="AU273" s="31" t="e">
        <f>OR(AND(#REF!&lt;=7,#REF!&lt;&gt;""),AND(#REF!&gt;=50,#REF!=""))</f>
        <v>#REF!</v>
      </c>
    </row>
    <row r="274" spans="1:47">
      <c r="A274" s="8">
        <v>263</v>
      </c>
      <c r="B274" s="459"/>
      <c r="C274" s="139"/>
      <c r="D274" s="140"/>
      <c r="E274" s="141"/>
      <c r="F274" s="142" t="str">
        <f>IF(E274="","",DATEDIF(E274,#REF!,"y"))</f>
        <v/>
      </c>
      <c r="G274" s="140"/>
      <c r="H274" s="140"/>
      <c r="I274" s="83"/>
      <c r="J274" s="149" t="str">
        <f t="shared" ca="1" si="67"/>
        <v/>
      </c>
      <c r="K274" s="145"/>
      <c r="L274" s="158"/>
      <c r="M274" s="158"/>
      <c r="N274" s="146"/>
      <c r="O274" s="143"/>
      <c r="P274" s="144" t="str">
        <f t="shared" ca="1" si="68"/>
        <v/>
      </c>
      <c r="Q274" s="145"/>
      <c r="R274" s="158"/>
      <c r="S274" s="158"/>
      <c r="T274" s="158"/>
      <c r="U274" s="146"/>
      <c r="V274" s="147"/>
      <c r="W274" s="83" t="str">
        <f t="shared" ca="1" si="69"/>
        <v/>
      </c>
      <c r="X274" s="83"/>
      <c r="Y274" s="145"/>
      <c r="Z274" s="158"/>
      <c r="AA274" s="158"/>
      <c r="AB274" s="158"/>
      <c r="AC274" s="148"/>
      <c r="AD274" s="143"/>
      <c r="AE274" s="144" t="str">
        <f t="shared" ca="1" si="70"/>
        <v/>
      </c>
      <c r="AF274" s="150" t="str">
        <f t="shared" si="71"/>
        <v/>
      </c>
      <c r="AG274" s="150" t="str">
        <f t="shared" si="72"/>
        <v/>
      </c>
      <c r="AH274" s="9" t="str">
        <f>IF(AF274=4,VLOOKUP(AG274,設定_幼児!$A$2:$B$4,2,1),"---")</f>
        <v>---</v>
      </c>
      <c r="AI274" s="109" t="str">
        <f>IF(E274=""," ",DATEDIF(E274,#REF!,"M"))</f>
        <v xml:space="preserve"> </v>
      </c>
      <c r="AJ274" s="15" t="str">
        <f t="shared" si="66"/>
        <v/>
      </c>
      <c r="AK274" s="31">
        <v>263</v>
      </c>
      <c r="AL274" s="31" t="str">
        <f t="shared" si="73"/>
        <v/>
      </c>
      <c r="AM274" s="31" t="str">
        <f t="shared" si="74"/>
        <v>立得点表_幼児!3:７</v>
      </c>
      <c r="AN274" s="121" t="str">
        <f t="shared" si="75"/>
        <v>立得点表_幼児!11:15</v>
      </c>
      <c r="AO274" s="31" t="str">
        <f t="shared" si="76"/>
        <v>ボール得点表_幼児!3:７</v>
      </c>
      <c r="AP274" s="121" t="str">
        <f t="shared" si="77"/>
        <v>ボール得点表_幼児!11:15</v>
      </c>
      <c r="AQ274" s="31" t="str">
        <f t="shared" si="78"/>
        <v>25m得点表_幼児!3:7</v>
      </c>
      <c r="AR274" s="121" t="str">
        <f t="shared" si="79"/>
        <v>25m得点表_幼児!11:15</v>
      </c>
      <c r="AS274" s="31" t="str">
        <f t="shared" si="80"/>
        <v>往得点表_幼児!3:7</v>
      </c>
      <c r="AT274" s="121" t="str">
        <f t="shared" si="81"/>
        <v>往得点表_幼児!11:15</v>
      </c>
      <c r="AU274" s="31" t="e">
        <f>OR(AND(#REF!&lt;=7,#REF!&lt;&gt;""),AND(#REF!&gt;=50,#REF!=""))</f>
        <v>#REF!</v>
      </c>
    </row>
    <row r="275" spans="1:47">
      <c r="A275" s="8">
        <v>264</v>
      </c>
      <c r="B275" s="459"/>
      <c r="C275" s="139"/>
      <c r="D275" s="140"/>
      <c r="E275" s="141"/>
      <c r="F275" s="142" t="str">
        <f>IF(E275="","",DATEDIF(E275,#REF!,"y"))</f>
        <v/>
      </c>
      <c r="G275" s="140"/>
      <c r="H275" s="140"/>
      <c r="I275" s="83"/>
      <c r="J275" s="149" t="str">
        <f t="shared" ca="1" si="67"/>
        <v/>
      </c>
      <c r="K275" s="145"/>
      <c r="L275" s="158"/>
      <c r="M275" s="158"/>
      <c r="N275" s="146"/>
      <c r="O275" s="143"/>
      <c r="P275" s="144" t="str">
        <f t="shared" ca="1" si="68"/>
        <v/>
      </c>
      <c r="Q275" s="145"/>
      <c r="R275" s="158"/>
      <c r="S275" s="158"/>
      <c r="T275" s="158"/>
      <c r="U275" s="146"/>
      <c r="V275" s="147"/>
      <c r="W275" s="83" t="str">
        <f t="shared" ca="1" si="69"/>
        <v/>
      </c>
      <c r="X275" s="83"/>
      <c r="Y275" s="145"/>
      <c r="Z275" s="158"/>
      <c r="AA275" s="158"/>
      <c r="AB275" s="158"/>
      <c r="AC275" s="148"/>
      <c r="AD275" s="143"/>
      <c r="AE275" s="144" t="str">
        <f t="shared" ca="1" si="70"/>
        <v/>
      </c>
      <c r="AF275" s="150" t="str">
        <f t="shared" si="71"/>
        <v/>
      </c>
      <c r="AG275" s="150" t="str">
        <f t="shared" si="72"/>
        <v/>
      </c>
      <c r="AH275" s="9" t="str">
        <f>IF(AF275=4,VLOOKUP(AG275,設定_幼児!$A$2:$B$4,2,1),"---")</f>
        <v>---</v>
      </c>
      <c r="AI275" s="109" t="str">
        <f>IF(E275=""," ",DATEDIF(E275,#REF!,"M"))</f>
        <v xml:space="preserve"> </v>
      </c>
      <c r="AJ275" s="15" t="str">
        <f t="shared" si="66"/>
        <v/>
      </c>
      <c r="AK275" s="31">
        <v>264</v>
      </c>
      <c r="AL275" s="31" t="str">
        <f t="shared" si="73"/>
        <v/>
      </c>
      <c r="AM275" s="31" t="str">
        <f t="shared" si="74"/>
        <v>立得点表_幼児!3:７</v>
      </c>
      <c r="AN275" s="121" t="str">
        <f t="shared" si="75"/>
        <v>立得点表_幼児!11:15</v>
      </c>
      <c r="AO275" s="31" t="str">
        <f t="shared" si="76"/>
        <v>ボール得点表_幼児!3:７</v>
      </c>
      <c r="AP275" s="121" t="str">
        <f t="shared" si="77"/>
        <v>ボール得点表_幼児!11:15</v>
      </c>
      <c r="AQ275" s="31" t="str">
        <f t="shared" si="78"/>
        <v>25m得点表_幼児!3:7</v>
      </c>
      <c r="AR275" s="121" t="str">
        <f t="shared" si="79"/>
        <v>25m得点表_幼児!11:15</v>
      </c>
      <c r="AS275" s="31" t="str">
        <f t="shared" si="80"/>
        <v>往得点表_幼児!3:7</v>
      </c>
      <c r="AT275" s="121" t="str">
        <f t="shared" si="81"/>
        <v>往得点表_幼児!11:15</v>
      </c>
      <c r="AU275" s="31" t="e">
        <f>OR(AND(#REF!&lt;=7,#REF!&lt;&gt;""),AND(#REF!&gt;=50,#REF!=""))</f>
        <v>#REF!</v>
      </c>
    </row>
    <row r="276" spans="1:47">
      <c r="A276" s="8">
        <v>265</v>
      </c>
      <c r="B276" s="459"/>
      <c r="C276" s="139"/>
      <c r="D276" s="140"/>
      <c r="E276" s="141"/>
      <c r="F276" s="142" t="str">
        <f>IF(E276="","",DATEDIF(E276,#REF!,"y"))</f>
        <v/>
      </c>
      <c r="G276" s="140"/>
      <c r="H276" s="140"/>
      <c r="I276" s="83"/>
      <c r="J276" s="149" t="str">
        <f t="shared" ca="1" si="67"/>
        <v/>
      </c>
      <c r="K276" s="145"/>
      <c r="L276" s="158"/>
      <c r="M276" s="158"/>
      <c r="N276" s="146"/>
      <c r="O276" s="143"/>
      <c r="P276" s="144" t="str">
        <f t="shared" ca="1" si="68"/>
        <v/>
      </c>
      <c r="Q276" s="145"/>
      <c r="R276" s="158"/>
      <c r="S276" s="158"/>
      <c r="T276" s="158"/>
      <c r="U276" s="146"/>
      <c r="V276" s="147"/>
      <c r="W276" s="83" t="str">
        <f t="shared" ca="1" si="69"/>
        <v/>
      </c>
      <c r="X276" s="83"/>
      <c r="Y276" s="145"/>
      <c r="Z276" s="158"/>
      <c r="AA276" s="158"/>
      <c r="AB276" s="158"/>
      <c r="AC276" s="148"/>
      <c r="AD276" s="143"/>
      <c r="AE276" s="144" t="str">
        <f t="shared" ca="1" si="70"/>
        <v/>
      </c>
      <c r="AF276" s="150" t="str">
        <f t="shared" si="71"/>
        <v/>
      </c>
      <c r="AG276" s="150" t="str">
        <f t="shared" si="72"/>
        <v/>
      </c>
      <c r="AH276" s="9" t="str">
        <f>IF(AF276=4,VLOOKUP(AG276,設定_幼児!$A$2:$B$4,2,1),"---")</f>
        <v>---</v>
      </c>
      <c r="AI276" s="109" t="str">
        <f>IF(E276=""," ",DATEDIF(E276,#REF!,"M"))</f>
        <v xml:space="preserve"> </v>
      </c>
      <c r="AJ276" s="15" t="str">
        <f t="shared" si="66"/>
        <v/>
      </c>
      <c r="AK276" s="31">
        <v>265</v>
      </c>
      <c r="AL276" s="31" t="str">
        <f t="shared" si="73"/>
        <v/>
      </c>
      <c r="AM276" s="31" t="str">
        <f t="shared" si="74"/>
        <v>立得点表_幼児!3:７</v>
      </c>
      <c r="AN276" s="121" t="str">
        <f t="shared" si="75"/>
        <v>立得点表_幼児!11:15</v>
      </c>
      <c r="AO276" s="31" t="str">
        <f t="shared" si="76"/>
        <v>ボール得点表_幼児!3:７</v>
      </c>
      <c r="AP276" s="121" t="str">
        <f t="shared" si="77"/>
        <v>ボール得点表_幼児!11:15</v>
      </c>
      <c r="AQ276" s="31" t="str">
        <f t="shared" si="78"/>
        <v>25m得点表_幼児!3:7</v>
      </c>
      <c r="AR276" s="121" t="str">
        <f t="shared" si="79"/>
        <v>25m得点表_幼児!11:15</v>
      </c>
      <c r="AS276" s="31" t="str">
        <f t="shared" si="80"/>
        <v>往得点表_幼児!3:7</v>
      </c>
      <c r="AT276" s="121" t="str">
        <f t="shared" si="81"/>
        <v>往得点表_幼児!11:15</v>
      </c>
      <c r="AU276" s="31" t="e">
        <f>OR(AND(#REF!&lt;=7,#REF!&lt;&gt;""),AND(#REF!&gt;=50,#REF!=""))</f>
        <v>#REF!</v>
      </c>
    </row>
    <row r="277" spans="1:47">
      <c r="A277" s="8">
        <v>266</v>
      </c>
      <c r="B277" s="459"/>
      <c r="C277" s="139"/>
      <c r="D277" s="140"/>
      <c r="E277" s="141"/>
      <c r="F277" s="142" t="str">
        <f>IF(E277="","",DATEDIF(E277,#REF!,"y"))</f>
        <v/>
      </c>
      <c r="G277" s="140"/>
      <c r="H277" s="140"/>
      <c r="I277" s="83"/>
      <c r="J277" s="149" t="str">
        <f t="shared" ca="1" si="67"/>
        <v/>
      </c>
      <c r="K277" s="145"/>
      <c r="L277" s="158"/>
      <c r="M277" s="158"/>
      <c r="N277" s="146"/>
      <c r="O277" s="143"/>
      <c r="P277" s="144" t="str">
        <f t="shared" ca="1" si="68"/>
        <v/>
      </c>
      <c r="Q277" s="145"/>
      <c r="R277" s="158"/>
      <c r="S277" s="158"/>
      <c r="T277" s="158"/>
      <c r="U277" s="146"/>
      <c r="V277" s="147"/>
      <c r="W277" s="83" t="str">
        <f t="shared" ca="1" si="69"/>
        <v/>
      </c>
      <c r="X277" s="83"/>
      <c r="Y277" s="145"/>
      <c r="Z277" s="158"/>
      <c r="AA277" s="158"/>
      <c r="AB277" s="158"/>
      <c r="AC277" s="148"/>
      <c r="AD277" s="143"/>
      <c r="AE277" s="144" t="str">
        <f t="shared" ca="1" si="70"/>
        <v/>
      </c>
      <c r="AF277" s="150" t="str">
        <f t="shared" si="71"/>
        <v/>
      </c>
      <c r="AG277" s="150" t="str">
        <f t="shared" si="72"/>
        <v/>
      </c>
      <c r="AH277" s="9" t="str">
        <f>IF(AF277=4,VLOOKUP(AG277,設定_幼児!$A$2:$B$4,2,1),"---")</f>
        <v>---</v>
      </c>
      <c r="AI277" s="109" t="str">
        <f>IF(E277=""," ",DATEDIF(E277,#REF!,"M"))</f>
        <v xml:space="preserve"> </v>
      </c>
      <c r="AJ277" s="15" t="str">
        <f t="shared" si="66"/>
        <v/>
      </c>
      <c r="AK277" s="31">
        <v>266</v>
      </c>
      <c r="AL277" s="31" t="str">
        <f t="shared" si="73"/>
        <v/>
      </c>
      <c r="AM277" s="31" t="str">
        <f t="shared" si="74"/>
        <v>立得点表_幼児!3:７</v>
      </c>
      <c r="AN277" s="121" t="str">
        <f t="shared" si="75"/>
        <v>立得点表_幼児!11:15</v>
      </c>
      <c r="AO277" s="31" t="str">
        <f t="shared" si="76"/>
        <v>ボール得点表_幼児!3:７</v>
      </c>
      <c r="AP277" s="121" t="str">
        <f t="shared" si="77"/>
        <v>ボール得点表_幼児!11:15</v>
      </c>
      <c r="AQ277" s="31" t="str">
        <f t="shared" si="78"/>
        <v>25m得点表_幼児!3:7</v>
      </c>
      <c r="AR277" s="121" t="str">
        <f t="shared" si="79"/>
        <v>25m得点表_幼児!11:15</v>
      </c>
      <c r="AS277" s="31" t="str">
        <f t="shared" si="80"/>
        <v>往得点表_幼児!3:7</v>
      </c>
      <c r="AT277" s="121" t="str">
        <f t="shared" si="81"/>
        <v>往得点表_幼児!11:15</v>
      </c>
      <c r="AU277" s="31" t="e">
        <f>OR(AND(#REF!&lt;=7,#REF!&lt;&gt;""),AND(#REF!&gt;=50,#REF!=""))</f>
        <v>#REF!</v>
      </c>
    </row>
    <row r="278" spans="1:47">
      <c r="A278" s="8">
        <v>267</v>
      </c>
      <c r="B278" s="459"/>
      <c r="C278" s="139"/>
      <c r="D278" s="140"/>
      <c r="E278" s="141"/>
      <c r="F278" s="142" t="str">
        <f>IF(E278="","",DATEDIF(E278,#REF!,"y"))</f>
        <v/>
      </c>
      <c r="G278" s="140"/>
      <c r="H278" s="140"/>
      <c r="I278" s="83"/>
      <c r="J278" s="149" t="str">
        <f t="shared" ca="1" si="67"/>
        <v/>
      </c>
      <c r="K278" s="145"/>
      <c r="L278" s="158"/>
      <c r="M278" s="158"/>
      <c r="N278" s="146"/>
      <c r="O278" s="143"/>
      <c r="P278" s="144" t="str">
        <f t="shared" ca="1" si="68"/>
        <v/>
      </c>
      <c r="Q278" s="145"/>
      <c r="R278" s="158"/>
      <c r="S278" s="158"/>
      <c r="T278" s="158"/>
      <c r="U278" s="146"/>
      <c r="V278" s="147"/>
      <c r="W278" s="83" t="str">
        <f t="shared" ca="1" si="69"/>
        <v/>
      </c>
      <c r="X278" s="83"/>
      <c r="Y278" s="145"/>
      <c r="Z278" s="158"/>
      <c r="AA278" s="158"/>
      <c r="AB278" s="158"/>
      <c r="AC278" s="148"/>
      <c r="AD278" s="143"/>
      <c r="AE278" s="144" t="str">
        <f t="shared" ca="1" si="70"/>
        <v/>
      </c>
      <c r="AF278" s="150" t="str">
        <f t="shared" si="71"/>
        <v/>
      </c>
      <c r="AG278" s="150" t="str">
        <f t="shared" si="72"/>
        <v/>
      </c>
      <c r="AH278" s="9" t="str">
        <f>IF(AF278=4,VLOOKUP(AG278,設定_幼児!$A$2:$B$4,2,1),"---")</f>
        <v>---</v>
      </c>
      <c r="AI278" s="109" t="str">
        <f>IF(E278=""," ",DATEDIF(E278,#REF!,"M"))</f>
        <v xml:space="preserve"> </v>
      </c>
      <c r="AJ278" s="15" t="str">
        <f t="shared" si="66"/>
        <v/>
      </c>
      <c r="AK278" s="31">
        <v>267</v>
      </c>
      <c r="AL278" s="31" t="str">
        <f t="shared" si="73"/>
        <v/>
      </c>
      <c r="AM278" s="31" t="str">
        <f t="shared" si="74"/>
        <v>立得点表_幼児!3:７</v>
      </c>
      <c r="AN278" s="121" t="str">
        <f t="shared" si="75"/>
        <v>立得点表_幼児!11:15</v>
      </c>
      <c r="AO278" s="31" t="str">
        <f t="shared" si="76"/>
        <v>ボール得点表_幼児!3:７</v>
      </c>
      <c r="AP278" s="121" t="str">
        <f t="shared" si="77"/>
        <v>ボール得点表_幼児!11:15</v>
      </c>
      <c r="AQ278" s="31" t="str">
        <f t="shared" si="78"/>
        <v>25m得点表_幼児!3:7</v>
      </c>
      <c r="AR278" s="121" t="str">
        <f t="shared" si="79"/>
        <v>25m得点表_幼児!11:15</v>
      </c>
      <c r="AS278" s="31" t="str">
        <f t="shared" si="80"/>
        <v>往得点表_幼児!3:7</v>
      </c>
      <c r="AT278" s="121" t="str">
        <f t="shared" si="81"/>
        <v>往得点表_幼児!11:15</v>
      </c>
      <c r="AU278" s="31" t="e">
        <f>OR(AND(#REF!&lt;=7,#REF!&lt;&gt;""),AND(#REF!&gt;=50,#REF!=""))</f>
        <v>#REF!</v>
      </c>
    </row>
    <row r="279" spans="1:47">
      <c r="A279" s="8">
        <v>268</v>
      </c>
      <c r="B279" s="459"/>
      <c r="C279" s="139"/>
      <c r="D279" s="140"/>
      <c r="E279" s="141"/>
      <c r="F279" s="142" t="str">
        <f>IF(E279="","",DATEDIF(E279,#REF!,"y"))</f>
        <v/>
      </c>
      <c r="G279" s="140"/>
      <c r="H279" s="140"/>
      <c r="I279" s="83"/>
      <c r="J279" s="149" t="str">
        <f t="shared" ca="1" si="67"/>
        <v/>
      </c>
      <c r="K279" s="145"/>
      <c r="L279" s="158"/>
      <c r="M279" s="158"/>
      <c r="N279" s="146"/>
      <c r="O279" s="143"/>
      <c r="P279" s="144" t="str">
        <f t="shared" ca="1" si="68"/>
        <v/>
      </c>
      <c r="Q279" s="145"/>
      <c r="R279" s="158"/>
      <c r="S279" s="158"/>
      <c r="T279" s="158"/>
      <c r="U279" s="146"/>
      <c r="V279" s="147"/>
      <c r="W279" s="83" t="str">
        <f t="shared" ca="1" si="69"/>
        <v/>
      </c>
      <c r="X279" s="83"/>
      <c r="Y279" s="145"/>
      <c r="Z279" s="158"/>
      <c r="AA279" s="158"/>
      <c r="AB279" s="158"/>
      <c r="AC279" s="148"/>
      <c r="AD279" s="143"/>
      <c r="AE279" s="144" t="str">
        <f t="shared" ca="1" si="70"/>
        <v/>
      </c>
      <c r="AF279" s="150" t="str">
        <f t="shared" si="71"/>
        <v/>
      </c>
      <c r="AG279" s="150" t="str">
        <f t="shared" si="72"/>
        <v/>
      </c>
      <c r="AH279" s="9" t="str">
        <f>IF(AF279=4,VLOOKUP(AG279,設定_幼児!$A$2:$B$4,2,1),"---")</f>
        <v>---</v>
      </c>
      <c r="AI279" s="109" t="str">
        <f>IF(E279=""," ",DATEDIF(E279,#REF!,"M"))</f>
        <v xml:space="preserve"> </v>
      </c>
      <c r="AJ279" s="15" t="str">
        <f t="shared" si="66"/>
        <v/>
      </c>
      <c r="AK279" s="31">
        <v>268</v>
      </c>
      <c r="AL279" s="31" t="str">
        <f t="shared" si="73"/>
        <v/>
      </c>
      <c r="AM279" s="31" t="str">
        <f t="shared" si="74"/>
        <v>立得点表_幼児!3:７</v>
      </c>
      <c r="AN279" s="121" t="str">
        <f t="shared" si="75"/>
        <v>立得点表_幼児!11:15</v>
      </c>
      <c r="AO279" s="31" t="str">
        <f t="shared" si="76"/>
        <v>ボール得点表_幼児!3:７</v>
      </c>
      <c r="AP279" s="121" t="str">
        <f t="shared" si="77"/>
        <v>ボール得点表_幼児!11:15</v>
      </c>
      <c r="AQ279" s="31" t="str">
        <f t="shared" si="78"/>
        <v>25m得点表_幼児!3:7</v>
      </c>
      <c r="AR279" s="121" t="str">
        <f t="shared" si="79"/>
        <v>25m得点表_幼児!11:15</v>
      </c>
      <c r="AS279" s="31" t="str">
        <f t="shared" si="80"/>
        <v>往得点表_幼児!3:7</v>
      </c>
      <c r="AT279" s="121" t="str">
        <f t="shared" si="81"/>
        <v>往得点表_幼児!11:15</v>
      </c>
      <c r="AU279" s="31" t="e">
        <f>OR(AND(#REF!&lt;=7,#REF!&lt;&gt;""),AND(#REF!&gt;=50,#REF!=""))</f>
        <v>#REF!</v>
      </c>
    </row>
    <row r="280" spans="1:47">
      <c r="A280" s="8">
        <v>269</v>
      </c>
      <c r="B280" s="459"/>
      <c r="C280" s="139"/>
      <c r="D280" s="140"/>
      <c r="E280" s="141"/>
      <c r="F280" s="142" t="str">
        <f>IF(E280="","",DATEDIF(E280,#REF!,"y"))</f>
        <v/>
      </c>
      <c r="G280" s="140"/>
      <c r="H280" s="140"/>
      <c r="I280" s="83"/>
      <c r="J280" s="149" t="str">
        <f t="shared" ca="1" si="67"/>
        <v/>
      </c>
      <c r="K280" s="145"/>
      <c r="L280" s="158"/>
      <c r="M280" s="158"/>
      <c r="N280" s="146"/>
      <c r="O280" s="143"/>
      <c r="P280" s="144" t="str">
        <f t="shared" ca="1" si="68"/>
        <v/>
      </c>
      <c r="Q280" s="145"/>
      <c r="R280" s="158"/>
      <c r="S280" s="158"/>
      <c r="T280" s="158"/>
      <c r="U280" s="146"/>
      <c r="V280" s="147"/>
      <c r="W280" s="83" t="str">
        <f t="shared" ca="1" si="69"/>
        <v/>
      </c>
      <c r="X280" s="83"/>
      <c r="Y280" s="145"/>
      <c r="Z280" s="158"/>
      <c r="AA280" s="158"/>
      <c r="AB280" s="158"/>
      <c r="AC280" s="148"/>
      <c r="AD280" s="143"/>
      <c r="AE280" s="144" t="str">
        <f t="shared" ca="1" si="70"/>
        <v/>
      </c>
      <c r="AF280" s="150" t="str">
        <f t="shared" si="71"/>
        <v/>
      </c>
      <c r="AG280" s="150" t="str">
        <f t="shared" si="72"/>
        <v/>
      </c>
      <c r="AH280" s="9" t="str">
        <f>IF(AF280=4,VLOOKUP(AG280,設定_幼児!$A$2:$B$4,2,1),"---")</f>
        <v>---</v>
      </c>
      <c r="AI280" s="109" t="str">
        <f>IF(E280=""," ",DATEDIF(E280,#REF!,"M"))</f>
        <v xml:space="preserve"> </v>
      </c>
      <c r="AJ280" s="15" t="str">
        <f t="shared" si="66"/>
        <v/>
      </c>
      <c r="AK280" s="31">
        <v>269</v>
      </c>
      <c r="AL280" s="31" t="str">
        <f t="shared" si="73"/>
        <v/>
      </c>
      <c r="AM280" s="31" t="str">
        <f t="shared" si="74"/>
        <v>立得点表_幼児!3:７</v>
      </c>
      <c r="AN280" s="121" t="str">
        <f t="shared" si="75"/>
        <v>立得点表_幼児!11:15</v>
      </c>
      <c r="AO280" s="31" t="str">
        <f t="shared" si="76"/>
        <v>ボール得点表_幼児!3:７</v>
      </c>
      <c r="AP280" s="121" t="str">
        <f t="shared" si="77"/>
        <v>ボール得点表_幼児!11:15</v>
      </c>
      <c r="AQ280" s="31" t="str">
        <f t="shared" si="78"/>
        <v>25m得点表_幼児!3:7</v>
      </c>
      <c r="AR280" s="121" t="str">
        <f t="shared" si="79"/>
        <v>25m得点表_幼児!11:15</v>
      </c>
      <c r="AS280" s="31" t="str">
        <f t="shared" si="80"/>
        <v>往得点表_幼児!3:7</v>
      </c>
      <c r="AT280" s="121" t="str">
        <f t="shared" si="81"/>
        <v>往得点表_幼児!11:15</v>
      </c>
      <c r="AU280" s="31" t="e">
        <f>OR(AND(#REF!&lt;=7,#REF!&lt;&gt;""),AND(#REF!&gt;=50,#REF!=""))</f>
        <v>#REF!</v>
      </c>
    </row>
    <row r="281" spans="1:47">
      <c r="A281" s="8">
        <v>270</v>
      </c>
      <c r="B281" s="459"/>
      <c r="C281" s="139"/>
      <c r="D281" s="140"/>
      <c r="E281" s="141"/>
      <c r="F281" s="142" t="str">
        <f>IF(E281="","",DATEDIF(E281,#REF!,"y"))</f>
        <v/>
      </c>
      <c r="G281" s="140"/>
      <c r="H281" s="140"/>
      <c r="I281" s="83"/>
      <c r="J281" s="149" t="str">
        <f t="shared" ca="1" si="67"/>
        <v/>
      </c>
      <c r="K281" s="145"/>
      <c r="L281" s="158"/>
      <c r="M281" s="158"/>
      <c r="N281" s="146"/>
      <c r="O281" s="143"/>
      <c r="P281" s="144" t="str">
        <f t="shared" ca="1" si="68"/>
        <v/>
      </c>
      <c r="Q281" s="145"/>
      <c r="R281" s="158"/>
      <c r="S281" s="158"/>
      <c r="T281" s="158"/>
      <c r="U281" s="146"/>
      <c r="V281" s="147"/>
      <c r="W281" s="83" t="str">
        <f t="shared" ca="1" si="69"/>
        <v/>
      </c>
      <c r="X281" s="83"/>
      <c r="Y281" s="145"/>
      <c r="Z281" s="158"/>
      <c r="AA281" s="158"/>
      <c r="AB281" s="158"/>
      <c r="AC281" s="148"/>
      <c r="AD281" s="143"/>
      <c r="AE281" s="144" t="str">
        <f t="shared" ca="1" si="70"/>
        <v/>
      </c>
      <c r="AF281" s="150" t="str">
        <f t="shared" si="71"/>
        <v/>
      </c>
      <c r="AG281" s="150" t="str">
        <f t="shared" si="72"/>
        <v/>
      </c>
      <c r="AH281" s="9" t="str">
        <f>IF(AF281=4,VLOOKUP(AG281,設定_幼児!$A$2:$B$4,2,1),"---")</f>
        <v>---</v>
      </c>
      <c r="AI281" s="109" t="str">
        <f>IF(E281=""," ",DATEDIF(E281,#REF!,"M"))</f>
        <v xml:space="preserve"> </v>
      </c>
      <c r="AJ281" s="15" t="str">
        <f t="shared" si="66"/>
        <v/>
      </c>
      <c r="AK281" s="31">
        <v>270</v>
      </c>
      <c r="AL281" s="31" t="str">
        <f t="shared" si="73"/>
        <v/>
      </c>
      <c r="AM281" s="31" t="str">
        <f t="shared" si="74"/>
        <v>立得点表_幼児!3:７</v>
      </c>
      <c r="AN281" s="121" t="str">
        <f t="shared" si="75"/>
        <v>立得点表_幼児!11:15</v>
      </c>
      <c r="AO281" s="31" t="str">
        <f t="shared" si="76"/>
        <v>ボール得点表_幼児!3:７</v>
      </c>
      <c r="AP281" s="121" t="str">
        <f t="shared" si="77"/>
        <v>ボール得点表_幼児!11:15</v>
      </c>
      <c r="AQ281" s="31" t="str">
        <f t="shared" si="78"/>
        <v>25m得点表_幼児!3:7</v>
      </c>
      <c r="AR281" s="121" t="str">
        <f t="shared" si="79"/>
        <v>25m得点表_幼児!11:15</v>
      </c>
      <c r="AS281" s="31" t="str">
        <f t="shared" si="80"/>
        <v>往得点表_幼児!3:7</v>
      </c>
      <c r="AT281" s="121" t="str">
        <f t="shared" si="81"/>
        <v>往得点表_幼児!11:15</v>
      </c>
      <c r="AU281" s="31" t="e">
        <f>OR(AND(#REF!&lt;=7,#REF!&lt;&gt;""),AND(#REF!&gt;=50,#REF!=""))</f>
        <v>#REF!</v>
      </c>
    </row>
    <row r="282" spans="1:47">
      <c r="A282" s="8">
        <v>271</v>
      </c>
      <c r="B282" s="459"/>
      <c r="C282" s="139"/>
      <c r="D282" s="140"/>
      <c r="E282" s="141"/>
      <c r="F282" s="142" t="str">
        <f>IF(E282="","",DATEDIF(E282,#REF!,"y"))</f>
        <v/>
      </c>
      <c r="G282" s="140"/>
      <c r="H282" s="140"/>
      <c r="I282" s="83"/>
      <c r="J282" s="149" t="str">
        <f t="shared" ca="1" si="67"/>
        <v/>
      </c>
      <c r="K282" s="145"/>
      <c r="L282" s="158"/>
      <c r="M282" s="158"/>
      <c r="N282" s="146"/>
      <c r="O282" s="143"/>
      <c r="P282" s="144" t="str">
        <f t="shared" ca="1" si="68"/>
        <v/>
      </c>
      <c r="Q282" s="145"/>
      <c r="R282" s="158"/>
      <c r="S282" s="158"/>
      <c r="T282" s="158"/>
      <c r="U282" s="146"/>
      <c r="V282" s="147"/>
      <c r="W282" s="83" t="str">
        <f t="shared" ca="1" si="69"/>
        <v/>
      </c>
      <c r="X282" s="83"/>
      <c r="Y282" s="145"/>
      <c r="Z282" s="158"/>
      <c r="AA282" s="158"/>
      <c r="AB282" s="158"/>
      <c r="AC282" s="148"/>
      <c r="AD282" s="143"/>
      <c r="AE282" s="144" t="str">
        <f t="shared" ca="1" si="70"/>
        <v/>
      </c>
      <c r="AF282" s="150" t="str">
        <f t="shared" si="71"/>
        <v/>
      </c>
      <c r="AG282" s="150" t="str">
        <f t="shared" si="72"/>
        <v/>
      </c>
      <c r="AH282" s="9" t="str">
        <f>IF(AF282=4,VLOOKUP(AG282,設定_幼児!$A$2:$B$4,2,1),"---")</f>
        <v>---</v>
      </c>
      <c r="AI282" s="109" t="str">
        <f>IF(E282=""," ",DATEDIF(E282,#REF!,"M"))</f>
        <v xml:space="preserve"> </v>
      </c>
      <c r="AJ282" s="15" t="str">
        <f t="shared" si="66"/>
        <v/>
      </c>
      <c r="AK282" s="31">
        <v>271</v>
      </c>
      <c r="AL282" s="31" t="str">
        <f t="shared" si="73"/>
        <v/>
      </c>
      <c r="AM282" s="31" t="str">
        <f t="shared" si="74"/>
        <v>立得点表_幼児!3:７</v>
      </c>
      <c r="AN282" s="121" t="str">
        <f t="shared" si="75"/>
        <v>立得点表_幼児!11:15</v>
      </c>
      <c r="AO282" s="31" t="str">
        <f t="shared" si="76"/>
        <v>ボール得点表_幼児!3:７</v>
      </c>
      <c r="AP282" s="121" t="str">
        <f t="shared" si="77"/>
        <v>ボール得点表_幼児!11:15</v>
      </c>
      <c r="AQ282" s="31" t="str">
        <f t="shared" si="78"/>
        <v>25m得点表_幼児!3:7</v>
      </c>
      <c r="AR282" s="121" t="str">
        <f t="shared" si="79"/>
        <v>25m得点表_幼児!11:15</v>
      </c>
      <c r="AS282" s="31" t="str">
        <f t="shared" si="80"/>
        <v>往得点表_幼児!3:7</v>
      </c>
      <c r="AT282" s="121" t="str">
        <f t="shared" si="81"/>
        <v>往得点表_幼児!11:15</v>
      </c>
      <c r="AU282" s="31" t="e">
        <f>OR(AND(#REF!&lt;=7,#REF!&lt;&gt;""),AND(#REF!&gt;=50,#REF!=""))</f>
        <v>#REF!</v>
      </c>
    </row>
    <row r="283" spans="1:47">
      <c r="A283" s="8">
        <v>272</v>
      </c>
      <c r="B283" s="459"/>
      <c r="C283" s="139"/>
      <c r="D283" s="140"/>
      <c r="E283" s="141"/>
      <c r="F283" s="142" t="str">
        <f>IF(E283="","",DATEDIF(E283,#REF!,"y"))</f>
        <v/>
      </c>
      <c r="G283" s="140"/>
      <c r="H283" s="140"/>
      <c r="I283" s="83"/>
      <c r="J283" s="149" t="str">
        <f t="shared" ca="1" si="67"/>
        <v/>
      </c>
      <c r="K283" s="145"/>
      <c r="L283" s="158"/>
      <c r="M283" s="158"/>
      <c r="N283" s="146"/>
      <c r="O283" s="143"/>
      <c r="P283" s="144" t="str">
        <f t="shared" ca="1" si="68"/>
        <v/>
      </c>
      <c r="Q283" s="145"/>
      <c r="R283" s="158"/>
      <c r="S283" s="158"/>
      <c r="T283" s="158"/>
      <c r="U283" s="146"/>
      <c r="V283" s="147"/>
      <c r="W283" s="83" t="str">
        <f t="shared" ca="1" si="69"/>
        <v/>
      </c>
      <c r="X283" s="83"/>
      <c r="Y283" s="145"/>
      <c r="Z283" s="158"/>
      <c r="AA283" s="158"/>
      <c r="AB283" s="158"/>
      <c r="AC283" s="148"/>
      <c r="AD283" s="143"/>
      <c r="AE283" s="144" t="str">
        <f t="shared" ca="1" si="70"/>
        <v/>
      </c>
      <c r="AF283" s="150" t="str">
        <f t="shared" si="71"/>
        <v/>
      </c>
      <c r="AG283" s="150" t="str">
        <f t="shared" si="72"/>
        <v/>
      </c>
      <c r="AH283" s="9" t="str">
        <f>IF(AF283=4,VLOOKUP(AG283,設定_幼児!$A$2:$B$4,2,1),"---")</f>
        <v>---</v>
      </c>
      <c r="AI283" s="109" t="str">
        <f>IF(E283=""," ",DATEDIF(E283,#REF!,"M"))</f>
        <v xml:space="preserve"> </v>
      </c>
      <c r="AJ283" s="15" t="str">
        <f t="shared" si="66"/>
        <v/>
      </c>
      <c r="AK283" s="31">
        <v>272</v>
      </c>
      <c r="AL283" s="31" t="str">
        <f t="shared" si="73"/>
        <v/>
      </c>
      <c r="AM283" s="31" t="str">
        <f t="shared" si="74"/>
        <v>立得点表_幼児!3:７</v>
      </c>
      <c r="AN283" s="121" t="str">
        <f t="shared" si="75"/>
        <v>立得点表_幼児!11:15</v>
      </c>
      <c r="AO283" s="31" t="str">
        <f t="shared" si="76"/>
        <v>ボール得点表_幼児!3:７</v>
      </c>
      <c r="AP283" s="121" t="str">
        <f t="shared" si="77"/>
        <v>ボール得点表_幼児!11:15</v>
      </c>
      <c r="AQ283" s="31" t="str">
        <f t="shared" si="78"/>
        <v>25m得点表_幼児!3:7</v>
      </c>
      <c r="AR283" s="121" t="str">
        <f t="shared" si="79"/>
        <v>25m得点表_幼児!11:15</v>
      </c>
      <c r="AS283" s="31" t="str">
        <f t="shared" si="80"/>
        <v>往得点表_幼児!3:7</v>
      </c>
      <c r="AT283" s="121" t="str">
        <f t="shared" si="81"/>
        <v>往得点表_幼児!11:15</v>
      </c>
      <c r="AU283" s="31" t="e">
        <f>OR(AND(#REF!&lt;=7,#REF!&lt;&gt;""),AND(#REF!&gt;=50,#REF!=""))</f>
        <v>#REF!</v>
      </c>
    </row>
    <row r="284" spans="1:47">
      <c r="A284" s="8">
        <v>273</v>
      </c>
      <c r="B284" s="459"/>
      <c r="C284" s="139"/>
      <c r="D284" s="140"/>
      <c r="E284" s="141"/>
      <c r="F284" s="142" t="str">
        <f>IF(E284="","",DATEDIF(E284,#REF!,"y"))</f>
        <v/>
      </c>
      <c r="G284" s="140"/>
      <c r="H284" s="140"/>
      <c r="I284" s="83"/>
      <c r="J284" s="149" t="str">
        <f t="shared" ca="1" si="67"/>
        <v/>
      </c>
      <c r="K284" s="145"/>
      <c r="L284" s="158"/>
      <c r="M284" s="158"/>
      <c r="N284" s="146"/>
      <c r="O284" s="143"/>
      <c r="P284" s="144" t="str">
        <f t="shared" ca="1" si="68"/>
        <v/>
      </c>
      <c r="Q284" s="145"/>
      <c r="R284" s="158"/>
      <c r="S284" s="158"/>
      <c r="T284" s="158"/>
      <c r="U284" s="146"/>
      <c r="V284" s="147"/>
      <c r="W284" s="83" t="str">
        <f t="shared" ca="1" si="69"/>
        <v/>
      </c>
      <c r="X284" s="83"/>
      <c r="Y284" s="145"/>
      <c r="Z284" s="158"/>
      <c r="AA284" s="158"/>
      <c r="AB284" s="158"/>
      <c r="AC284" s="148"/>
      <c r="AD284" s="143"/>
      <c r="AE284" s="144" t="str">
        <f t="shared" ca="1" si="70"/>
        <v/>
      </c>
      <c r="AF284" s="150" t="str">
        <f t="shared" si="71"/>
        <v/>
      </c>
      <c r="AG284" s="150" t="str">
        <f t="shared" si="72"/>
        <v/>
      </c>
      <c r="AH284" s="9" t="str">
        <f>IF(AF284=4,VLOOKUP(AG284,設定_幼児!$A$2:$B$4,2,1),"---")</f>
        <v>---</v>
      </c>
      <c r="AI284" s="109" t="str">
        <f>IF(E284=""," ",DATEDIF(E284,#REF!,"M"))</f>
        <v xml:space="preserve"> </v>
      </c>
      <c r="AJ284" s="15" t="str">
        <f t="shared" si="66"/>
        <v/>
      </c>
      <c r="AK284" s="31">
        <v>273</v>
      </c>
      <c r="AL284" s="31" t="str">
        <f t="shared" si="73"/>
        <v/>
      </c>
      <c r="AM284" s="31" t="str">
        <f t="shared" si="74"/>
        <v>立得点表_幼児!3:７</v>
      </c>
      <c r="AN284" s="121" t="str">
        <f t="shared" si="75"/>
        <v>立得点表_幼児!11:15</v>
      </c>
      <c r="AO284" s="31" t="str">
        <f t="shared" si="76"/>
        <v>ボール得点表_幼児!3:７</v>
      </c>
      <c r="AP284" s="121" t="str">
        <f t="shared" si="77"/>
        <v>ボール得点表_幼児!11:15</v>
      </c>
      <c r="AQ284" s="31" t="str">
        <f t="shared" si="78"/>
        <v>25m得点表_幼児!3:7</v>
      </c>
      <c r="AR284" s="121" t="str">
        <f t="shared" si="79"/>
        <v>25m得点表_幼児!11:15</v>
      </c>
      <c r="AS284" s="31" t="str">
        <f t="shared" si="80"/>
        <v>往得点表_幼児!3:7</v>
      </c>
      <c r="AT284" s="121" t="str">
        <f t="shared" si="81"/>
        <v>往得点表_幼児!11:15</v>
      </c>
      <c r="AU284" s="31" t="e">
        <f>OR(AND(#REF!&lt;=7,#REF!&lt;&gt;""),AND(#REF!&gt;=50,#REF!=""))</f>
        <v>#REF!</v>
      </c>
    </row>
    <row r="285" spans="1:47">
      <c r="A285" s="8">
        <v>274</v>
      </c>
      <c r="B285" s="459"/>
      <c r="C285" s="139"/>
      <c r="D285" s="140"/>
      <c r="E285" s="141"/>
      <c r="F285" s="142" t="str">
        <f>IF(E285="","",DATEDIF(E285,#REF!,"y"))</f>
        <v/>
      </c>
      <c r="G285" s="140"/>
      <c r="H285" s="140"/>
      <c r="I285" s="83"/>
      <c r="J285" s="149" t="str">
        <f t="shared" ca="1" si="67"/>
        <v/>
      </c>
      <c r="K285" s="145"/>
      <c r="L285" s="158"/>
      <c r="M285" s="158"/>
      <c r="N285" s="146"/>
      <c r="O285" s="143"/>
      <c r="P285" s="144" t="str">
        <f t="shared" ca="1" si="68"/>
        <v/>
      </c>
      <c r="Q285" s="145"/>
      <c r="R285" s="158"/>
      <c r="S285" s="158"/>
      <c r="T285" s="158"/>
      <c r="U285" s="146"/>
      <c r="V285" s="147"/>
      <c r="W285" s="83" t="str">
        <f t="shared" ca="1" si="69"/>
        <v/>
      </c>
      <c r="X285" s="83"/>
      <c r="Y285" s="145"/>
      <c r="Z285" s="158"/>
      <c r="AA285" s="158"/>
      <c r="AB285" s="158"/>
      <c r="AC285" s="148"/>
      <c r="AD285" s="143"/>
      <c r="AE285" s="144" t="str">
        <f t="shared" ca="1" si="70"/>
        <v/>
      </c>
      <c r="AF285" s="150" t="str">
        <f t="shared" si="71"/>
        <v/>
      </c>
      <c r="AG285" s="150" t="str">
        <f t="shared" si="72"/>
        <v/>
      </c>
      <c r="AH285" s="9" t="str">
        <f>IF(AF285=4,VLOOKUP(AG285,設定_幼児!$A$2:$B$4,2,1),"---")</f>
        <v>---</v>
      </c>
      <c r="AI285" s="109" t="str">
        <f>IF(E285=""," ",DATEDIF(E285,#REF!,"M"))</f>
        <v xml:space="preserve"> </v>
      </c>
      <c r="AJ285" s="15" t="str">
        <f t="shared" si="66"/>
        <v/>
      </c>
      <c r="AK285" s="31">
        <v>274</v>
      </c>
      <c r="AL285" s="31" t="str">
        <f t="shared" si="73"/>
        <v/>
      </c>
      <c r="AM285" s="31" t="str">
        <f t="shared" si="74"/>
        <v>立得点表_幼児!3:７</v>
      </c>
      <c r="AN285" s="121" t="str">
        <f t="shared" si="75"/>
        <v>立得点表_幼児!11:15</v>
      </c>
      <c r="AO285" s="31" t="str">
        <f t="shared" si="76"/>
        <v>ボール得点表_幼児!3:７</v>
      </c>
      <c r="AP285" s="121" t="str">
        <f t="shared" si="77"/>
        <v>ボール得点表_幼児!11:15</v>
      </c>
      <c r="AQ285" s="31" t="str">
        <f t="shared" si="78"/>
        <v>25m得点表_幼児!3:7</v>
      </c>
      <c r="AR285" s="121" t="str">
        <f t="shared" si="79"/>
        <v>25m得点表_幼児!11:15</v>
      </c>
      <c r="AS285" s="31" t="str">
        <f t="shared" si="80"/>
        <v>往得点表_幼児!3:7</v>
      </c>
      <c r="AT285" s="121" t="str">
        <f t="shared" si="81"/>
        <v>往得点表_幼児!11:15</v>
      </c>
      <c r="AU285" s="31" t="e">
        <f>OR(AND(#REF!&lt;=7,#REF!&lt;&gt;""),AND(#REF!&gt;=50,#REF!=""))</f>
        <v>#REF!</v>
      </c>
    </row>
    <row r="286" spans="1:47">
      <c r="A286" s="8">
        <v>275</v>
      </c>
      <c r="B286" s="459"/>
      <c r="C286" s="139"/>
      <c r="D286" s="140"/>
      <c r="E286" s="141"/>
      <c r="F286" s="142" t="str">
        <f>IF(E286="","",DATEDIF(E286,#REF!,"y"))</f>
        <v/>
      </c>
      <c r="G286" s="140"/>
      <c r="H286" s="140"/>
      <c r="I286" s="83"/>
      <c r="J286" s="149" t="str">
        <f t="shared" ca="1" si="67"/>
        <v/>
      </c>
      <c r="K286" s="145"/>
      <c r="L286" s="158"/>
      <c r="M286" s="158"/>
      <c r="N286" s="146"/>
      <c r="O286" s="143"/>
      <c r="P286" s="144" t="str">
        <f t="shared" ca="1" si="68"/>
        <v/>
      </c>
      <c r="Q286" s="145"/>
      <c r="R286" s="158"/>
      <c r="S286" s="158"/>
      <c r="T286" s="158"/>
      <c r="U286" s="146"/>
      <c r="V286" s="147"/>
      <c r="W286" s="83" t="str">
        <f t="shared" ca="1" si="69"/>
        <v/>
      </c>
      <c r="X286" s="83"/>
      <c r="Y286" s="145"/>
      <c r="Z286" s="158"/>
      <c r="AA286" s="158"/>
      <c r="AB286" s="158"/>
      <c r="AC286" s="148"/>
      <c r="AD286" s="143"/>
      <c r="AE286" s="144" t="str">
        <f t="shared" ca="1" si="70"/>
        <v/>
      </c>
      <c r="AF286" s="150" t="str">
        <f t="shared" si="71"/>
        <v/>
      </c>
      <c r="AG286" s="150" t="str">
        <f t="shared" si="72"/>
        <v/>
      </c>
      <c r="AH286" s="9" t="str">
        <f>IF(AF286=4,VLOOKUP(AG286,設定_幼児!$A$2:$B$4,2,1),"---")</f>
        <v>---</v>
      </c>
      <c r="AI286" s="109" t="str">
        <f>IF(E286=""," ",DATEDIF(E286,#REF!,"M"))</f>
        <v xml:space="preserve"> </v>
      </c>
      <c r="AJ286" s="15" t="str">
        <f t="shared" si="66"/>
        <v/>
      </c>
      <c r="AK286" s="31">
        <v>275</v>
      </c>
      <c r="AL286" s="31" t="str">
        <f t="shared" si="73"/>
        <v/>
      </c>
      <c r="AM286" s="31" t="str">
        <f t="shared" si="74"/>
        <v>立得点表_幼児!3:７</v>
      </c>
      <c r="AN286" s="121" t="str">
        <f t="shared" si="75"/>
        <v>立得点表_幼児!11:15</v>
      </c>
      <c r="AO286" s="31" t="str">
        <f t="shared" si="76"/>
        <v>ボール得点表_幼児!3:７</v>
      </c>
      <c r="AP286" s="121" t="str">
        <f t="shared" si="77"/>
        <v>ボール得点表_幼児!11:15</v>
      </c>
      <c r="AQ286" s="31" t="str">
        <f t="shared" si="78"/>
        <v>25m得点表_幼児!3:7</v>
      </c>
      <c r="AR286" s="121" t="str">
        <f t="shared" si="79"/>
        <v>25m得点表_幼児!11:15</v>
      </c>
      <c r="AS286" s="31" t="str">
        <f t="shared" si="80"/>
        <v>往得点表_幼児!3:7</v>
      </c>
      <c r="AT286" s="121" t="str">
        <f t="shared" si="81"/>
        <v>往得点表_幼児!11:15</v>
      </c>
      <c r="AU286" s="31" t="e">
        <f>OR(AND(#REF!&lt;=7,#REF!&lt;&gt;""),AND(#REF!&gt;=50,#REF!=""))</f>
        <v>#REF!</v>
      </c>
    </row>
    <row r="287" spans="1:47">
      <c r="A287" s="8">
        <v>276</v>
      </c>
      <c r="B287" s="459"/>
      <c r="C287" s="139"/>
      <c r="D287" s="140"/>
      <c r="E287" s="141"/>
      <c r="F287" s="142" t="str">
        <f>IF(E287="","",DATEDIF(E287,#REF!,"y"))</f>
        <v/>
      </c>
      <c r="G287" s="140"/>
      <c r="H287" s="140"/>
      <c r="I287" s="83"/>
      <c r="J287" s="149" t="str">
        <f t="shared" ca="1" si="67"/>
        <v/>
      </c>
      <c r="K287" s="145"/>
      <c r="L287" s="158"/>
      <c r="M287" s="158"/>
      <c r="N287" s="146"/>
      <c r="O287" s="143"/>
      <c r="P287" s="144" t="str">
        <f t="shared" ca="1" si="68"/>
        <v/>
      </c>
      <c r="Q287" s="145"/>
      <c r="R287" s="158"/>
      <c r="S287" s="158"/>
      <c r="T287" s="158"/>
      <c r="U287" s="146"/>
      <c r="V287" s="147"/>
      <c r="W287" s="83" t="str">
        <f t="shared" ca="1" si="69"/>
        <v/>
      </c>
      <c r="X287" s="83"/>
      <c r="Y287" s="145"/>
      <c r="Z287" s="158"/>
      <c r="AA287" s="158"/>
      <c r="AB287" s="158"/>
      <c r="AC287" s="148"/>
      <c r="AD287" s="143"/>
      <c r="AE287" s="144" t="str">
        <f t="shared" ca="1" si="70"/>
        <v/>
      </c>
      <c r="AF287" s="150" t="str">
        <f t="shared" si="71"/>
        <v/>
      </c>
      <c r="AG287" s="150" t="str">
        <f t="shared" si="72"/>
        <v/>
      </c>
      <c r="AH287" s="9" t="str">
        <f>IF(AF287=4,VLOOKUP(AG287,設定_幼児!$A$2:$B$4,2,1),"---")</f>
        <v>---</v>
      </c>
      <c r="AI287" s="109" t="str">
        <f>IF(E287=""," ",DATEDIF(E287,#REF!,"M"))</f>
        <v xml:space="preserve"> </v>
      </c>
      <c r="AJ287" s="15" t="str">
        <f t="shared" si="66"/>
        <v/>
      </c>
      <c r="AK287" s="31">
        <v>276</v>
      </c>
      <c r="AL287" s="31" t="str">
        <f t="shared" si="73"/>
        <v/>
      </c>
      <c r="AM287" s="31" t="str">
        <f t="shared" si="74"/>
        <v>立得点表_幼児!3:７</v>
      </c>
      <c r="AN287" s="121" t="str">
        <f t="shared" si="75"/>
        <v>立得点表_幼児!11:15</v>
      </c>
      <c r="AO287" s="31" t="str">
        <f t="shared" si="76"/>
        <v>ボール得点表_幼児!3:７</v>
      </c>
      <c r="AP287" s="121" t="str">
        <f t="shared" si="77"/>
        <v>ボール得点表_幼児!11:15</v>
      </c>
      <c r="AQ287" s="31" t="str">
        <f t="shared" si="78"/>
        <v>25m得点表_幼児!3:7</v>
      </c>
      <c r="AR287" s="121" t="str">
        <f t="shared" si="79"/>
        <v>25m得点表_幼児!11:15</v>
      </c>
      <c r="AS287" s="31" t="str">
        <f t="shared" si="80"/>
        <v>往得点表_幼児!3:7</v>
      </c>
      <c r="AT287" s="121" t="str">
        <f t="shared" si="81"/>
        <v>往得点表_幼児!11:15</v>
      </c>
      <c r="AU287" s="31" t="e">
        <f>OR(AND(#REF!&lt;=7,#REF!&lt;&gt;""),AND(#REF!&gt;=50,#REF!=""))</f>
        <v>#REF!</v>
      </c>
    </row>
    <row r="288" spans="1:47">
      <c r="A288" s="8">
        <v>277</v>
      </c>
      <c r="B288" s="459"/>
      <c r="C288" s="139"/>
      <c r="D288" s="140"/>
      <c r="E288" s="141"/>
      <c r="F288" s="142" t="str">
        <f>IF(E288="","",DATEDIF(E288,#REF!,"y"))</f>
        <v/>
      </c>
      <c r="G288" s="140"/>
      <c r="H288" s="140"/>
      <c r="I288" s="83"/>
      <c r="J288" s="149" t="str">
        <f t="shared" ca="1" si="67"/>
        <v/>
      </c>
      <c r="K288" s="145"/>
      <c r="L288" s="158"/>
      <c r="M288" s="158"/>
      <c r="N288" s="146"/>
      <c r="O288" s="143"/>
      <c r="P288" s="144" t="str">
        <f t="shared" ca="1" si="68"/>
        <v/>
      </c>
      <c r="Q288" s="145"/>
      <c r="R288" s="158"/>
      <c r="S288" s="158"/>
      <c r="T288" s="158"/>
      <c r="U288" s="146"/>
      <c r="V288" s="147"/>
      <c r="W288" s="83" t="str">
        <f t="shared" ca="1" si="69"/>
        <v/>
      </c>
      <c r="X288" s="83"/>
      <c r="Y288" s="145"/>
      <c r="Z288" s="158"/>
      <c r="AA288" s="158"/>
      <c r="AB288" s="158"/>
      <c r="AC288" s="148"/>
      <c r="AD288" s="143"/>
      <c r="AE288" s="144" t="str">
        <f t="shared" ca="1" si="70"/>
        <v/>
      </c>
      <c r="AF288" s="150" t="str">
        <f t="shared" si="71"/>
        <v/>
      </c>
      <c r="AG288" s="150" t="str">
        <f t="shared" si="72"/>
        <v/>
      </c>
      <c r="AH288" s="9" t="str">
        <f>IF(AF288=4,VLOOKUP(AG288,設定_幼児!$A$2:$B$4,2,1),"---")</f>
        <v>---</v>
      </c>
      <c r="AI288" s="109" t="str">
        <f>IF(E288=""," ",DATEDIF(E288,#REF!,"M"))</f>
        <v xml:space="preserve"> </v>
      </c>
      <c r="AJ288" s="15" t="str">
        <f t="shared" si="66"/>
        <v/>
      </c>
      <c r="AK288" s="31">
        <v>277</v>
      </c>
      <c r="AL288" s="31" t="str">
        <f t="shared" si="73"/>
        <v/>
      </c>
      <c r="AM288" s="31" t="str">
        <f t="shared" si="74"/>
        <v>立得点表_幼児!3:７</v>
      </c>
      <c r="AN288" s="121" t="str">
        <f t="shared" si="75"/>
        <v>立得点表_幼児!11:15</v>
      </c>
      <c r="AO288" s="31" t="str">
        <f t="shared" si="76"/>
        <v>ボール得点表_幼児!3:７</v>
      </c>
      <c r="AP288" s="121" t="str">
        <f t="shared" si="77"/>
        <v>ボール得点表_幼児!11:15</v>
      </c>
      <c r="AQ288" s="31" t="str">
        <f t="shared" si="78"/>
        <v>25m得点表_幼児!3:7</v>
      </c>
      <c r="AR288" s="121" t="str">
        <f t="shared" si="79"/>
        <v>25m得点表_幼児!11:15</v>
      </c>
      <c r="AS288" s="31" t="str">
        <f t="shared" si="80"/>
        <v>往得点表_幼児!3:7</v>
      </c>
      <c r="AT288" s="121" t="str">
        <f t="shared" si="81"/>
        <v>往得点表_幼児!11:15</v>
      </c>
      <c r="AU288" s="31" t="e">
        <f>OR(AND(#REF!&lt;=7,#REF!&lt;&gt;""),AND(#REF!&gt;=50,#REF!=""))</f>
        <v>#REF!</v>
      </c>
    </row>
    <row r="289" spans="1:47">
      <c r="A289" s="8">
        <v>278</v>
      </c>
      <c r="B289" s="459"/>
      <c r="C289" s="139"/>
      <c r="D289" s="140"/>
      <c r="E289" s="141"/>
      <c r="F289" s="142" t="str">
        <f>IF(E289="","",DATEDIF(E289,#REF!,"y"))</f>
        <v/>
      </c>
      <c r="G289" s="140"/>
      <c r="H289" s="140"/>
      <c r="I289" s="83"/>
      <c r="J289" s="149" t="str">
        <f t="shared" ca="1" si="67"/>
        <v/>
      </c>
      <c r="K289" s="145"/>
      <c r="L289" s="158"/>
      <c r="M289" s="158"/>
      <c r="N289" s="146"/>
      <c r="O289" s="143"/>
      <c r="P289" s="144" t="str">
        <f t="shared" ca="1" si="68"/>
        <v/>
      </c>
      <c r="Q289" s="145"/>
      <c r="R289" s="158"/>
      <c r="S289" s="158"/>
      <c r="T289" s="158"/>
      <c r="U289" s="146"/>
      <c r="V289" s="147"/>
      <c r="W289" s="83" t="str">
        <f t="shared" ca="1" si="69"/>
        <v/>
      </c>
      <c r="X289" s="83"/>
      <c r="Y289" s="145"/>
      <c r="Z289" s="158"/>
      <c r="AA289" s="158"/>
      <c r="AB289" s="158"/>
      <c r="AC289" s="148"/>
      <c r="AD289" s="143"/>
      <c r="AE289" s="144" t="str">
        <f t="shared" ca="1" si="70"/>
        <v/>
      </c>
      <c r="AF289" s="150" t="str">
        <f t="shared" si="71"/>
        <v/>
      </c>
      <c r="AG289" s="150" t="str">
        <f t="shared" si="72"/>
        <v/>
      </c>
      <c r="AH289" s="9" t="str">
        <f>IF(AF289=4,VLOOKUP(AG289,設定_幼児!$A$2:$B$4,2,1),"---")</f>
        <v>---</v>
      </c>
      <c r="AI289" s="109" t="str">
        <f>IF(E289=""," ",DATEDIF(E289,#REF!,"M"))</f>
        <v xml:space="preserve"> </v>
      </c>
      <c r="AJ289" s="15" t="str">
        <f t="shared" si="66"/>
        <v/>
      </c>
      <c r="AK289" s="31">
        <v>278</v>
      </c>
      <c r="AL289" s="31" t="str">
        <f t="shared" si="73"/>
        <v/>
      </c>
      <c r="AM289" s="31" t="str">
        <f t="shared" si="74"/>
        <v>立得点表_幼児!3:７</v>
      </c>
      <c r="AN289" s="121" t="str">
        <f t="shared" si="75"/>
        <v>立得点表_幼児!11:15</v>
      </c>
      <c r="AO289" s="31" t="str">
        <f t="shared" si="76"/>
        <v>ボール得点表_幼児!3:７</v>
      </c>
      <c r="AP289" s="121" t="str">
        <f t="shared" si="77"/>
        <v>ボール得点表_幼児!11:15</v>
      </c>
      <c r="AQ289" s="31" t="str">
        <f t="shared" si="78"/>
        <v>25m得点表_幼児!3:7</v>
      </c>
      <c r="AR289" s="121" t="str">
        <f t="shared" si="79"/>
        <v>25m得点表_幼児!11:15</v>
      </c>
      <c r="AS289" s="31" t="str">
        <f t="shared" si="80"/>
        <v>往得点表_幼児!3:7</v>
      </c>
      <c r="AT289" s="121" t="str">
        <f t="shared" si="81"/>
        <v>往得点表_幼児!11:15</v>
      </c>
      <c r="AU289" s="31" t="e">
        <f>OR(AND(#REF!&lt;=7,#REF!&lt;&gt;""),AND(#REF!&gt;=50,#REF!=""))</f>
        <v>#REF!</v>
      </c>
    </row>
    <row r="290" spans="1:47">
      <c r="A290" s="8">
        <v>279</v>
      </c>
      <c r="B290" s="459"/>
      <c r="C290" s="139"/>
      <c r="D290" s="140"/>
      <c r="E290" s="141"/>
      <c r="F290" s="142" t="str">
        <f>IF(E290="","",DATEDIF(E290,#REF!,"y"))</f>
        <v/>
      </c>
      <c r="G290" s="140"/>
      <c r="H290" s="140"/>
      <c r="I290" s="83"/>
      <c r="J290" s="149" t="str">
        <f t="shared" ca="1" si="67"/>
        <v/>
      </c>
      <c r="K290" s="145"/>
      <c r="L290" s="158"/>
      <c r="M290" s="158"/>
      <c r="N290" s="146"/>
      <c r="O290" s="143"/>
      <c r="P290" s="144" t="str">
        <f t="shared" ca="1" si="68"/>
        <v/>
      </c>
      <c r="Q290" s="145"/>
      <c r="R290" s="158"/>
      <c r="S290" s="158"/>
      <c r="T290" s="158"/>
      <c r="U290" s="146"/>
      <c r="V290" s="147"/>
      <c r="W290" s="83" t="str">
        <f t="shared" ca="1" si="69"/>
        <v/>
      </c>
      <c r="X290" s="83"/>
      <c r="Y290" s="145"/>
      <c r="Z290" s="158"/>
      <c r="AA290" s="158"/>
      <c r="AB290" s="158"/>
      <c r="AC290" s="148"/>
      <c r="AD290" s="143"/>
      <c r="AE290" s="144" t="str">
        <f t="shared" ca="1" si="70"/>
        <v/>
      </c>
      <c r="AF290" s="150" t="str">
        <f t="shared" si="71"/>
        <v/>
      </c>
      <c r="AG290" s="150" t="str">
        <f t="shared" si="72"/>
        <v/>
      </c>
      <c r="AH290" s="9" t="str">
        <f>IF(AF290=4,VLOOKUP(AG290,設定_幼児!$A$2:$B$4,2,1),"---")</f>
        <v>---</v>
      </c>
      <c r="AI290" s="109" t="str">
        <f>IF(E290=""," ",DATEDIF(E290,#REF!,"M"))</f>
        <v xml:space="preserve"> </v>
      </c>
      <c r="AJ290" s="15" t="str">
        <f t="shared" si="66"/>
        <v/>
      </c>
      <c r="AK290" s="31">
        <v>279</v>
      </c>
      <c r="AL290" s="31" t="str">
        <f t="shared" si="73"/>
        <v/>
      </c>
      <c r="AM290" s="31" t="str">
        <f t="shared" si="74"/>
        <v>立得点表_幼児!3:７</v>
      </c>
      <c r="AN290" s="121" t="str">
        <f t="shared" si="75"/>
        <v>立得点表_幼児!11:15</v>
      </c>
      <c r="AO290" s="31" t="str">
        <f t="shared" si="76"/>
        <v>ボール得点表_幼児!3:７</v>
      </c>
      <c r="AP290" s="121" t="str">
        <f t="shared" si="77"/>
        <v>ボール得点表_幼児!11:15</v>
      </c>
      <c r="AQ290" s="31" t="str">
        <f t="shared" si="78"/>
        <v>25m得点表_幼児!3:7</v>
      </c>
      <c r="AR290" s="121" t="str">
        <f t="shared" si="79"/>
        <v>25m得点表_幼児!11:15</v>
      </c>
      <c r="AS290" s="31" t="str">
        <f t="shared" si="80"/>
        <v>往得点表_幼児!3:7</v>
      </c>
      <c r="AT290" s="121" t="str">
        <f t="shared" si="81"/>
        <v>往得点表_幼児!11:15</v>
      </c>
      <c r="AU290" s="31" t="e">
        <f>OR(AND(#REF!&lt;=7,#REF!&lt;&gt;""),AND(#REF!&gt;=50,#REF!=""))</f>
        <v>#REF!</v>
      </c>
    </row>
    <row r="291" spans="1:47">
      <c r="A291" s="8">
        <v>280</v>
      </c>
      <c r="B291" s="459"/>
      <c r="C291" s="139"/>
      <c r="D291" s="140"/>
      <c r="E291" s="141"/>
      <c r="F291" s="142" t="str">
        <f>IF(E291="","",DATEDIF(E291,#REF!,"y"))</f>
        <v/>
      </c>
      <c r="G291" s="140"/>
      <c r="H291" s="140"/>
      <c r="I291" s="83"/>
      <c r="J291" s="149" t="str">
        <f t="shared" ca="1" si="67"/>
        <v/>
      </c>
      <c r="K291" s="145"/>
      <c r="L291" s="158"/>
      <c r="M291" s="158"/>
      <c r="N291" s="146"/>
      <c r="O291" s="143"/>
      <c r="P291" s="144" t="str">
        <f t="shared" ca="1" si="68"/>
        <v/>
      </c>
      <c r="Q291" s="145"/>
      <c r="R291" s="158"/>
      <c r="S291" s="158"/>
      <c r="T291" s="158"/>
      <c r="U291" s="146"/>
      <c r="V291" s="147"/>
      <c r="W291" s="83" t="str">
        <f t="shared" ca="1" si="69"/>
        <v/>
      </c>
      <c r="X291" s="83"/>
      <c r="Y291" s="145"/>
      <c r="Z291" s="158"/>
      <c r="AA291" s="158"/>
      <c r="AB291" s="158"/>
      <c r="AC291" s="148"/>
      <c r="AD291" s="143"/>
      <c r="AE291" s="144" t="str">
        <f t="shared" ca="1" si="70"/>
        <v/>
      </c>
      <c r="AF291" s="150" t="str">
        <f t="shared" si="71"/>
        <v/>
      </c>
      <c r="AG291" s="150" t="str">
        <f t="shared" si="72"/>
        <v/>
      </c>
      <c r="AH291" s="9" t="str">
        <f>IF(AF291=4,VLOOKUP(AG291,設定_幼児!$A$2:$B$4,2,1),"---")</f>
        <v>---</v>
      </c>
      <c r="AI291" s="109" t="str">
        <f>IF(E291=""," ",DATEDIF(E291,#REF!,"M"))</f>
        <v xml:space="preserve"> </v>
      </c>
      <c r="AJ291" s="15" t="str">
        <f t="shared" si="66"/>
        <v/>
      </c>
      <c r="AK291" s="31">
        <v>280</v>
      </c>
      <c r="AL291" s="31" t="str">
        <f t="shared" si="73"/>
        <v/>
      </c>
      <c r="AM291" s="31" t="str">
        <f t="shared" si="74"/>
        <v>立得点表_幼児!3:７</v>
      </c>
      <c r="AN291" s="121" t="str">
        <f t="shared" si="75"/>
        <v>立得点表_幼児!11:15</v>
      </c>
      <c r="AO291" s="31" t="str">
        <f t="shared" si="76"/>
        <v>ボール得点表_幼児!3:７</v>
      </c>
      <c r="AP291" s="121" t="str">
        <f t="shared" si="77"/>
        <v>ボール得点表_幼児!11:15</v>
      </c>
      <c r="AQ291" s="31" t="str">
        <f t="shared" si="78"/>
        <v>25m得点表_幼児!3:7</v>
      </c>
      <c r="AR291" s="121" t="str">
        <f t="shared" si="79"/>
        <v>25m得点表_幼児!11:15</v>
      </c>
      <c r="AS291" s="31" t="str">
        <f t="shared" si="80"/>
        <v>往得点表_幼児!3:7</v>
      </c>
      <c r="AT291" s="121" t="str">
        <f t="shared" si="81"/>
        <v>往得点表_幼児!11:15</v>
      </c>
      <c r="AU291" s="31" t="e">
        <f>OR(AND(#REF!&lt;=7,#REF!&lt;&gt;""),AND(#REF!&gt;=50,#REF!=""))</f>
        <v>#REF!</v>
      </c>
    </row>
    <row r="292" spans="1:47">
      <c r="A292" s="8">
        <v>281</v>
      </c>
      <c r="B292" s="459"/>
      <c r="C292" s="139"/>
      <c r="D292" s="140"/>
      <c r="E292" s="141"/>
      <c r="F292" s="142" t="str">
        <f>IF(E292="","",DATEDIF(E292,#REF!,"y"))</f>
        <v/>
      </c>
      <c r="G292" s="140"/>
      <c r="H292" s="140"/>
      <c r="I292" s="83"/>
      <c r="J292" s="149" t="str">
        <f t="shared" ca="1" si="67"/>
        <v/>
      </c>
      <c r="K292" s="145"/>
      <c r="L292" s="158"/>
      <c r="M292" s="158"/>
      <c r="N292" s="146"/>
      <c r="O292" s="143"/>
      <c r="P292" s="144" t="str">
        <f t="shared" ca="1" si="68"/>
        <v/>
      </c>
      <c r="Q292" s="145"/>
      <c r="R292" s="158"/>
      <c r="S292" s="158"/>
      <c r="T292" s="158"/>
      <c r="U292" s="146"/>
      <c r="V292" s="147"/>
      <c r="W292" s="83" t="str">
        <f t="shared" ca="1" si="69"/>
        <v/>
      </c>
      <c r="X292" s="83"/>
      <c r="Y292" s="145"/>
      <c r="Z292" s="158"/>
      <c r="AA292" s="158"/>
      <c r="AB292" s="158"/>
      <c r="AC292" s="148"/>
      <c r="AD292" s="143"/>
      <c r="AE292" s="144" t="str">
        <f t="shared" ca="1" si="70"/>
        <v/>
      </c>
      <c r="AF292" s="150" t="str">
        <f t="shared" si="71"/>
        <v/>
      </c>
      <c r="AG292" s="150" t="str">
        <f t="shared" si="72"/>
        <v/>
      </c>
      <c r="AH292" s="9" t="str">
        <f>IF(AF292=4,VLOOKUP(AG292,設定_幼児!$A$2:$B$4,2,1),"---")</f>
        <v>---</v>
      </c>
      <c r="AI292" s="109" t="str">
        <f>IF(E292=""," ",DATEDIF(E292,#REF!,"M"))</f>
        <v xml:space="preserve"> </v>
      </c>
      <c r="AJ292" s="15" t="str">
        <f t="shared" si="66"/>
        <v/>
      </c>
      <c r="AK292" s="31">
        <v>281</v>
      </c>
      <c r="AL292" s="31" t="str">
        <f t="shared" si="73"/>
        <v/>
      </c>
      <c r="AM292" s="31" t="str">
        <f t="shared" si="74"/>
        <v>立得点表_幼児!3:７</v>
      </c>
      <c r="AN292" s="121" t="str">
        <f t="shared" si="75"/>
        <v>立得点表_幼児!11:15</v>
      </c>
      <c r="AO292" s="31" t="str">
        <f t="shared" si="76"/>
        <v>ボール得点表_幼児!3:７</v>
      </c>
      <c r="AP292" s="121" t="str">
        <f t="shared" si="77"/>
        <v>ボール得点表_幼児!11:15</v>
      </c>
      <c r="AQ292" s="31" t="str">
        <f t="shared" si="78"/>
        <v>25m得点表_幼児!3:7</v>
      </c>
      <c r="AR292" s="121" t="str">
        <f t="shared" si="79"/>
        <v>25m得点表_幼児!11:15</v>
      </c>
      <c r="AS292" s="31" t="str">
        <f t="shared" si="80"/>
        <v>往得点表_幼児!3:7</v>
      </c>
      <c r="AT292" s="121" t="str">
        <f t="shared" si="81"/>
        <v>往得点表_幼児!11:15</v>
      </c>
      <c r="AU292" s="31" t="e">
        <f>OR(AND(#REF!&lt;=7,#REF!&lt;&gt;""),AND(#REF!&gt;=50,#REF!=""))</f>
        <v>#REF!</v>
      </c>
    </row>
    <row r="293" spans="1:47">
      <c r="A293" s="8">
        <v>282</v>
      </c>
      <c r="B293" s="459"/>
      <c r="C293" s="139"/>
      <c r="D293" s="140"/>
      <c r="E293" s="141"/>
      <c r="F293" s="142" t="str">
        <f>IF(E293="","",DATEDIF(E293,#REF!,"y"))</f>
        <v/>
      </c>
      <c r="G293" s="140"/>
      <c r="H293" s="140"/>
      <c r="I293" s="83"/>
      <c r="J293" s="149" t="str">
        <f t="shared" ca="1" si="67"/>
        <v/>
      </c>
      <c r="K293" s="145"/>
      <c r="L293" s="158"/>
      <c r="M293" s="158"/>
      <c r="N293" s="146"/>
      <c r="O293" s="143"/>
      <c r="P293" s="144" t="str">
        <f t="shared" ca="1" si="68"/>
        <v/>
      </c>
      <c r="Q293" s="145"/>
      <c r="R293" s="158"/>
      <c r="S293" s="158"/>
      <c r="T293" s="158"/>
      <c r="U293" s="146"/>
      <c r="V293" s="147"/>
      <c r="W293" s="83" t="str">
        <f t="shared" ca="1" si="69"/>
        <v/>
      </c>
      <c r="X293" s="83"/>
      <c r="Y293" s="145"/>
      <c r="Z293" s="158"/>
      <c r="AA293" s="158"/>
      <c r="AB293" s="158"/>
      <c r="AC293" s="148"/>
      <c r="AD293" s="143"/>
      <c r="AE293" s="144" t="str">
        <f t="shared" ca="1" si="70"/>
        <v/>
      </c>
      <c r="AF293" s="150" t="str">
        <f t="shared" si="71"/>
        <v/>
      </c>
      <c r="AG293" s="150" t="str">
        <f t="shared" si="72"/>
        <v/>
      </c>
      <c r="AH293" s="9" t="str">
        <f>IF(AF293=4,VLOOKUP(AG293,設定_幼児!$A$2:$B$4,2,1),"---")</f>
        <v>---</v>
      </c>
      <c r="AI293" s="109" t="str">
        <f>IF(E293=""," ",DATEDIF(E293,#REF!,"M"))</f>
        <v xml:space="preserve"> </v>
      </c>
      <c r="AJ293" s="15" t="str">
        <f t="shared" si="66"/>
        <v/>
      </c>
      <c r="AK293" s="31">
        <v>282</v>
      </c>
      <c r="AL293" s="31" t="str">
        <f t="shared" si="73"/>
        <v/>
      </c>
      <c r="AM293" s="31" t="str">
        <f t="shared" si="74"/>
        <v>立得点表_幼児!3:７</v>
      </c>
      <c r="AN293" s="121" t="str">
        <f t="shared" si="75"/>
        <v>立得点表_幼児!11:15</v>
      </c>
      <c r="AO293" s="31" t="str">
        <f t="shared" si="76"/>
        <v>ボール得点表_幼児!3:７</v>
      </c>
      <c r="AP293" s="121" t="str">
        <f t="shared" si="77"/>
        <v>ボール得点表_幼児!11:15</v>
      </c>
      <c r="AQ293" s="31" t="str">
        <f t="shared" si="78"/>
        <v>25m得点表_幼児!3:7</v>
      </c>
      <c r="AR293" s="121" t="str">
        <f t="shared" si="79"/>
        <v>25m得点表_幼児!11:15</v>
      </c>
      <c r="AS293" s="31" t="str">
        <f t="shared" si="80"/>
        <v>往得点表_幼児!3:7</v>
      </c>
      <c r="AT293" s="121" t="str">
        <f t="shared" si="81"/>
        <v>往得点表_幼児!11:15</v>
      </c>
      <c r="AU293" s="31" t="e">
        <f>OR(AND(#REF!&lt;=7,#REF!&lt;&gt;""),AND(#REF!&gt;=50,#REF!=""))</f>
        <v>#REF!</v>
      </c>
    </row>
    <row r="294" spans="1:47">
      <c r="A294" s="8">
        <v>283</v>
      </c>
      <c r="B294" s="459"/>
      <c r="C294" s="139"/>
      <c r="D294" s="140"/>
      <c r="E294" s="141"/>
      <c r="F294" s="142" t="str">
        <f>IF(E294="","",DATEDIF(E294,#REF!,"y"))</f>
        <v/>
      </c>
      <c r="G294" s="140"/>
      <c r="H294" s="140"/>
      <c r="I294" s="83"/>
      <c r="J294" s="149" t="str">
        <f t="shared" ca="1" si="67"/>
        <v/>
      </c>
      <c r="K294" s="145"/>
      <c r="L294" s="158"/>
      <c r="M294" s="158"/>
      <c r="N294" s="146"/>
      <c r="O294" s="143"/>
      <c r="P294" s="144" t="str">
        <f t="shared" ca="1" si="68"/>
        <v/>
      </c>
      <c r="Q294" s="145"/>
      <c r="R294" s="158"/>
      <c r="S294" s="158"/>
      <c r="T294" s="158"/>
      <c r="U294" s="146"/>
      <c r="V294" s="147"/>
      <c r="W294" s="83" t="str">
        <f t="shared" ca="1" si="69"/>
        <v/>
      </c>
      <c r="X294" s="83"/>
      <c r="Y294" s="145"/>
      <c r="Z294" s="158"/>
      <c r="AA294" s="158"/>
      <c r="AB294" s="158"/>
      <c r="AC294" s="148"/>
      <c r="AD294" s="143"/>
      <c r="AE294" s="144" t="str">
        <f t="shared" ca="1" si="70"/>
        <v/>
      </c>
      <c r="AF294" s="150" t="str">
        <f t="shared" si="71"/>
        <v/>
      </c>
      <c r="AG294" s="150" t="str">
        <f t="shared" si="72"/>
        <v/>
      </c>
      <c r="AH294" s="9" t="str">
        <f>IF(AF294=4,VLOOKUP(AG294,設定_幼児!$A$2:$B$4,2,1),"---")</f>
        <v>---</v>
      </c>
      <c r="AI294" s="109" t="str">
        <f>IF(E294=""," ",DATEDIF(E294,#REF!,"M"))</f>
        <v xml:space="preserve"> </v>
      </c>
      <c r="AJ294" s="15" t="str">
        <f t="shared" si="66"/>
        <v/>
      </c>
      <c r="AK294" s="31">
        <v>283</v>
      </c>
      <c r="AL294" s="31" t="str">
        <f t="shared" si="73"/>
        <v/>
      </c>
      <c r="AM294" s="31" t="str">
        <f t="shared" si="74"/>
        <v>立得点表_幼児!3:７</v>
      </c>
      <c r="AN294" s="121" t="str">
        <f t="shared" si="75"/>
        <v>立得点表_幼児!11:15</v>
      </c>
      <c r="AO294" s="31" t="str">
        <f t="shared" si="76"/>
        <v>ボール得点表_幼児!3:７</v>
      </c>
      <c r="AP294" s="121" t="str">
        <f t="shared" si="77"/>
        <v>ボール得点表_幼児!11:15</v>
      </c>
      <c r="AQ294" s="31" t="str">
        <f t="shared" si="78"/>
        <v>25m得点表_幼児!3:7</v>
      </c>
      <c r="AR294" s="121" t="str">
        <f t="shared" si="79"/>
        <v>25m得点表_幼児!11:15</v>
      </c>
      <c r="AS294" s="31" t="str">
        <f t="shared" si="80"/>
        <v>往得点表_幼児!3:7</v>
      </c>
      <c r="AT294" s="121" t="str">
        <f t="shared" si="81"/>
        <v>往得点表_幼児!11:15</v>
      </c>
      <c r="AU294" s="31" t="e">
        <f>OR(AND(#REF!&lt;=7,#REF!&lt;&gt;""),AND(#REF!&gt;=50,#REF!=""))</f>
        <v>#REF!</v>
      </c>
    </row>
    <row r="295" spans="1:47">
      <c r="A295" s="8">
        <v>284</v>
      </c>
      <c r="B295" s="459"/>
      <c r="C295" s="139"/>
      <c r="D295" s="140"/>
      <c r="E295" s="141"/>
      <c r="F295" s="142" t="str">
        <f>IF(E295="","",DATEDIF(E295,#REF!,"y"))</f>
        <v/>
      </c>
      <c r="G295" s="140"/>
      <c r="H295" s="140"/>
      <c r="I295" s="83"/>
      <c r="J295" s="149" t="str">
        <f t="shared" ca="1" si="67"/>
        <v/>
      </c>
      <c r="K295" s="145"/>
      <c r="L295" s="158"/>
      <c r="M295" s="158"/>
      <c r="N295" s="146"/>
      <c r="O295" s="143"/>
      <c r="P295" s="144" t="str">
        <f t="shared" ca="1" si="68"/>
        <v/>
      </c>
      <c r="Q295" s="145"/>
      <c r="R295" s="158"/>
      <c r="S295" s="158"/>
      <c r="T295" s="158"/>
      <c r="U295" s="146"/>
      <c r="V295" s="147"/>
      <c r="W295" s="83" t="str">
        <f t="shared" ca="1" si="69"/>
        <v/>
      </c>
      <c r="X295" s="83"/>
      <c r="Y295" s="145"/>
      <c r="Z295" s="158"/>
      <c r="AA295" s="158"/>
      <c r="AB295" s="158"/>
      <c r="AC295" s="148"/>
      <c r="AD295" s="143"/>
      <c r="AE295" s="144" t="str">
        <f t="shared" ca="1" si="70"/>
        <v/>
      </c>
      <c r="AF295" s="150" t="str">
        <f t="shared" si="71"/>
        <v/>
      </c>
      <c r="AG295" s="150" t="str">
        <f t="shared" si="72"/>
        <v/>
      </c>
      <c r="AH295" s="9" t="str">
        <f>IF(AF295=4,VLOOKUP(AG295,設定_幼児!$A$2:$B$4,2,1),"---")</f>
        <v>---</v>
      </c>
      <c r="AI295" s="109" t="str">
        <f>IF(E295=""," ",DATEDIF(E295,#REF!,"M"))</f>
        <v xml:space="preserve"> </v>
      </c>
      <c r="AJ295" s="15" t="str">
        <f t="shared" si="66"/>
        <v/>
      </c>
      <c r="AK295" s="31">
        <v>284</v>
      </c>
      <c r="AL295" s="31" t="str">
        <f t="shared" si="73"/>
        <v/>
      </c>
      <c r="AM295" s="31" t="str">
        <f t="shared" si="74"/>
        <v>立得点表_幼児!3:７</v>
      </c>
      <c r="AN295" s="121" t="str">
        <f t="shared" si="75"/>
        <v>立得点表_幼児!11:15</v>
      </c>
      <c r="AO295" s="31" t="str">
        <f t="shared" si="76"/>
        <v>ボール得点表_幼児!3:７</v>
      </c>
      <c r="AP295" s="121" t="str">
        <f t="shared" si="77"/>
        <v>ボール得点表_幼児!11:15</v>
      </c>
      <c r="AQ295" s="31" t="str">
        <f t="shared" si="78"/>
        <v>25m得点表_幼児!3:7</v>
      </c>
      <c r="AR295" s="121" t="str">
        <f t="shared" si="79"/>
        <v>25m得点表_幼児!11:15</v>
      </c>
      <c r="AS295" s="31" t="str">
        <f t="shared" si="80"/>
        <v>往得点表_幼児!3:7</v>
      </c>
      <c r="AT295" s="121" t="str">
        <f t="shared" si="81"/>
        <v>往得点表_幼児!11:15</v>
      </c>
      <c r="AU295" s="31" t="e">
        <f>OR(AND(#REF!&lt;=7,#REF!&lt;&gt;""),AND(#REF!&gt;=50,#REF!=""))</f>
        <v>#REF!</v>
      </c>
    </row>
    <row r="296" spans="1:47">
      <c r="A296" s="8">
        <v>285</v>
      </c>
      <c r="B296" s="459"/>
      <c r="C296" s="139"/>
      <c r="D296" s="140"/>
      <c r="E296" s="141"/>
      <c r="F296" s="142" t="str">
        <f>IF(E296="","",DATEDIF(E296,#REF!,"y"))</f>
        <v/>
      </c>
      <c r="G296" s="140"/>
      <c r="H296" s="140"/>
      <c r="I296" s="83"/>
      <c r="J296" s="149" t="str">
        <f t="shared" ca="1" si="67"/>
        <v/>
      </c>
      <c r="K296" s="145"/>
      <c r="L296" s="158"/>
      <c r="M296" s="158"/>
      <c r="N296" s="146"/>
      <c r="O296" s="143"/>
      <c r="P296" s="144" t="str">
        <f t="shared" ca="1" si="68"/>
        <v/>
      </c>
      <c r="Q296" s="145"/>
      <c r="R296" s="158"/>
      <c r="S296" s="158"/>
      <c r="T296" s="158"/>
      <c r="U296" s="146"/>
      <c r="V296" s="147"/>
      <c r="W296" s="83" t="str">
        <f t="shared" ca="1" si="69"/>
        <v/>
      </c>
      <c r="X296" s="83"/>
      <c r="Y296" s="145"/>
      <c r="Z296" s="158"/>
      <c r="AA296" s="158"/>
      <c r="AB296" s="158"/>
      <c r="AC296" s="148"/>
      <c r="AD296" s="143"/>
      <c r="AE296" s="144" t="str">
        <f t="shared" ca="1" si="70"/>
        <v/>
      </c>
      <c r="AF296" s="150" t="str">
        <f t="shared" si="71"/>
        <v/>
      </c>
      <c r="AG296" s="150" t="str">
        <f t="shared" si="72"/>
        <v/>
      </c>
      <c r="AH296" s="9" t="str">
        <f>IF(AF296=4,VLOOKUP(AG296,設定_幼児!$A$2:$B$4,2,1),"---")</f>
        <v>---</v>
      </c>
      <c r="AI296" s="109" t="str">
        <f>IF(E296=""," ",DATEDIF(E296,#REF!,"M"))</f>
        <v xml:space="preserve"> </v>
      </c>
      <c r="AJ296" s="15" t="str">
        <f t="shared" si="66"/>
        <v/>
      </c>
      <c r="AK296" s="31">
        <v>285</v>
      </c>
      <c r="AL296" s="31" t="str">
        <f t="shared" si="73"/>
        <v/>
      </c>
      <c r="AM296" s="31" t="str">
        <f t="shared" si="74"/>
        <v>立得点表_幼児!3:７</v>
      </c>
      <c r="AN296" s="121" t="str">
        <f t="shared" si="75"/>
        <v>立得点表_幼児!11:15</v>
      </c>
      <c r="AO296" s="31" t="str">
        <f t="shared" si="76"/>
        <v>ボール得点表_幼児!3:７</v>
      </c>
      <c r="AP296" s="121" t="str">
        <f t="shared" si="77"/>
        <v>ボール得点表_幼児!11:15</v>
      </c>
      <c r="AQ296" s="31" t="str">
        <f t="shared" si="78"/>
        <v>25m得点表_幼児!3:7</v>
      </c>
      <c r="AR296" s="121" t="str">
        <f t="shared" si="79"/>
        <v>25m得点表_幼児!11:15</v>
      </c>
      <c r="AS296" s="31" t="str">
        <f t="shared" si="80"/>
        <v>往得点表_幼児!3:7</v>
      </c>
      <c r="AT296" s="121" t="str">
        <f t="shared" si="81"/>
        <v>往得点表_幼児!11:15</v>
      </c>
      <c r="AU296" s="31" t="e">
        <f>OR(AND(#REF!&lt;=7,#REF!&lt;&gt;""),AND(#REF!&gt;=50,#REF!=""))</f>
        <v>#REF!</v>
      </c>
    </row>
    <row r="297" spans="1:47">
      <c r="A297" s="8">
        <v>286</v>
      </c>
      <c r="B297" s="459"/>
      <c r="C297" s="139"/>
      <c r="D297" s="140"/>
      <c r="E297" s="141"/>
      <c r="F297" s="142" t="str">
        <f>IF(E297="","",DATEDIF(E297,#REF!,"y"))</f>
        <v/>
      </c>
      <c r="G297" s="140"/>
      <c r="H297" s="140"/>
      <c r="I297" s="83"/>
      <c r="J297" s="149" t="str">
        <f t="shared" ca="1" si="67"/>
        <v/>
      </c>
      <c r="K297" s="145"/>
      <c r="L297" s="158"/>
      <c r="M297" s="158"/>
      <c r="N297" s="146"/>
      <c r="O297" s="143"/>
      <c r="P297" s="144" t="str">
        <f t="shared" ca="1" si="68"/>
        <v/>
      </c>
      <c r="Q297" s="145"/>
      <c r="R297" s="158"/>
      <c r="S297" s="158"/>
      <c r="T297" s="158"/>
      <c r="U297" s="146"/>
      <c r="V297" s="147"/>
      <c r="W297" s="83" t="str">
        <f t="shared" ca="1" si="69"/>
        <v/>
      </c>
      <c r="X297" s="83"/>
      <c r="Y297" s="145"/>
      <c r="Z297" s="158"/>
      <c r="AA297" s="158"/>
      <c r="AB297" s="158"/>
      <c r="AC297" s="148"/>
      <c r="AD297" s="143"/>
      <c r="AE297" s="144" t="str">
        <f t="shared" ca="1" si="70"/>
        <v/>
      </c>
      <c r="AF297" s="150" t="str">
        <f t="shared" si="71"/>
        <v/>
      </c>
      <c r="AG297" s="150" t="str">
        <f t="shared" si="72"/>
        <v/>
      </c>
      <c r="AH297" s="9" t="str">
        <f>IF(AF297=4,VLOOKUP(AG297,設定_幼児!$A$2:$B$4,2,1),"---")</f>
        <v>---</v>
      </c>
      <c r="AI297" s="109" t="str">
        <f>IF(E297=""," ",DATEDIF(E297,#REF!,"M"))</f>
        <v xml:space="preserve"> </v>
      </c>
      <c r="AJ297" s="15" t="str">
        <f t="shared" si="66"/>
        <v/>
      </c>
      <c r="AK297" s="31">
        <v>286</v>
      </c>
      <c r="AL297" s="31" t="str">
        <f t="shared" si="73"/>
        <v/>
      </c>
      <c r="AM297" s="31" t="str">
        <f t="shared" si="74"/>
        <v>立得点表_幼児!3:７</v>
      </c>
      <c r="AN297" s="121" t="str">
        <f t="shared" si="75"/>
        <v>立得点表_幼児!11:15</v>
      </c>
      <c r="AO297" s="31" t="str">
        <f t="shared" si="76"/>
        <v>ボール得点表_幼児!3:７</v>
      </c>
      <c r="AP297" s="121" t="str">
        <f t="shared" si="77"/>
        <v>ボール得点表_幼児!11:15</v>
      </c>
      <c r="AQ297" s="31" t="str">
        <f t="shared" si="78"/>
        <v>25m得点表_幼児!3:7</v>
      </c>
      <c r="AR297" s="121" t="str">
        <f t="shared" si="79"/>
        <v>25m得点表_幼児!11:15</v>
      </c>
      <c r="AS297" s="31" t="str">
        <f t="shared" si="80"/>
        <v>往得点表_幼児!3:7</v>
      </c>
      <c r="AT297" s="121" t="str">
        <f t="shared" si="81"/>
        <v>往得点表_幼児!11:15</v>
      </c>
      <c r="AU297" s="31" t="e">
        <f>OR(AND(#REF!&lt;=7,#REF!&lt;&gt;""),AND(#REF!&gt;=50,#REF!=""))</f>
        <v>#REF!</v>
      </c>
    </row>
    <row r="298" spans="1:47">
      <c r="A298" s="8">
        <v>287</v>
      </c>
      <c r="B298" s="459"/>
      <c r="C298" s="139"/>
      <c r="D298" s="140"/>
      <c r="E298" s="141"/>
      <c r="F298" s="142" t="str">
        <f>IF(E298="","",DATEDIF(E298,#REF!,"y"))</f>
        <v/>
      </c>
      <c r="G298" s="140"/>
      <c r="H298" s="140"/>
      <c r="I298" s="83"/>
      <c r="J298" s="149" t="str">
        <f t="shared" ca="1" si="67"/>
        <v/>
      </c>
      <c r="K298" s="145"/>
      <c r="L298" s="158"/>
      <c r="M298" s="158"/>
      <c r="N298" s="146"/>
      <c r="O298" s="143"/>
      <c r="P298" s="144" t="str">
        <f t="shared" ca="1" si="68"/>
        <v/>
      </c>
      <c r="Q298" s="145"/>
      <c r="R298" s="158"/>
      <c r="S298" s="158"/>
      <c r="T298" s="158"/>
      <c r="U298" s="146"/>
      <c r="V298" s="147"/>
      <c r="W298" s="83" t="str">
        <f t="shared" ca="1" si="69"/>
        <v/>
      </c>
      <c r="X298" s="83"/>
      <c r="Y298" s="145"/>
      <c r="Z298" s="158"/>
      <c r="AA298" s="158"/>
      <c r="AB298" s="158"/>
      <c r="AC298" s="148"/>
      <c r="AD298" s="143"/>
      <c r="AE298" s="144" t="str">
        <f t="shared" ca="1" si="70"/>
        <v/>
      </c>
      <c r="AF298" s="150" t="str">
        <f t="shared" si="71"/>
        <v/>
      </c>
      <c r="AG298" s="150" t="str">
        <f t="shared" si="72"/>
        <v/>
      </c>
      <c r="AH298" s="9" t="str">
        <f>IF(AF298=4,VLOOKUP(AG298,設定_幼児!$A$2:$B$4,2,1),"---")</f>
        <v>---</v>
      </c>
      <c r="AI298" s="109" t="str">
        <f>IF(E298=""," ",DATEDIF(E298,#REF!,"M"))</f>
        <v xml:space="preserve"> </v>
      </c>
      <c r="AJ298" s="15" t="str">
        <f t="shared" si="66"/>
        <v/>
      </c>
      <c r="AK298" s="31">
        <v>287</v>
      </c>
      <c r="AL298" s="31" t="str">
        <f t="shared" si="73"/>
        <v/>
      </c>
      <c r="AM298" s="31" t="str">
        <f t="shared" si="74"/>
        <v>立得点表_幼児!3:７</v>
      </c>
      <c r="AN298" s="121" t="str">
        <f t="shared" si="75"/>
        <v>立得点表_幼児!11:15</v>
      </c>
      <c r="AO298" s="31" t="str">
        <f t="shared" si="76"/>
        <v>ボール得点表_幼児!3:７</v>
      </c>
      <c r="AP298" s="121" t="str">
        <f t="shared" si="77"/>
        <v>ボール得点表_幼児!11:15</v>
      </c>
      <c r="AQ298" s="31" t="str">
        <f t="shared" si="78"/>
        <v>25m得点表_幼児!3:7</v>
      </c>
      <c r="AR298" s="121" t="str">
        <f t="shared" si="79"/>
        <v>25m得点表_幼児!11:15</v>
      </c>
      <c r="AS298" s="31" t="str">
        <f t="shared" si="80"/>
        <v>往得点表_幼児!3:7</v>
      </c>
      <c r="AT298" s="121" t="str">
        <f t="shared" si="81"/>
        <v>往得点表_幼児!11:15</v>
      </c>
      <c r="AU298" s="31" t="e">
        <f>OR(AND(#REF!&lt;=7,#REF!&lt;&gt;""),AND(#REF!&gt;=50,#REF!=""))</f>
        <v>#REF!</v>
      </c>
    </row>
    <row r="299" spans="1:47">
      <c r="A299" s="8">
        <v>288</v>
      </c>
      <c r="B299" s="459"/>
      <c r="C299" s="139"/>
      <c r="D299" s="140"/>
      <c r="E299" s="141"/>
      <c r="F299" s="142" t="str">
        <f>IF(E299="","",DATEDIF(E299,#REF!,"y"))</f>
        <v/>
      </c>
      <c r="G299" s="140"/>
      <c r="H299" s="140"/>
      <c r="I299" s="83"/>
      <c r="J299" s="149" t="str">
        <f t="shared" ca="1" si="67"/>
        <v/>
      </c>
      <c r="K299" s="145"/>
      <c r="L299" s="158"/>
      <c r="M299" s="158"/>
      <c r="N299" s="146"/>
      <c r="O299" s="143"/>
      <c r="P299" s="144" t="str">
        <f t="shared" ca="1" si="68"/>
        <v/>
      </c>
      <c r="Q299" s="145"/>
      <c r="R299" s="158"/>
      <c r="S299" s="158"/>
      <c r="T299" s="158"/>
      <c r="U299" s="146"/>
      <c r="V299" s="147"/>
      <c r="W299" s="83" t="str">
        <f t="shared" ca="1" si="69"/>
        <v/>
      </c>
      <c r="X299" s="83"/>
      <c r="Y299" s="145"/>
      <c r="Z299" s="158"/>
      <c r="AA299" s="158"/>
      <c r="AB299" s="158"/>
      <c r="AC299" s="148"/>
      <c r="AD299" s="143"/>
      <c r="AE299" s="144" t="str">
        <f t="shared" ca="1" si="70"/>
        <v/>
      </c>
      <c r="AF299" s="150" t="str">
        <f t="shared" si="71"/>
        <v/>
      </c>
      <c r="AG299" s="150" t="str">
        <f t="shared" si="72"/>
        <v/>
      </c>
      <c r="AH299" s="9" t="str">
        <f>IF(AF299=4,VLOOKUP(AG299,設定_幼児!$A$2:$B$4,2,1),"---")</f>
        <v>---</v>
      </c>
      <c r="AI299" s="109" t="str">
        <f>IF(E299=""," ",DATEDIF(E299,#REF!,"M"))</f>
        <v xml:space="preserve"> </v>
      </c>
      <c r="AJ299" s="15" t="str">
        <f t="shared" si="66"/>
        <v/>
      </c>
      <c r="AK299" s="31">
        <v>288</v>
      </c>
      <c r="AL299" s="31" t="str">
        <f t="shared" si="73"/>
        <v/>
      </c>
      <c r="AM299" s="31" t="str">
        <f t="shared" si="74"/>
        <v>立得点表_幼児!3:７</v>
      </c>
      <c r="AN299" s="121" t="str">
        <f t="shared" si="75"/>
        <v>立得点表_幼児!11:15</v>
      </c>
      <c r="AO299" s="31" t="str">
        <f t="shared" si="76"/>
        <v>ボール得点表_幼児!3:７</v>
      </c>
      <c r="AP299" s="121" t="str">
        <f t="shared" si="77"/>
        <v>ボール得点表_幼児!11:15</v>
      </c>
      <c r="AQ299" s="31" t="str">
        <f t="shared" si="78"/>
        <v>25m得点表_幼児!3:7</v>
      </c>
      <c r="AR299" s="121" t="str">
        <f t="shared" si="79"/>
        <v>25m得点表_幼児!11:15</v>
      </c>
      <c r="AS299" s="31" t="str">
        <f t="shared" si="80"/>
        <v>往得点表_幼児!3:7</v>
      </c>
      <c r="AT299" s="121" t="str">
        <f t="shared" si="81"/>
        <v>往得点表_幼児!11:15</v>
      </c>
      <c r="AU299" s="31" t="e">
        <f>OR(AND(#REF!&lt;=7,#REF!&lt;&gt;""),AND(#REF!&gt;=50,#REF!=""))</f>
        <v>#REF!</v>
      </c>
    </row>
    <row r="300" spans="1:47">
      <c r="A300" s="8">
        <v>289</v>
      </c>
      <c r="B300" s="459"/>
      <c r="C300" s="139"/>
      <c r="D300" s="140"/>
      <c r="E300" s="141"/>
      <c r="F300" s="142" t="str">
        <f>IF(E300="","",DATEDIF(E300,#REF!,"y"))</f>
        <v/>
      </c>
      <c r="G300" s="140"/>
      <c r="H300" s="140"/>
      <c r="I300" s="83"/>
      <c r="J300" s="149" t="str">
        <f t="shared" ca="1" si="67"/>
        <v/>
      </c>
      <c r="K300" s="145"/>
      <c r="L300" s="158"/>
      <c r="M300" s="158"/>
      <c r="N300" s="146"/>
      <c r="O300" s="143"/>
      <c r="P300" s="144" t="str">
        <f t="shared" ca="1" si="68"/>
        <v/>
      </c>
      <c r="Q300" s="145"/>
      <c r="R300" s="158"/>
      <c r="S300" s="158"/>
      <c r="T300" s="158"/>
      <c r="U300" s="146"/>
      <c r="V300" s="147"/>
      <c r="W300" s="83" t="str">
        <f t="shared" ca="1" si="69"/>
        <v/>
      </c>
      <c r="X300" s="83"/>
      <c r="Y300" s="145"/>
      <c r="Z300" s="158"/>
      <c r="AA300" s="158"/>
      <c r="AB300" s="158"/>
      <c r="AC300" s="148"/>
      <c r="AD300" s="143"/>
      <c r="AE300" s="144" t="str">
        <f t="shared" ca="1" si="70"/>
        <v/>
      </c>
      <c r="AF300" s="150" t="str">
        <f t="shared" si="71"/>
        <v/>
      </c>
      <c r="AG300" s="150" t="str">
        <f t="shared" si="72"/>
        <v/>
      </c>
      <c r="AH300" s="9" t="str">
        <f>IF(AF300=4,VLOOKUP(AG300,設定_幼児!$A$2:$B$4,2,1),"---")</f>
        <v>---</v>
      </c>
      <c r="AI300" s="109" t="str">
        <f>IF(E300=""," ",DATEDIF(E300,#REF!,"M"))</f>
        <v xml:space="preserve"> </v>
      </c>
      <c r="AJ300" s="15" t="str">
        <f t="shared" si="66"/>
        <v/>
      </c>
      <c r="AK300" s="31">
        <v>289</v>
      </c>
      <c r="AL300" s="31" t="str">
        <f t="shared" si="73"/>
        <v/>
      </c>
      <c r="AM300" s="31" t="str">
        <f t="shared" si="74"/>
        <v>立得点表_幼児!3:７</v>
      </c>
      <c r="AN300" s="121" t="str">
        <f t="shared" si="75"/>
        <v>立得点表_幼児!11:15</v>
      </c>
      <c r="AO300" s="31" t="str">
        <f t="shared" si="76"/>
        <v>ボール得点表_幼児!3:７</v>
      </c>
      <c r="AP300" s="121" t="str">
        <f t="shared" si="77"/>
        <v>ボール得点表_幼児!11:15</v>
      </c>
      <c r="AQ300" s="31" t="str">
        <f t="shared" si="78"/>
        <v>25m得点表_幼児!3:7</v>
      </c>
      <c r="AR300" s="121" t="str">
        <f t="shared" si="79"/>
        <v>25m得点表_幼児!11:15</v>
      </c>
      <c r="AS300" s="31" t="str">
        <f t="shared" si="80"/>
        <v>往得点表_幼児!3:7</v>
      </c>
      <c r="AT300" s="121" t="str">
        <f t="shared" si="81"/>
        <v>往得点表_幼児!11:15</v>
      </c>
      <c r="AU300" s="31" t="e">
        <f>OR(AND(#REF!&lt;=7,#REF!&lt;&gt;""),AND(#REF!&gt;=50,#REF!=""))</f>
        <v>#REF!</v>
      </c>
    </row>
    <row r="301" spans="1:47">
      <c r="A301" s="8">
        <v>290</v>
      </c>
      <c r="B301" s="459"/>
      <c r="C301" s="139"/>
      <c r="D301" s="140"/>
      <c r="E301" s="141"/>
      <c r="F301" s="142" t="str">
        <f>IF(E301="","",DATEDIF(E301,#REF!,"y"))</f>
        <v/>
      </c>
      <c r="G301" s="140"/>
      <c r="H301" s="140"/>
      <c r="I301" s="83"/>
      <c r="J301" s="149" t="str">
        <f t="shared" ca="1" si="67"/>
        <v/>
      </c>
      <c r="K301" s="145"/>
      <c r="L301" s="158"/>
      <c r="M301" s="158"/>
      <c r="N301" s="146"/>
      <c r="O301" s="143"/>
      <c r="P301" s="144" t="str">
        <f t="shared" ca="1" si="68"/>
        <v/>
      </c>
      <c r="Q301" s="145"/>
      <c r="R301" s="158"/>
      <c r="S301" s="158"/>
      <c r="T301" s="158"/>
      <c r="U301" s="146"/>
      <c r="V301" s="147"/>
      <c r="W301" s="83" t="str">
        <f t="shared" ca="1" si="69"/>
        <v/>
      </c>
      <c r="X301" s="83"/>
      <c r="Y301" s="145"/>
      <c r="Z301" s="158"/>
      <c r="AA301" s="158"/>
      <c r="AB301" s="158"/>
      <c r="AC301" s="148"/>
      <c r="AD301" s="143"/>
      <c r="AE301" s="144" t="str">
        <f t="shared" ca="1" si="70"/>
        <v/>
      </c>
      <c r="AF301" s="150" t="str">
        <f t="shared" si="71"/>
        <v/>
      </c>
      <c r="AG301" s="150" t="str">
        <f t="shared" si="72"/>
        <v/>
      </c>
      <c r="AH301" s="9" t="str">
        <f>IF(AF301=4,VLOOKUP(AG301,設定_幼児!$A$2:$B$4,2,1),"---")</f>
        <v>---</v>
      </c>
      <c r="AI301" s="109" t="str">
        <f>IF(E301=""," ",DATEDIF(E301,#REF!,"M"))</f>
        <v xml:space="preserve"> </v>
      </c>
      <c r="AJ301" s="15" t="str">
        <f t="shared" si="66"/>
        <v/>
      </c>
      <c r="AK301" s="31">
        <v>290</v>
      </c>
      <c r="AL301" s="31" t="str">
        <f t="shared" si="73"/>
        <v/>
      </c>
      <c r="AM301" s="31" t="str">
        <f t="shared" si="74"/>
        <v>立得点表_幼児!3:７</v>
      </c>
      <c r="AN301" s="121" t="str">
        <f t="shared" si="75"/>
        <v>立得点表_幼児!11:15</v>
      </c>
      <c r="AO301" s="31" t="str">
        <f t="shared" si="76"/>
        <v>ボール得点表_幼児!3:７</v>
      </c>
      <c r="AP301" s="121" t="str">
        <f t="shared" si="77"/>
        <v>ボール得点表_幼児!11:15</v>
      </c>
      <c r="AQ301" s="31" t="str">
        <f t="shared" si="78"/>
        <v>25m得点表_幼児!3:7</v>
      </c>
      <c r="AR301" s="121" t="str">
        <f t="shared" si="79"/>
        <v>25m得点表_幼児!11:15</v>
      </c>
      <c r="AS301" s="31" t="str">
        <f t="shared" si="80"/>
        <v>往得点表_幼児!3:7</v>
      </c>
      <c r="AT301" s="121" t="str">
        <f t="shared" si="81"/>
        <v>往得点表_幼児!11:15</v>
      </c>
      <c r="AU301" s="31" t="e">
        <f>OR(AND(#REF!&lt;=7,#REF!&lt;&gt;""),AND(#REF!&gt;=50,#REF!=""))</f>
        <v>#REF!</v>
      </c>
    </row>
    <row r="302" spans="1:47">
      <c r="A302" s="8">
        <v>291</v>
      </c>
      <c r="B302" s="459"/>
      <c r="C302" s="139"/>
      <c r="D302" s="140"/>
      <c r="E302" s="141"/>
      <c r="F302" s="142" t="str">
        <f>IF(E302="","",DATEDIF(E302,#REF!,"y"))</f>
        <v/>
      </c>
      <c r="G302" s="140"/>
      <c r="H302" s="140"/>
      <c r="I302" s="83"/>
      <c r="J302" s="149" t="str">
        <f t="shared" ca="1" si="67"/>
        <v/>
      </c>
      <c r="K302" s="145"/>
      <c r="L302" s="158"/>
      <c r="M302" s="158"/>
      <c r="N302" s="146"/>
      <c r="O302" s="143"/>
      <c r="P302" s="144" t="str">
        <f t="shared" ca="1" si="68"/>
        <v/>
      </c>
      <c r="Q302" s="145"/>
      <c r="R302" s="158"/>
      <c r="S302" s="158"/>
      <c r="T302" s="158"/>
      <c r="U302" s="146"/>
      <c r="V302" s="147"/>
      <c r="W302" s="83" t="str">
        <f t="shared" ca="1" si="69"/>
        <v/>
      </c>
      <c r="X302" s="83"/>
      <c r="Y302" s="145"/>
      <c r="Z302" s="158"/>
      <c r="AA302" s="158"/>
      <c r="AB302" s="158"/>
      <c r="AC302" s="148"/>
      <c r="AD302" s="143"/>
      <c r="AE302" s="144" t="str">
        <f t="shared" ca="1" si="70"/>
        <v/>
      </c>
      <c r="AF302" s="150" t="str">
        <f t="shared" si="71"/>
        <v/>
      </c>
      <c r="AG302" s="150" t="str">
        <f t="shared" si="72"/>
        <v/>
      </c>
      <c r="AH302" s="9" t="str">
        <f>IF(AF302=4,VLOOKUP(AG302,設定_幼児!$A$2:$B$4,2,1),"---")</f>
        <v>---</v>
      </c>
      <c r="AI302" s="109" t="str">
        <f>IF(E302=""," ",DATEDIF(E302,#REF!,"M"))</f>
        <v xml:space="preserve"> </v>
      </c>
      <c r="AJ302" s="15" t="str">
        <f t="shared" si="66"/>
        <v/>
      </c>
      <c r="AK302" s="31">
        <v>291</v>
      </c>
      <c r="AL302" s="31" t="str">
        <f t="shared" si="73"/>
        <v/>
      </c>
      <c r="AM302" s="31" t="str">
        <f t="shared" si="74"/>
        <v>立得点表_幼児!3:７</v>
      </c>
      <c r="AN302" s="121" t="str">
        <f t="shared" si="75"/>
        <v>立得点表_幼児!11:15</v>
      </c>
      <c r="AO302" s="31" t="str">
        <f t="shared" si="76"/>
        <v>ボール得点表_幼児!3:７</v>
      </c>
      <c r="AP302" s="121" t="str">
        <f t="shared" si="77"/>
        <v>ボール得点表_幼児!11:15</v>
      </c>
      <c r="AQ302" s="31" t="str">
        <f t="shared" si="78"/>
        <v>25m得点表_幼児!3:7</v>
      </c>
      <c r="AR302" s="121" t="str">
        <f t="shared" si="79"/>
        <v>25m得点表_幼児!11:15</v>
      </c>
      <c r="AS302" s="31" t="str">
        <f t="shared" si="80"/>
        <v>往得点表_幼児!3:7</v>
      </c>
      <c r="AT302" s="121" t="str">
        <f t="shared" si="81"/>
        <v>往得点表_幼児!11:15</v>
      </c>
      <c r="AU302" s="31" t="e">
        <f>OR(AND(#REF!&lt;=7,#REF!&lt;&gt;""),AND(#REF!&gt;=50,#REF!=""))</f>
        <v>#REF!</v>
      </c>
    </row>
    <row r="303" spans="1:47">
      <c r="A303" s="8">
        <v>292</v>
      </c>
      <c r="B303" s="459"/>
      <c r="C303" s="139"/>
      <c r="D303" s="140"/>
      <c r="E303" s="141"/>
      <c r="F303" s="142" t="str">
        <f>IF(E303="","",DATEDIF(E303,#REF!,"y"))</f>
        <v/>
      </c>
      <c r="G303" s="140"/>
      <c r="H303" s="140"/>
      <c r="I303" s="83"/>
      <c r="J303" s="149" t="str">
        <f t="shared" ca="1" si="67"/>
        <v/>
      </c>
      <c r="K303" s="145"/>
      <c r="L303" s="158"/>
      <c r="M303" s="158"/>
      <c r="N303" s="146"/>
      <c r="O303" s="143"/>
      <c r="P303" s="144" t="str">
        <f t="shared" ca="1" si="68"/>
        <v/>
      </c>
      <c r="Q303" s="145"/>
      <c r="R303" s="158"/>
      <c r="S303" s="158"/>
      <c r="T303" s="158"/>
      <c r="U303" s="146"/>
      <c r="V303" s="147"/>
      <c r="W303" s="83" t="str">
        <f t="shared" ca="1" si="69"/>
        <v/>
      </c>
      <c r="X303" s="83"/>
      <c r="Y303" s="145"/>
      <c r="Z303" s="158"/>
      <c r="AA303" s="158"/>
      <c r="AB303" s="158"/>
      <c r="AC303" s="148"/>
      <c r="AD303" s="143"/>
      <c r="AE303" s="144" t="str">
        <f t="shared" ca="1" si="70"/>
        <v/>
      </c>
      <c r="AF303" s="150" t="str">
        <f t="shared" si="71"/>
        <v/>
      </c>
      <c r="AG303" s="150" t="str">
        <f t="shared" si="72"/>
        <v/>
      </c>
      <c r="AH303" s="9" t="str">
        <f>IF(AF303=4,VLOOKUP(AG303,設定_幼児!$A$2:$B$4,2,1),"---")</f>
        <v>---</v>
      </c>
      <c r="AI303" s="109" t="str">
        <f>IF(E303=""," ",DATEDIF(E303,#REF!,"M"))</f>
        <v xml:space="preserve"> </v>
      </c>
      <c r="AJ303" s="15" t="str">
        <f t="shared" si="66"/>
        <v/>
      </c>
      <c r="AK303" s="31">
        <v>292</v>
      </c>
      <c r="AL303" s="31" t="str">
        <f t="shared" si="73"/>
        <v/>
      </c>
      <c r="AM303" s="31" t="str">
        <f t="shared" si="74"/>
        <v>立得点表_幼児!3:７</v>
      </c>
      <c r="AN303" s="121" t="str">
        <f t="shared" si="75"/>
        <v>立得点表_幼児!11:15</v>
      </c>
      <c r="AO303" s="31" t="str">
        <f t="shared" si="76"/>
        <v>ボール得点表_幼児!3:７</v>
      </c>
      <c r="AP303" s="121" t="str">
        <f t="shared" si="77"/>
        <v>ボール得点表_幼児!11:15</v>
      </c>
      <c r="AQ303" s="31" t="str">
        <f t="shared" si="78"/>
        <v>25m得点表_幼児!3:7</v>
      </c>
      <c r="AR303" s="121" t="str">
        <f t="shared" si="79"/>
        <v>25m得点表_幼児!11:15</v>
      </c>
      <c r="AS303" s="31" t="str">
        <f t="shared" si="80"/>
        <v>往得点表_幼児!3:7</v>
      </c>
      <c r="AT303" s="121" t="str">
        <f t="shared" si="81"/>
        <v>往得点表_幼児!11:15</v>
      </c>
      <c r="AU303" s="31" t="e">
        <f>OR(AND(#REF!&lt;=7,#REF!&lt;&gt;""),AND(#REF!&gt;=50,#REF!=""))</f>
        <v>#REF!</v>
      </c>
    </row>
    <row r="304" spans="1:47">
      <c r="A304" s="8">
        <v>293</v>
      </c>
      <c r="B304" s="459"/>
      <c r="C304" s="139"/>
      <c r="D304" s="140"/>
      <c r="E304" s="141"/>
      <c r="F304" s="142" t="str">
        <f>IF(E304="","",DATEDIF(E304,#REF!,"y"))</f>
        <v/>
      </c>
      <c r="G304" s="140"/>
      <c r="H304" s="140"/>
      <c r="I304" s="83"/>
      <c r="J304" s="149" t="str">
        <f t="shared" ca="1" si="67"/>
        <v/>
      </c>
      <c r="K304" s="145"/>
      <c r="L304" s="158"/>
      <c r="M304" s="158"/>
      <c r="N304" s="146"/>
      <c r="O304" s="143"/>
      <c r="P304" s="144" t="str">
        <f t="shared" ca="1" si="68"/>
        <v/>
      </c>
      <c r="Q304" s="145"/>
      <c r="R304" s="158"/>
      <c r="S304" s="158"/>
      <c r="T304" s="158"/>
      <c r="U304" s="146"/>
      <c r="V304" s="147"/>
      <c r="W304" s="83" t="str">
        <f t="shared" ca="1" si="69"/>
        <v/>
      </c>
      <c r="X304" s="83"/>
      <c r="Y304" s="145"/>
      <c r="Z304" s="158"/>
      <c r="AA304" s="158"/>
      <c r="AB304" s="158"/>
      <c r="AC304" s="148"/>
      <c r="AD304" s="143"/>
      <c r="AE304" s="144" t="str">
        <f t="shared" ca="1" si="70"/>
        <v/>
      </c>
      <c r="AF304" s="150" t="str">
        <f t="shared" si="71"/>
        <v/>
      </c>
      <c r="AG304" s="150" t="str">
        <f t="shared" si="72"/>
        <v/>
      </c>
      <c r="AH304" s="9" t="str">
        <f>IF(AF304=4,VLOOKUP(AG304,設定_幼児!$A$2:$B$4,2,1),"---")</f>
        <v>---</v>
      </c>
      <c r="AI304" s="109" t="str">
        <f>IF(E304=""," ",DATEDIF(E304,#REF!,"M"))</f>
        <v xml:space="preserve"> </v>
      </c>
      <c r="AJ304" s="15" t="str">
        <f t="shared" ref="AJ304:AJ367" si="82">_xlfn.IFS(AI304=" ","",AI304&lt;=41,"3",AI304&lt;=47,"3.5",AI304&lt;=53,"4",AI304&lt;=59,4.5,AI304&lt;=65,5,AI304&lt;=71,5.5,AI304&gt;71,6,AI304="","")</f>
        <v/>
      </c>
      <c r="AK304" s="31">
        <v>293</v>
      </c>
      <c r="AL304" s="31" t="str">
        <f t="shared" si="73"/>
        <v/>
      </c>
      <c r="AM304" s="31" t="str">
        <f t="shared" si="74"/>
        <v>立得点表_幼児!3:７</v>
      </c>
      <c r="AN304" s="121" t="str">
        <f t="shared" si="75"/>
        <v>立得点表_幼児!11:15</v>
      </c>
      <c r="AO304" s="31" t="str">
        <f t="shared" si="76"/>
        <v>ボール得点表_幼児!3:７</v>
      </c>
      <c r="AP304" s="121" t="str">
        <f t="shared" si="77"/>
        <v>ボール得点表_幼児!11:15</v>
      </c>
      <c r="AQ304" s="31" t="str">
        <f t="shared" si="78"/>
        <v>25m得点表_幼児!3:7</v>
      </c>
      <c r="AR304" s="121" t="str">
        <f t="shared" si="79"/>
        <v>25m得点表_幼児!11:15</v>
      </c>
      <c r="AS304" s="31" t="str">
        <f t="shared" si="80"/>
        <v>往得点表_幼児!3:7</v>
      </c>
      <c r="AT304" s="121" t="str">
        <f t="shared" si="81"/>
        <v>往得点表_幼児!11:15</v>
      </c>
      <c r="AU304" s="31" t="e">
        <f>OR(AND(#REF!&lt;=7,#REF!&lt;&gt;""),AND(#REF!&gt;=50,#REF!=""))</f>
        <v>#REF!</v>
      </c>
    </row>
    <row r="305" spans="1:47">
      <c r="A305" s="8">
        <v>294</v>
      </c>
      <c r="B305" s="459"/>
      <c r="C305" s="139"/>
      <c r="D305" s="140"/>
      <c r="E305" s="141"/>
      <c r="F305" s="142" t="str">
        <f>IF(E305="","",DATEDIF(E305,#REF!,"y"))</f>
        <v/>
      </c>
      <c r="G305" s="140"/>
      <c r="H305" s="140"/>
      <c r="I305" s="83"/>
      <c r="J305" s="149" t="str">
        <f t="shared" ca="1" si="67"/>
        <v/>
      </c>
      <c r="K305" s="145"/>
      <c r="L305" s="158"/>
      <c r="M305" s="158"/>
      <c r="N305" s="146"/>
      <c r="O305" s="143"/>
      <c r="P305" s="144" t="str">
        <f t="shared" ca="1" si="68"/>
        <v/>
      </c>
      <c r="Q305" s="145"/>
      <c r="R305" s="158"/>
      <c r="S305" s="158"/>
      <c r="T305" s="158"/>
      <c r="U305" s="146"/>
      <c r="V305" s="147"/>
      <c r="W305" s="83" t="str">
        <f t="shared" ca="1" si="69"/>
        <v/>
      </c>
      <c r="X305" s="83"/>
      <c r="Y305" s="145"/>
      <c r="Z305" s="158"/>
      <c r="AA305" s="158"/>
      <c r="AB305" s="158"/>
      <c r="AC305" s="148"/>
      <c r="AD305" s="143"/>
      <c r="AE305" s="144" t="str">
        <f t="shared" ca="1" si="70"/>
        <v/>
      </c>
      <c r="AF305" s="150" t="str">
        <f t="shared" si="71"/>
        <v/>
      </c>
      <c r="AG305" s="150" t="str">
        <f t="shared" si="72"/>
        <v/>
      </c>
      <c r="AH305" s="9" t="str">
        <f>IF(AF305=4,VLOOKUP(AG305,設定_幼児!$A$2:$B$4,2,1),"---")</f>
        <v>---</v>
      </c>
      <c r="AI305" s="109" t="str">
        <f>IF(E305=""," ",DATEDIF(E305,#REF!,"M"))</f>
        <v xml:space="preserve"> </v>
      </c>
      <c r="AJ305" s="15" t="str">
        <f t="shared" si="82"/>
        <v/>
      </c>
      <c r="AK305" s="31">
        <v>294</v>
      </c>
      <c r="AL305" s="31" t="str">
        <f t="shared" si="73"/>
        <v/>
      </c>
      <c r="AM305" s="31" t="str">
        <f t="shared" si="74"/>
        <v>立得点表_幼児!3:７</v>
      </c>
      <c r="AN305" s="121" t="str">
        <f t="shared" si="75"/>
        <v>立得点表_幼児!11:15</v>
      </c>
      <c r="AO305" s="31" t="str">
        <f t="shared" si="76"/>
        <v>ボール得点表_幼児!3:７</v>
      </c>
      <c r="AP305" s="121" t="str">
        <f t="shared" si="77"/>
        <v>ボール得点表_幼児!11:15</v>
      </c>
      <c r="AQ305" s="31" t="str">
        <f t="shared" si="78"/>
        <v>25m得点表_幼児!3:7</v>
      </c>
      <c r="AR305" s="121" t="str">
        <f t="shared" si="79"/>
        <v>25m得点表_幼児!11:15</v>
      </c>
      <c r="AS305" s="31" t="str">
        <f t="shared" si="80"/>
        <v>往得点表_幼児!3:7</v>
      </c>
      <c r="AT305" s="121" t="str">
        <f t="shared" si="81"/>
        <v>往得点表_幼児!11:15</v>
      </c>
      <c r="AU305" s="31" t="e">
        <f>OR(AND(#REF!&lt;=7,#REF!&lt;&gt;""),AND(#REF!&gt;=50,#REF!=""))</f>
        <v>#REF!</v>
      </c>
    </row>
    <row r="306" spans="1:47">
      <c r="A306" s="8">
        <v>295</v>
      </c>
      <c r="B306" s="459"/>
      <c r="C306" s="139"/>
      <c r="D306" s="140"/>
      <c r="E306" s="141"/>
      <c r="F306" s="142" t="str">
        <f>IF(E306="","",DATEDIF(E306,#REF!,"y"))</f>
        <v/>
      </c>
      <c r="G306" s="140"/>
      <c r="H306" s="140"/>
      <c r="I306" s="83"/>
      <c r="J306" s="149" t="str">
        <f t="shared" ca="1" si="67"/>
        <v/>
      </c>
      <c r="K306" s="145"/>
      <c r="L306" s="158"/>
      <c r="M306" s="158"/>
      <c r="N306" s="146"/>
      <c r="O306" s="143"/>
      <c r="P306" s="144" t="str">
        <f t="shared" ca="1" si="68"/>
        <v/>
      </c>
      <c r="Q306" s="145"/>
      <c r="R306" s="158"/>
      <c r="S306" s="158"/>
      <c r="T306" s="158"/>
      <c r="U306" s="146"/>
      <c r="V306" s="147"/>
      <c r="W306" s="83" t="str">
        <f t="shared" ca="1" si="69"/>
        <v/>
      </c>
      <c r="X306" s="83"/>
      <c r="Y306" s="145"/>
      <c r="Z306" s="158"/>
      <c r="AA306" s="158"/>
      <c r="AB306" s="158"/>
      <c r="AC306" s="148"/>
      <c r="AD306" s="143"/>
      <c r="AE306" s="144" t="str">
        <f t="shared" ca="1" si="70"/>
        <v/>
      </c>
      <c r="AF306" s="150" t="str">
        <f t="shared" si="71"/>
        <v/>
      </c>
      <c r="AG306" s="150" t="str">
        <f t="shared" si="72"/>
        <v/>
      </c>
      <c r="AH306" s="9" t="str">
        <f>IF(AF306=4,VLOOKUP(AG306,設定_幼児!$A$2:$B$4,2,1),"---")</f>
        <v>---</v>
      </c>
      <c r="AI306" s="109" t="str">
        <f>IF(E306=""," ",DATEDIF(E306,#REF!,"M"))</f>
        <v xml:space="preserve"> </v>
      </c>
      <c r="AJ306" s="15" t="str">
        <f t="shared" si="82"/>
        <v/>
      </c>
      <c r="AK306" s="31">
        <v>295</v>
      </c>
      <c r="AL306" s="31" t="str">
        <f t="shared" si="73"/>
        <v/>
      </c>
      <c r="AM306" s="31" t="str">
        <f t="shared" si="74"/>
        <v>立得点表_幼児!3:７</v>
      </c>
      <c r="AN306" s="121" t="str">
        <f t="shared" si="75"/>
        <v>立得点表_幼児!11:15</v>
      </c>
      <c r="AO306" s="31" t="str">
        <f t="shared" si="76"/>
        <v>ボール得点表_幼児!3:７</v>
      </c>
      <c r="AP306" s="121" t="str">
        <f t="shared" si="77"/>
        <v>ボール得点表_幼児!11:15</v>
      </c>
      <c r="AQ306" s="31" t="str">
        <f t="shared" si="78"/>
        <v>25m得点表_幼児!3:7</v>
      </c>
      <c r="AR306" s="121" t="str">
        <f t="shared" si="79"/>
        <v>25m得点表_幼児!11:15</v>
      </c>
      <c r="AS306" s="31" t="str">
        <f t="shared" si="80"/>
        <v>往得点表_幼児!3:7</v>
      </c>
      <c r="AT306" s="121" t="str">
        <f t="shared" si="81"/>
        <v>往得点表_幼児!11:15</v>
      </c>
      <c r="AU306" s="31" t="e">
        <f>OR(AND(#REF!&lt;=7,#REF!&lt;&gt;""),AND(#REF!&gt;=50,#REF!=""))</f>
        <v>#REF!</v>
      </c>
    </row>
    <row r="307" spans="1:47">
      <c r="A307" s="8">
        <v>296</v>
      </c>
      <c r="B307" s="459"/>
      <c r="C307" s="139"/>
      <c r="D307" s="140"/>
      <c r="E307" s="141"/>
      <c r="F307" s="142" t="str">
        <f>IF(E307="","",DATEDIF(E307,#REF!,"y"))</f>
        <v/>
      </c>
      <c r="G307" s="140"/>
      <c r="H307" s="140"/>
      <c r="I307" s="83"/>
      <c r="J307" s="149" t="str">
        <f t="shared" ca="1" si="67"/>
        <v/>
      </c>
      <c r="K307" s="145"/>
      <c r="L307" s="158"/>
      <c r="M307" s="158"/>
      <c r="N307" s="146"/>
      <c r="O307" s="143"/>
      <c r="P307" s="144" t="str">
        <f t="shared" ca="1" si="68"/>
        <v/>
      </c>
      <c r="Q307" s="145"/>
      <c r="R307" s="158"/>
      <c r="S307" s="158"/>
      <c r="T307" s="158"/>
      <c r="U307" s="146"/>
      <c r="V307" s="147"/>
      <c r="W307" s="83" t="str">
        <f t="shared" ca="1" si="69"/>
        <v/>
      </c>
      <c r="X307" s="83"/>
      <c r="Y307" s="145"/>
      <c r="Z307" s="158"/>
      <c r="AA307" s="158"/>
      <c r="AB307" s="158"/>
      <c r="AC307" s="148"/>
      <c r="AD307" s="143"/>
      <c r="AE307" s="144" t="str">
        <f t="shared" ca="1" si="70"/>
        <v/>
      </c>
      <c r="AF307" s="150" t="str">
        <f t="shared" si="71"/>
        <v/>
      </c>
      <c r="AG307" s="150" t="str">
        <f t="shared" si="72"/>
        <v/>
      </c>
      <c r="AH307" s="9" t="str">
        <f>IF(AF307=4,VLOOKUP(AG307,設定_幼児!$A$2:$B$4,2,1),"---")</f>
        <v>---</v>
      </c>
      <c r="AI307" s="109" t="str">
        <f>IF(E307=""," ",DATEDIF(E307,#REF!,"M"))</f>
        <v xml:space="preserve"> </v>
      </c>
      <c r="AJ307" s="15" t="str">
        <f t="shared" si="82"/>
        <v/>
      </c>
      <c r="AK307" s="31">
        <v>296</v>
      </c>
      <c r="AL307" s="31" t="str">
        <f t="shared" si="73"/>
        <v/>
      </c>
      <c r="AM307" s="31" t="str">
        <f t="shared" si="74"/>
        <v>立得点表_幼児!3:７</v>
      </c>
      <c r="AN307" s="121" t="str">
        <f t="shared" si="75"/>
        <v>立得点表_幼児!11:15</v>
      </c>
      <c r="AO307" s="31" t="str">
        <f t="shared" si="76"/>
        <v>ボール得点表_幼児!3:７</v>
      </c>
      <c r="AP307" s="121" t="str">
        <f t="shared" si="77"/>
        <v>ボール得点表_幼児!11:15</v>
      </c>
      <c r="AQ307" s="31" t="str">
        <f t="shared" si="78"/>
        <v>25m得点表_幼児!3:7</v>
      </c>
      <c r="AR307" s="121" t="str">
        <f t="shared" si="79"/>
        <v>25m得点表_幼児!11:15</v>
      </c>
      <c r="AS307" s="31" t="str">
        <f t="shared" si="80"/>
        <v>往得点表_幼児!3:7</v>
      </c>
      <c r="AT307" s="121" t="str">
        <f t="shared" si="81"/>
        <v>往得点表_幼児!11:15</v>
      </c>
      <c r="AU307" s="31" t="e">
        <f>OR(AND(#REF!&lt;=7,#REF!&lt;&gt;""),AND(#REF!&gt;=50,#REF!=""))</f>
        <v>#REF!</v>
      </c>
    </row>
    <row r="308" spans="1:47">
      <c r="A308" s="8">
        <v>297</v>
      </c>
      <c r="B308" s="459"/>
      <c r="C308" s="139"/>
      <c r="D308" s="140"/>
      <c r="E308" s="141"/>
      <c r="F308" s="142" t="str">
        <f>IF(E308="","",DATEDIF(E308,#REF!,"y"))</f>
        <v/>
      </c>
      <c r="G308" s="140"/>
      <c r="H308" s="140"/>
      <c r="I308" s="83"/>
      <c r="J308" s="149" t="str">
        <f t="shared" ca="1" si="67"/>
        <v/>
      </c>
      <c r="K308" s="145"/>
      <c r="L308" s="158"/>
      <c r="M308" s="158"/>
      <c r="N308" s="146"/>
      <c r="O308" s="143"/>
      <c r="P308" s="144" t="str">
        <f t="shared" ca="1" si="68"/>
        <v/>
      </c>
      <c r="Q308" s="145"/>
      <c r="R308" s="158"/>
      <c r="S308" s="158"/>
      <c r="T308" s="158"/>
      <c r="U308" s="146"/>
      <c r="V308" s="147"/>
      <c r="W308" s="83" t="str">
        <f t="shared" ca="1" si="69"/>
        <v/>
      </c>
      <c r="X308" s="83"/>
      <c r="Y308" s="145"/>
      <c r="Z308" s="158"/>
      <c r="AA308" s="158"/>
      <c r="AB308" s="158"/>
      <c r="AC308" s="148"/>
      <c r="AD308" s="143"/>
      <c r="AE308" s="144" t="str">
        <f t="shared" ca="1" si="70"/>
        <v/>
      </c>
      <c r="AF308" s="150" t="str">
        <f t="shared" si="71"/>
        <v/>
      </c>
      <c r="AG308" s="150" t="str">
        <f t="shared" si="72"/>
        <v/>
      </c>
      <c r="AH308" s="9" t="str">
        <f>IF(AF308=4,VLOOKUP(AG308,設定_幼児!$A$2:$B$4,2,1),"---")</f>
        <v>---</v>
      </c>
      <c r="AI308" s="109" t="str">
        <f>IF(E308=""," ",DATEDIF(E308,#REF!,"M"))</f>
        <v xml:space="preserve"> </v>
      </c>
      <c r="AJ308" s="15" t="str">
        <f t="shared" si="82"/>
        <v/>
      </c>
      <c r="AK308" s="31">
        <v>297</v>
      </c>
      <c r="AL308" s="31" t="str">
        <f t="shared" si="73"/>
        <v/>
      </c>
      <c r="AM308" s="31" t="str">
        <f t="shared" si="74"/>
        <v>立得点表_幼児!3:７</v>
      </c>
      <c r="AN308" s="121" t="str">
        <f t="shared" si="75"/>
        <v>立得点表_幼児!11:15</v>
      </c>
      <c r="AO308" s="31" t="str">
        <f t="shared" si="76"/>
        <v>ボール得点表_幼児!3:７</v>
      </c>
      <c r="AP308" s="121" t="str">
        <f t="shared" si="77"/>
        <v>ボール得点表_幼児!11:15</v>
      </c>
      <c r="AQ308" s="31" t="str">
        <f t="shared" si="78"/>
        <v>25m得点表_幼児!3:7</v>
      </c>
      <c r="AR308" s="121" t="str">
        <f t="shared" si="79"/>
        <v>25m得点表_幼児!11:15</v>
      </c>
      <c r="AS308" s="31" t="str">
        <f t="shared" si="80"/>
        <v>往得点表_幼児!3:7</v>
      </c>
      <c r="AT308" s="121" t="str">
        <f t="shared" si="81"/>
        <v>往得点表_幼児!11:15</v>
      </c>
      <c r="AU308" s="31" t="e">
        <f>OR(AND(#REF!&lt;=7,#REF!&lt;&gt;""),AND(#REF!&gt;=50,#REF!=""))</f>
        <v>#REF!</v>
      </c>
    </row>
    <row r="309" spans="1:47">
      <c r="A309" s="8">
        <v>298</v>
      </c>
      <c r="B309" s="459"/>
      <c r="C309" s="139"/>
      <c r="D309" s="140"/>
      <c r="E309" s="141"/>
      <c r="F309" s="142" t="str">
        <f>IF(E309="","",DATEDIF(E309,#REF!,"y"))</f>
        <v/>
      </c>
      <c r="G309" s="140"/>
      <c r="H309" s="140"/>
      <c r="I309" s="83"/>
      <c r="J309" s="149" t="str">
        <f t="shared" ca="1" si="67"/>
        <v/>
      </c>
      <c r="K309" s="145"/>
      <c r="L309" s="158"/>
      <c r="M309" s="158"/>
      <c r="N309" s="146"/>
      <c r="O309" s="143"/>
      <c r="P309" s="144" t="str">
        <f t="shared" ca="1" si="68"/>
        <v/>
      </c>
      <c r="Q309" s="145"/>
      <c r="R309" s="158"/>
      <c r="S309" s="158"/>
      <c r="T309" s="158"/>
      <c r="U309" s="146"/>
      <c r="V309" s="147"/>
      <c r="W309" s="83" t="str">
        <f t="shared" ca="1" si="69"/>
        <v/>
      </c>
      <c r="X309" s="83"/>
      <c r="Y309" s="145"/>
      <c r="Z309" s="158"/>
      <c r="AA309" s="158"/>
      <c r="AB309" s="158"/>
      <c r="AC309" s="148"/>
      <c r="AD309" s="143"/>
      <c r="AE309" s="144" t="str">
        <f t="shared" ca="1" si="70"/>
        <v/>
      </c>
      <c r="AF309" s="150" t="str">
        <f t="shared" si="71"/>
        <v/>
      </c>
      <c r="AG309" s="150" t="str">
        <f t="shared" si="72"/>
        <v/>
      </c>
      <c r="AH309" s="9" t="str">
        <f>IF(AF309=4,VLOOKUP(AG309,設定_幼児!$A$2:$B$4,2,1),"---")</f>
        <v>---</v>
      </c>
      <c r="AI309" s="109" t="str">
        <f>IF(E309=""," ",DATEDIF(E309,#REF!,"M"))</f>
        <v xml:space="preserve"> </v>
      </c>
      <c r="AJ309" s="15" t="str">
        <f t="shared" si="82"/>
        <v/>
      </c>
      <c r="AK309" s="31">
        <v>298</v>
      </c>
      <c r="AL309" s="31" t="str">
        <f t="shared" si="73"/>
        <v/>
      </c>
      <c r="AM309" s="31" t="str">
        <f t="shared" si="74"/>
        <v>立得点表_幼児!3:７</v>
      </c>
      <c r="AN309" s="121" t="str">
        <f t="shared" si="75"/>
        <v>立得点表_幼児!11:15</v>
      </c>
      <c r="AO309" s="31" t="str">
        <f t="shared" si="76"/>
        <v>ボール得点表_幼児!3:７</v>
      </c>
      <c r="AP309" s="121" t="str">
        <f t="shared" si="77"/>
        <v>ボール得点表_幼児!11:15</v>
      </c>
      <c r="AQ309" s="31" t="str">
        <f t="shared" si="78"/>
        <v>25m得点表_幼児!3:7</v>
      </c>
      <c r="AR309" s="121" t="str">
        <f t="shared" si="79"/>
        <v>25m得点表_幼児!11:15</v>
      </c>
      <c r="AS309" s="31" t="str">
        <f t="shared" si="80"/>
        <v>往得点表_幼児!3:7</v>
      </c>
      <c r="AT309" s="121" t="str">
        <f t="shared" si="81"/>
        <v>往得点表_幼児!11:15</v>
      </c>
      <c r="AU309" s="31" t="e">
        <f>OR(AND(#REF!&lt;=7,#REF!&lt;&gt;""),AND(#REF!&gt;=50,#REF!=""))</f>
        <v>#REF!</v>
      </c>
    </row>
    <row r="310" spans="1:47">
      <c r="A310" s="8">
        <v>299</v>
      </c>
      <c r="B310" s="459"/>
      <c r="C310" s="139"/>
      <c r="D310" s="140"/>
      <c r="E310" s="141"/>
      <c r="F310" s="142" t="str">
        <f>IF(E310="","",DATEDIF(E310,#REF!,"y"))</f>
        <v/>
      </c>
      <c r="G310" s="140"/>
      <c r="H310" s="140"/>
      <c r="I310" s="83"/>
      <c r="J310" s="149" t="str">
        <f t="shared" ca="1" si="67"/>
        <v/>
      </c>
      <c r="K310" s="145"/>
      <c r="L310" s="158"/>
      <c r="M310" s="158"/>
      <c r="N310" s="146"/>
      <c r="O310" s="143"/>
      <c r="P310" s="144" t="str">
        <f t="shared" ca="1" si="68"/>
        <v/>
      </c>
      <c r="Q310" s="145"/>
      <c r="R310" s="158"/>
      <c r="S310" s="158"/>
      <c r="T310" s="158"/>
      <c r="U310" s="146"/>
      <c r="V310" s="147"/>
      <c r="W310" s="83" t="str">
        <f t="shared" ca="1" si="69"/>
        <v/>
      </c>
      <c r="X310" s="83"/>
      <c r="Y310" s="145"/>
      <c r="Z310" s="158"/>
      <c r="AA310" s="158"/>
      <c r="AB310" s="158"/>
      <c r="AC310" s="148"/>
      <c r="AD310" s="143"/>
      <c r="AE310" s="144" t="str">
        <f t="shared" ca="1" si="70"/>
        <v/>
      </c>
      <c r="AF310" s="150" t="str">
        <f t="shared" si="71"/>
        <v/>
      </c>
      <c r="AG310" s="150" t="str">
        <f t="shared" si="72"/>
        <v/>
      </c>
      <c r="AH310" s="9" t="str">
        <f>IF(AF310=4,VLOOKUP(AG310,設定_幼児!$A$2:$B$4,2,1),"---")</f>
        <v>---</v>
      </c>
      <c r="AI310" s="109" t="str">
        <f>IF(E310=""," ",DATEDIF(E310,#REF!,"M"))</f>
        <v xml:space="preserve"> </v>
      </c>
      <c r="AJ310" s="15" t="str">
        <f t="shared" si="82"/>
        <v/>
      </c>
      <c r="AK310" s="31">
        <v>299</v>
      </c>
      <c r="AL310" s="31" t="str">
        <f t="shared" si="73"/>
        <v/>
      </c>
      <c r="AM310" s="31" t="str">
        <f t="shared" si="74"/>
        <v>立得点表_幼児!3:７</v>
      </c>
      <c r="AN310" s="121" t="str">
        <f t="shared" si="75"/>
        <v>立得点表_幼児!11:15</v>
      </c>
      <c r="AO310" s="31" t="str">
        <f t="shared" si="76"/>
        <v>ボール得点表_幼児!3:７</v>
      </c>
      <c r="AP310" s="121" t="str">
        <f t="shared" si="77"/>
        <v>ボール得点表_幼児!11:15</v>
      </c>
      <c r="AQ310" s="31" t="str">
        <f t="shared" si="78"/>
        <v>25m得点表_幼児!3:7</v>
      </c>
      <c r="AR310" s="121" t="str">
        <f t="shared" si="79"/>
        <v>25m得点表_幼児!11:15</v>
      </c>
      <c r="AS310" s="31" t="str">
        <f t="shared" si="80"/>
        <v>往得点表_幼児!3:7</v>
      </c>
      <c r="AT310" s="121" t="str">
        <f t="shared" si="81"/>
        <v>往得点表_幼児!11:15</v>
      </c>
      <c r="AU310" s="31" t="e">
        <f>OR(AND(#REF!&lt;=7,#REF!&lt;&gt;""),AND(#REF!&gt;=50,#REF!=""))</f>
        <v>#REF!</v>
      </c>
    </row>
    <row r="311" spans="1:47">
      <c r="A311" s="8">
        <v>300</v>
      </c>
      <c r="B311" s="459"/>
      <c r="C311" s="139"/>
      <c r="D311" s="140"/>
      <c r="E311" s="141"/>
      <c r="F311" s="142" t="str">
        <f>IF(E311="","",DATEDIF(E311,#REF!,"y"))</f>
        <v/>
      </c>
      <c r="G311" s="140"/>
      <c r="H311" s="140"/>
      <c r="I311" s="83"/>
      <c r="J311" s="149" t="str">
        <f t="shared" ca="1" si="67"/>
        <v/>
      </c>
      <c r="K311" s="145"/>
      <c r="L311" s="158"/>
      <c r="M311" s="158"/>
      <c r="N311" s="146"/>
      <c r="O311" s="143"/>
      <c r="P311" s="144" t="str">
        <f t="shared" ca="1" si="68"/>
        <v/>
      </c>
      <c r="Q311" s="145"/>
      <c r="R311" s="158"/>
      <c r="S311" s="158"/>
      <c r="T311" s="158"/>
      <c r="U311" s="146"/>
      <c r="V311" s="147"/>
      <c r="W311" s="83" t="str">
        <f t="shared" ca="1" si="69"/>
        <v/>
      </c>
      <c r="X311" s="83"/>
      <c r="Y311" s="145"/>
      <c r="Z311" s="158"/>
      <c r="AA311" s="158"/>
      <c r="AB311" s="158"/>
      <c r="AC311" s="148"/>
      <c r="AD311" s="143"/>
      <c r="AE311" s="144" t="str">
        <f t="shared" ca="1" si="70"/>
        <v/>
      </c>
      <c r="AF311" s="150" t="str">
        <f t="shared" si="71"/>
        <v/>
      </c>
      <c r="AG311" s="150" t="str">
        <f t="shared" si="72"/>
        <v/>
      </c>
      <c r="AH311" s="9" t="str">
        <f>IF(AF311=4,VLOOKUP(AG311,設定_幼児!$A$2:$B$4,2,1),"---")</f>
        <v>---</v>
      </c>
      <c r="AI311" s="109" t="str">
        <f>IF(E311=""," ",DATEDIF(E311,#REF!,"M"))</f>
        <v xml:space="preserve"> </v>
      </c>
      <c r="AJ311" s="15" t="str">
        <f t="shared" si="82"/>
        <v/>
      </c>
      <c r="AK311" s="31">
        <v>300</v>
      </c>
      <c r="AL311" s="31" t="str">
        <f t="shared" si="73"/>
        <v/>
      </c>
      <c r="AM311" s="31" t="str">
        <f t="shared" si="74"/>
        <v>立得点表_幼児!3:７</v>
      </c>
      <c r="AN311" s="121" t="str">
        <f t="shared" si="75"/>
        <v>立得点表_幼児!11:15</v>
      </c>
      <c r="AO311" s="31" t="str">
        <f t="shared" si="76"/>
        <v>ボール得点表_幼児!3:７</v>
      </c>
      <c r="AP311" s="121" t="str">
        <f t="shared" si="77"/>
        <v>ボール得点表_幼児!11:15</v>
      </c>
      <c r="AQ311" s="31" t="str">
        <f t="shared" si="78"/>
        <v>25m得点表_幼児!3:7</v>
      </c>
      <c r="AR311" s="121" t="str">
        <f t="shared" si="79"/>
        <v>25m得点表_幼児!11:15</v>
      </c>
      <c r="AS311" s="31" t="str">
        <f t="shared" si="80"/>
        <v>往得点表_幼児!3:7</v>
      </c>
      <c r="AT311" s="121" t="str">
        <f t="shared" si="81"/>
        <v>往得点表_幼児!11:15</v>
      </c>
      <c r="AU311" s="31" t="e">
        <f>OR(AND(#REF!&lt;=7,#REF!&lt;&gt;""),AND(#REF!&gt;=50,#REF!=""))</f>
        <v>#REF!</v>
      </c>
    </row>
    <row r="312" spans="1:47">
      <c r="A312" s="8">
        <v>301</v>
      </c>
      <c r="B312" s="459"/>
      <c r="C312" s="139"/>
      <c r="D312" s="140"/>
      <c r="E312" s="141"/>
      <c r="F312" s="142" t="str">
        <f>IF(E312="","",DATEDIF(E312,#REF!,"y"))</f>
        <v/>
      </c>
      <c r="G312" s="140"/>
      <c r="H312" s="140"/>
      <c r="I312" s="83"/>
      <c r="J312" s="149" t="str">
        <f t="shared" ca="1" si="67"/>
        <v/>
      </c>
      <c r="K312" s="145"/>
      <c r="L312" s="158"/>
      <c r="M312" s="158"/>
      <c r="N312" s="146"/>
      <c r="O312" s="143"/>
      <c r="P312" s="144" t="str">
        <f t="shared" ca="1" si="68"/>
        <v/>
      </c>
      <c r="Q312" s="145"/>
      <c r="R312" s="158"/>
      <c r="S312" s="158"/>
      <c r="T312" s="158"/>
      <c r="U312" s="146"/>
      <c r="V312" s="147"/>
      <c r="W312" s="83" t="str">
        <f t="shared" ca="1" si="69"/>
        <v/>
      </c>
      <c r="X312" s="83"/>
      <c r="Y312" s="145"/>
      <c r="Z312" s="158"/>
      <c r="AA312" s="158"/>
      <c r="AB312" s="158"/>
      <c r="AC312" s="148"/>
      <c r="AD312" s="143"/>
      <c r="AE312" s="144" t="str">
        <f t="shared" ca="1" si="70"/>
        <v/>
      </c>
      <c r="AF312" s="150" t="str">
        <f t="shared" si="71"/>
        <v/>
      </c>
      <c r="AG312" s="150" t="str">
        <f t="shared" si="72"/>
        <v/>
      </c>
      <c r="AH312" s="9" t="str">
        <f>IF(AF312=4,VLOOKUP(AG312,設定_幼児!$A$2:$B$4,2,1),"---")</f>
        <v>---</v>
      </c>
      <c r="AI312" s="109" t="str">
        <f>IF(E312=""," ",DATEDIF(E312,#REF!,"M"))</f>
        <v xml:space="preserve"> </v>
      </c>
      <c r="AJ312" s="15" t="str">
        <f t="shared" si="82"/>
        <v/>
      </c>
      <c r="AK312" s="31">
        <v>301</v>
      </c>
      <c r="AL312" s="31" t="str">
        <f t="shared" si="73"/>
        <v/>
      </c>
      <c r="AM312" s="31" t="str">
        <f t="shared" si="74"/>
        <v>立得点表_幼児!3:７</v>
      </c>
      <c r="AN312" s="121" t="str">
        <f t="shared" si="75"/>
        <v>立得点表_幼児!11:15</v>
      </c>
      <c r="AO312" s="31" t="str">
        <f t="shared" si="76"/>
        <v>ボール得点表_幼児!3:７</v>
      </c>
      <c r="AP312" s="121" t="str">
        <f t="shared" si="77"/>
        <v>ボール得点表_幼児!11:15</v>
      </c>
      <c r="AQ312" s="31" t="str">
        <f t="shared" si="78"/>
        <v>25m得点表_幼児!3:7</v>
      </c>
      <c r="AR312" s="121" t="str">
        <f t="shared" si="79"/>
        <v>25m得点表_幼児!11:15</v>
      </c>
      <c r="AS312" s="31" t="str">
        <f t="shared" si="80"/>
        <v>往得点表_幼児!3:7</v>
      </c>
      <c r="AT312" s="121" t="str">
        <f t="shared" si="81"/>
        <v>往得点表_幼児!11:15</v>
      </c>
      <c r="AU312" s="31" t="e">
        <f>OR(AND(#REF!&lt;=7,#REF!&lt;&gt;""),AND(#REF!&gt;=50,#REF!=""))</f>
        <v>#REF!</v>
      </c>
    </row>
    <row r="313" spans="1:47">
      <c r="A313" s="8">
        <v>302</v>
      </c>
      <c r="B313" s="459"/>
      <c r="C313" s="139"/>
      <c r="D313" s="140"/>
      <c r="E313" s="141"/>
      <c r="F313" s="142" t="str">
        <f>IF(E313="","",DATEDIF(E313,#REF!,"y"))</f>
        <v/>
      </c>
      <c r="G313" s="140"/>
      <c r="H313" s="140"/>
      <c r="I313" s="83"/>
      <c r="J313" s="149" t="str">
        <f t="shared" ca="1" si="67"/>
        <v/>
      </c>
      <c r="K313" s="145"/>
      <c r="L313" s="158"/>
      <c r="M313" s="158"/>
      <c r="N313" s="146"/>
      <c r="O313" s="143"/>
      <c r="P313" s="144" t="str">
        <f t="shared" ca="1" si="68"/>
        <v/>
      </c>
      <c r="Q313" s="145"/>
      <c r="R313" s="158"/>
      <c r="S313" s="158"/>
      <c r="T313" s="158"/>
      <c r="U313" s="146"/>
      <c r="V313" s="147"/>
      <c r="W313" s="83" t="str">
        <f t="shared" ca="1" si="69"/>
        <v/>
      </c>
      <c r="X313" s="83"/>
      <c r="Y313" s="145"/>
      <c r="Z313" s="158"/>
      <c r="AA313" s="158"/>
      <c r="AB313" s="158"/>
      <c r="AC313" s="148"/>
      <c r="AD313" s="143"/>
      <c r="AE313" s="144" t="str">
        <f t="shared" ca="1" si="70"/>
        <v/>
      </c>
      <c r="AF313" s="150" t="str">
        <f t="shared" si="71"/>
        <v/>
      </c>
      <c r="AG313" s="150" t="str">
        <f t="shared" si="72"/>
        <v/>
      </c>
      <c r="AH313" s="9" t="str">
        <f>IF(AF313=4,VLOOKUP(AG313,設定_幼児!$A$2:$B$4,2,1),"---")</f>
        <v>---</v>
      </c>
      <c r="AI313" s="109" t="str">
        <f>IF(E313=""," ",DATEDIF(E313,#REF!,"M"))</f>
        <v xml:space="preserve"> </v>
      </c>
      <c r="AJ313" s="15" t="str">
        <f t="shared" si="82"/>
        <v/>
      </c>
      <c r="AK313" s="31">
        <v>302</v>
      </c>
      <c r="AL313" s="31" t="str">
        <f t="shared" si="73"/>
        <v/>
      </c>
      <c r="AM313" s="31" t="str">
        <f t="shared" si="74"/>
        <v>立得点表_幼児!3:７</v>
      </c>
      <c r="AN313" s="121" t="str">
        <f t="shared" si="75"/>
        <v>立得点表_幼児!11:15</v>
      </c>
      <c r="AO313" s="31" t="str">
        <f t="shared" si="76"/>
        <v>ボール得点表_幼児!3:７</v>
      </c>
      <c r="AP313" s="121" t="str">
        <f t="shared" si="77"/>
        <v>ボール得点表_幼児!11:15</v>
      </c>
      <c r="AQ313" s="31" t="str">
        <f t="shared" si="78"/>
        <v>25m得点表_幼児!3:7</v>
      </c>
      <c r="AR313" s="121" t="str">
        <f t="shared" si="79"/>
        <v>25m得点表_幼児!11:15</v>
      </c>
      <c r="AS313" s="31" t="str">
        <f t="shared" si="80"/>
        <v>往得点表_幼児!3:7</v>
      </c>
      <c r="AT313" s="121" t="str">
        <f t="shared" si="81"/>
        <v>往得点表_幼児!11:15</v>
      </c>
      <c r="AU313" s="31" t="e">
        <f>OR(AND(#REF!&lt;=7,#REF!&lt;&gt;""),AND(#REF!&gt;=50,#REF!=""))</f>
        <v>#REF!</v>
      </c>
    </row>
    <row r="314" spans="1:47">
      <c r="A314" s="8">
        <v>303</v>
      </c>
      <c r="B314" s="459"/>
      <c r="C314" s="139"/>
      <c r="D314" s="140"/>
      <c r="E314" s="141"/>
      <c r="F314" s="142" t="str">
        <f>IF(E314="","",DATEDIF(E314,#REF!,"y"))</f>
        <v/>
      </c>
      <c r="G314" s="140"/>
      <c r="H314" s="140"/>
      <c r="I314" s="83"/>
      <c r="J314" s="149" t="str">
        <f t="shared" ca="1" si="67"/>
        <v/>
      </c>
      <c r="K314" s="145"/>
      <c r="L314" s="158"/>
      <c r="M314" s="158"/>
      <c r="N314" s="146"/>
      <c r="O314" s="143"/>
      <c r="P314" s="144" t="str">
        <f t="shared" ca="1" si="68"/>
        <v/>
      </c>
      <c r="Q314" s="145"/>
      <c r="R314" s="158"/>
      <c r="S314" s="158"/>
      <c r="T314" s="158"/>
      <c r="U314" s="146"/>
      <c r="V314" s="147"/>
      <c r="W314" s="83" t="str">
        <f t="shared" ca="1" si="69"/>
        <v/>
      </c>
      <c r="X314" s="83"/>
      <c r="Y314" s="145"/>
      <c r="Z314" s="158"/>
      <c r="AA314" s="158"/>
      <c r="AB314" s="158"/>
      <c r="AC314" s="148"/>
      <c r="AD314" s="143"/>
      <c r="AE314" s="144" t="str">
        <f t="shared" ca="1" si="70"/>
        <v/>
      </c>
      <c r="AF314" s="150" t="str">
        <f t="shared" si="71"/>
        <v/>
      </c>
      <c r="AG314" s="150" t="str">
        <f t="shared" si="72"/>
        <v/>
      </c>
      <c r="AH314" s="9" t="str">
        <f>IF(AF314=4,VLOOKUP(AG314,設定_幼児!$A$2:$B$4,2,1),"---")</f>
        <v>---</v>
      </c>
      <c r="AI314" s="109" t="str">
        <f>IF(E314=""," ",DATEDIF(E314,#REF!,"M"))</f>
        <v xml:space="preserve"> </v>
      </c>
      <c r="AJ314" s="15" t="str">
        <f t="shared" si="82"/>
        <v/>
      </c>
      <c r="AK314" s="31">
        <v>303</v>
      </c>
      <c r="AL314" s="31" t="str">
        <f t="shared" si="73"/>
        <v/>
      </c>
      <c r="AM314" s="31" t="str">
        <f t="shared" si="74"/>
        <v>立得点表_幼児!3:７</v>
      </c>
      <c r="AN314" s="121" t="str">
        <f t="shared" si="75"/>
        <v>立得点表_幼児!11:15</v>
      </c>
      <c r="AO314" s="31" t="str">
        <f t="shared" si="76"/>
        <v>ボール得点表_幼児!3:７</v>
      </c>
      <c r="AP314" s="121" t="str">
        <f t="shared" si="77"/>
        <v>ボール得点表_幼児!11:15</v>
      </c>
      <c r="AQ314" s="31" t="str">
        <f t="shared" si="78"/>
        <v>25m得点表_幼児!3:7</v>
      </c>
      <c r="AR314" s="121" t="str">
        <f t="shared" si="79"/>
        <v>25m得点表_幼児!11:15</v>
      </c>
      <c r="AS314" s="31" t="str">
        <f t="shared" si="80"/>
        <v>往得点表_幼児!3:7</v>
      </c>
      <c r="AT314" s="121" t="str">
        <f t="shared" si="81"/>
        <v>往得点表_幼児!11:15</v>
      </c>
      <c r="AU314" s="31" t="e">
        <f>OR(AND(#REF!&lt;=7,#REF!&lt;&gt;""),AND(#REF!&gt;=50,#REF!=""))</f>
        <v>#REF!</v>
      </c>
    </row>
    <row r="315" spans="1:47">
      <c r="A315" s="8">
        <v>304</v>
      </c>
      <c r="B315" s="459"/>
      <c r="C315" s="139"/>
      <c r="D315" s="140"/>
      <c r="E315" s="141"/>
      <c r="F315" s="142" t="str">
        <f>IF(E315="","",DATEDIF(E315,#REF!,"y"))</f>
        <v/>
      </c>
      <c r="G315" s="140"/>
      <c r="H315" s="140"/>
      <c r="I315" s="83"/>
      <c r="J315" s="149" t="str">
        <f t="shared" ca="1" si="67"/>
        <v/>
      </c>
      <c r="K315" s="145"/>
      <c r="L315" s="158"/>
      <c r="M315" s="158"/>
      <c r="N315" s="146"/>
      <c r="O315" s="143"/>
      <c r="P315" s="144" t="str">
        <f t="shared" ca="1" si="68"/>
        <v/>
      </c>
      <c r="Q315" s="145"/>
      <c r="R315" s="158"/>
      <c r="S315" s="158"/>
      <c r="T315" s="158"/>
      <c r="U315" s="146"/>
      <c r="V315" s="147"/>
      <c r="W315" s="83" t="str">
        <f t="shared" ca="1" si="69"/>
        <v/>
      </c>
      <c r="X315" s="83"/>
      <c r="Y315" s="145"/>
      <c r="Z315" s="158"/>
      <c r="AA315" s="158"/>
      <c r="AB315" s="158"/>
      <c r="AC315" s="148"/>
      <c r="AD315" s="143"/>
      <c r="AE315" s="144" t="str">
        <f t="shared" ca="1" si="70"/>
        <v/>
      </c>
      <c r="AF315" s="150" t="str">
        <f t="shared" si="71"/>
        <v/>
      </c>
      <c r="AG315" s="150" t="str">
        <f t="shared" si="72"/>
        <v/>
      </c>
      <c r="AH315" s="9" t="str">
        <f>IF(AF315=4,VLOOKUP(AG315,設定_幼児!$A$2:$B$4,2,1),"---")</f>
        <v>---</v>
      </c>
      <c r="AI315" s="109" t="str">
        <f>IF(E315=""," ",DATEDIF(E315,#REF!,"M"))</f>
        <v xml:space="preserve"> </v>
      </c>
      <c r="AJ315" s="15" t="str">
        <f t="shared" si="82"/>
        <v/>
      </c>
      <c r="AK315" s="31">
        <v>304</v>
      </c>
      <c r="AL315" s="31" t="str">
        <f t="shared" si="73"/>
        <v/>
      </c>
      <c r="AM315" s="31" t="str">
        <f t="shared" si="74"/>
        <v>立得点表_幼児!3:７</v>
      </c>
      <c r="AN315" s="121" t="str">
        <f t="shared" si="75"/>
        <v>立得点表_幼児!11:15</v>
      </c>
      <c r="AO315" s="31" t="str">
        <f t="shared" si="76"/>
        <v>ボール得点表_幼児!3:７</v>
      </c>
      <c r="AP315" s="121" t="str">
        <f t="shared" si="77"/>
        <v>ボール得点表_幼児!11:15</v>
      </c>
      <c r="AQ315" s="31" t="str">
        <f t="shared" si="78"/>
        <v>25m得点表_幼児!3:7</v>
      </c>
      <c r="AR315" s="121" t="str">
        <f t="shared" si="79"/>
        <v>25m得点表_幼児!11:15</v>
      </c>
      <c r="AS315" s="31" t="str">
        <f t="shared" si="80"/>
        <v>往得点表_幼児!3:7</v>
      </c>
      <c r="AT315" s="121" t="str">
        <f t="shared" si="81"/>
        <v>往得点表_幼児!11:15</v>
      </c>
      <c r="AU315" s="31" t="e">
        <f>OR(AND(#REF!&lt;=7,#REF!&lt;&gt;""),AND(#REF!&gt;=50,#REF!=""))</f>
        <v>#REF!</v>
      </c>
    </row>
    <row r="316" spans="1:47">
      <c r="A316" s="8">
        <v>305</v>
      </c>
      <c r="B316" s="459"/>
      <c r="C316" s="139"/>
      <c r="D316" s="140"/>
      <c r="E316" s="141"/>
      <c r="F316" s="142" t="str">
        <f>IF(E316="","",DATEDIF(E316,#REF!,"y"))</f>
        <v/>
      </c>
      <c r="G316" s="140"/>
      <c r="H316" s="140"/>
      <c r="I316" s="83"/>
      <c r="J316" s="149" t="str">
        <f t="shared" ca="1" si="67"/>
        <v/>
      </c>
      <c r="K316" s="145"/>
      <c r="L316" s="158"/>
      <c r="M316" s="158"/>
      <c r="N316" s="146"/>
      <c r="O316" s="143"/>
      <c r="P316" s="144" t="str">
        <f t="shared" ca="1" si="68"/>
        <v/>
      </c>
      <c r="Q316" s="145"/>
      <c r="R316" s="158"/>
      <c r="S316" s="158"/>
      <c r="T316" s="158"/>
      <c r="U316" s="146"/>
      <c r="V316" s="147"/>
      <c r="W316" s="83" t="str">
        <f t="shared" ca="1" si="69"/>
        <v/>
      </c>
      <c r="X316" s="83"/>
      <c r="Y316" s="145"/>
      <c r="Z316" s="158"/>
      <c r="AA316" s="158"/>
      <c r="AB316" s="158"/>
      <c r="AC316" s="148"/>
      <c r="AD316" s="143"/>
      <c r="AE316" s="144" t="str">
        <f t="shared" ca="1" si="70"/>
        <v/>
      </c>
      <c r="AF316" s="150" t="str">
        <f t="shared" si="71"/>
        <v/>
      </c>
      <c r="AG316" s="150" t="str">
        <f t="shared" si="72"/>
        <v/>
      </c>
      <c r="AH316" s="9" t="str">
        <f>IF(AF316=4,VLOOKUP(AG316,設定_幼児!$A$2:$B$4,2,1),"---")</f>
        <v>---</v>
      </c>
      <c r="AI316" s="109" t="str">
        <f>IF(E316=""," ",DATEDIF(E316,#REF!,"M"))</f>
        <v xml:space="preserve"> </v>
      </c>
      <c r="AJ316" s="15" t="str">
        <f t="shared" si="82"/>
        <v/>
      </c>
      <c r="AK316" s="31">
        <v>305</v>
      </c>
      <c r="AL316" s="31" t="str">
        <f t="shared" si="73"/>
        <v/>
      </c>
      <c r="AM316" s="31" t="str">
        <f t="shared" si="74"/>
        <v>立得点表_幼児!3:７</v>
      </c>
      <c r="AN316" s="121" t="str">
        <f t="shared" si="75"/>
        <v>立得点表_幼児!11:15</v>
      </c>
      <c r="AO316" s="31" t="str">
        <f t="shared" si="76"/>
        <v>ボール得点表_幼児!3:７</v>
      </c>
      <c r="AP316" s="121" t="str">
        <f t="shared" si="77"/>
        <v>ボール得点表_幼児!11:15</v>
      </c>
      <c r="AQ316" s="31" t="str">
        <f t="shared" si="78"/>
        <v>25m得点表_幼児!3:7</v>
      </c>
      <c r="AR316" s="121" t="str">
        <f t="shared" si="79"/>
        <v>25m得点表_幼児!11:15</v>
      </c>
      <c r="AS316" s="31" t="str">
        <f t="shared" si="80"/>
        <v>往得点表_幼児!3:7</v>
      </c>
      <c r="AT316" s="121" t="str">
        <f t="shared" si="81"/>
        <v>往得点表_幼児!11:15</v>
      </c>
      <c r="AU316" s="31" t="e">
        <f>OR(AND(#REF!&lt;=7,#REF!&lt;&gt;""),AND(#REF!&gt;=50,#REF!=""))</f>
        <v>#REF!</v>
      </c>
    </row>
    <row r="317" spans="1:47">
      <c r="A317" s="8">
        <v>306</v>
      </c>
      <c r="B317" s="459"/>
      <c r="C317" s="139"/>
      <c r="D317" s="140"/>
      <c r="E317" s="141"/>
      <c r="F317" s="142" t="str">
        <f>IF(E317="","",DATEDIF(E317,#REF!,"y"))</f>
        <v/>
      </c>
      <c r="G317" s="140"/>
      <c r="H317" s="140"/>
      <c r="I317" s="83"/>
      <c r="J317" s="149" t="str">
        <f t="shared" ca="1" si="67"/>
        <v/>
      </c>
      <c r="K317" s="145"/>
      <c r="L317" s="158"/>
      <c r="M317" s="158"/>
      <c r="N317" s="146"/>
      <c r="O317" s="143"/>
      <c r="P317" s="144" t="str">
        <f t="shared" ca="1" si="68"/>
        <v/>
      </c>
      <c r="Q317" s="145"/>
      <c r="R317" s="158"/>
      <c r="S317" s="158"/>
      <c r="T317" s="158"/>
      <c r="U317" s="146"/>
      <c r="V317" s="147"/>
      <c r="W317" s="83" t="str">
        <f t="shared" ca="1" si="69"/>
        <v/>
      </c>
      <c r="X317" s="83"/>
      <c r="Y317" s="145"/>
      <c r="Z317" s="158"/>
      <c r="AA317" s="158"/>
      <c r="AB317" s="158"/>
      <c r="AC317" s="148"/>
      <c r="AD317" s="143"/>
      <c r="AE317" s="144" t="str">
        <f t="shared" ca="1" si="70"/>
        <v/>
      </c>
      <c r="AF317" s="150" t="str">
        <f t="shared" si="71"/>
        <v/>
      </c>
      <c r="AG317" s="150" t="str">
        <f t="shared" si="72"/>
        <v/>
      </c>
      <c r="AH317" s="9" t="str">
        <f>IF(AF317=4,VLOOKUP(AG317,設定_幼児!$A$2:$B$4,2,1),"---")</f>
        <v>---</v>
      </c>
      <c r="AI317" s="109" t="str">
        <f>IF(E317=""," ",DATEDIF(E317,#REF!,"M"))</f>
        <v xml:space="preserve"> </v>
      </c>
      <c r="AJ317" s="15" t="str">
        <f t="shared" si="82"/>
        <v/>
      </c>
      <c r="AK317" s="31">
        <v>306</v>
      </c>
      <c r="AL317" s="31" t="str">
        <f t="shared" si="73"/>
        <v/>
      </c>
      <c r="AM317" s="31" t="str">
        <f t="shared" si="74"/>
        <v>立得点表_幼児!3:７</v>
      </c>
      <c r="AN317" s="121" t="str">
        <f t="shared" si="75"/>
        <v>立得点表_幼児!11:15</v>
      </c>
      <c r="AO317" s="31" t="str">
        <f t="shared" si="76"/>
        <v>ボール得点表_幼児!3:７</v>
      </c>
      <c r="AP317" s="121" t="str">
        <f t="shared" si="77"/>
        <v>ボール得点表_幼児!11:15</v>
      </c>
      <c r="AQ317" s="31" t="str">
        <f t="shared" si="78"/>
        <v>25m得点表_幼児!3:7</v>
      </c>
      <c r="AR317" s="121" t="str">
        <f t="shared" si="79"/>
        <v>25m得点表_幼児!11:15</v>
      </c>
      <c r="AS317" s="31" t="str">
        <f t="shared" si="80"/>
        <v>往得点表_幼児!3:7</v>
      </c>
      <c r="AT317" s="121" t="str">
        <f t="shared" si="81"/>
        <v>往得点表_幼児!11:15</v>
      </c>
      <c r="AU317" s="31" t="e">
        <f>OR(AND(#REF!&lt;=7,#REF!&lt;&gt;""),AND(#REF!&gt;=50,#REF!=""))</f>
        <v>#REF!</v>
      </c>
    </row>
    <row r="318" spans="1:47">
      <c r="A318" s="8">
        <v>307</v>
      </c>
      <c r="B318" s="459"/>
      <c r="C318" s="139"/>
      <c r="D318" s="140"/>
      <c r="E318" s="141"/>
      <c r="F318" s="142" t="str">
        <f>IF(E318="","",DATEDIF(E318,#REF!,"y"))</f>
        <v/>
      </c>
      <c r="G318" s="140"/>
      <c r="H318" s="140"/>
      <c r="I318" s="83"/>
      <c r="J318" s="149" t="str">
        <f t="shared" ca="1" si="67"/>
        <v/>
      </c>
      <c r="K318" s="145"/>
      <c r="L318" s="158"/>
      <c r="M318" s="158"/>
      <c r="N318" s="146"/>
      <c r="O318" s="143"/>
      <c r="P318" s="144" t="str">
        <f t="shared" ca="1" si="68"/>
        <v/>
      </c>
      <c r="Q318" s="145"/>
      <c r="R318" s="158"/>
      <c r="S318" s="158"/>
      <c r="T318" s="158"/>
      <c r="U318" s="146"/>
      <c r="V318" s="147"/>
      <c r="W318" s="83" t="str">
        <f t="shared" ca="1" si="69"/>
        <v/>
      </c>
      <c r="X318" s="83"/>
      <c r="Y318" s="145"/>
      <c r="Z318" s="158"/>
      <c r="AA318" s="158"/>
      <c r="AB318" s="158"/>
      <c r="AC318" s="148"/>
      <c r="AD318" s="143"/>
      <c r="AE318" s="144" t="str">
        <f t="shared" ca="1" si="70"/>
        <v/>
      </c>
      <c r="AF318" s="150" t="str">
        <f t="shared" si="71"/>
        <v/>
      </c>
      <c r="AG318" s="150" t="str">
        <f t="shared" si="72"/>
        <v/>
      </c>
      <c r="AH318" s="9" t="str">
        <f>IF(AF318=4,VLOOKUP(AG318,設定_幼児!$A$2:$B$4,2,1),"---")</f>
        <v>---</v>
      </c>
      <c r="AI318" s="109" t="str">
        <f>IF(E318=""," ",DATEDIF(E318,#REF!,"M"))</f>
        <v xml:space="preserve"> </v>
      </c>
      <c r="AJ318" s="15" t="str">
        <f t="shared" si="82"/>
        <v/>
      </c>
      <c r="AK318" s="31">
        <v>307</v>
      </c>
      <c r="AL318" s="31" t="str">
        <f t="shared" si="73"/>
        <v/>
      </c>
      <c r="AM318" s="31" t="str">
        <f t="shared" si="74"/>
        <v>立得点表_幼児!3:７</v>
      </c>
      <c r="AN318" s="121" t="str">
        <f t="shared" si="75"/>
        <v>立得点表_幼児!11:15</v>
      </c>
      <c r="AO318" s="31" t="str">
        <f t="shared" si="76"/>
        <v>ボール得点表_幼児!3:７</v>
      </c>
      <c r="AP318" s="121" t="str">
        <f t="shared" si="77"/>
        <v>ボール得点表_幼児!11:15</v>
      </c>
      <c r="AQ318" s="31" t="str">
        <f t="shared" si="78"/>
        <v>25m得点表_幼児!3:7</v>
      </c>
      <c r="AR318" s="121" t="str">
        <f t="shared" si="79"/>
        <v>25m得点表_幼児!11:15</v>
      </c>
      <c r="AS318" s="31" t="str">
        <f t="shared" si="80"/>
        <v>往得点表_幼児!3:7</v>
      </c>
      <c r="AT318" s="121" t="str">
        <f t="shared" si="81"/>
        <v>往得点表_幼児!11:15</v>
      </c>
      <c r="AU318" s="31" t="e">
        <f>OR(AND(#REF!&lt;=7,#REF!&lt;&gt;""),AND(#REF!&gt;=50,#REF!=""))</f>
        <v>#REF!</v>
      </c>
    </row>
    <row r="319" spans="1:47">
      <c r="A319" s="8">
        <v>308</v>
      </c>
      <c r="B319" s="459"/>
      <c r="C319" s="139"/>
      <c r="D319" s="140"/>
      <c r="E319" s="141"/>
      <c r="F319" s="142" t="str">
        <f>IF(E319="","",DATEDIF(E319,#REF!,"y"))</f>
        <v/>
      </c>
      <c r="G319" s="140"/>
      <c r="H319" s="140"/>
      <c r="I319" s="83"/>
      <c r="J319" s="149" t="str">
        <f t="shared" ca="1" si="67"/>
        <v/>
      </c>
      <c r="K319" s="145"/>
      <c r="L319" s="158"/>
      <c r="M319" s="158"/>
      <c r="N319" s="146"/>
      <c r="O319" s="143"/>
      <c r="P319" s="144" t="str">
        <f t="shared" ca="1" si="68"/>
        <v/>
      </c>
      <c r="Q319" s="145"/>
      <c r="R319" s="158"/>
      <c r="S319" s="158"/>
      <c r="T319" s="158"/>
      <c r="U319" s="146"/>
      <c r="V319" s="147"/>
      <c r="W319" s="83" t="str">
        <f t="shared" ca="1" si="69"/>
        <v/>
      </c>
      <c r="X319" s="83"/>
      <c r="Y319" s="145"/>
      <c r="Z319" s="158"/>
      <c r="AA319" s="158"/>
      <c r="AB319" s="158"/>
      <c r="AC319" s="148"/>
      <c r="AD319" s="143"/>
      <c r="AE319" s="144" t="str">
        <f t="shared" ca="1" si="70"/>
        <v/>
      </c>
      <c r="AF319" s="150" t="str">
        <f t="shared" si="71"/>
        <v/>
      </c>
      <c r="AG319" s="150" t="str">
        <f t="shared" si="72"/>
        <v/>
      </c>
      <c r="AH319" s="9" t="str">
        <f>IF(AF319=4,VLOOKUP(AG319,設定_幼児!$A$2:$B$4,2,1),"---")</f>
        <v>---</v>
      </c>
      <c r="AI319" s="109" t="str">
        <f>IF(E319=""," ",DATEDIF(E319,#REF!,"M"))</f>
        <v xml:space="preserve"> </v>
      </c>
      <c r="AJ319" s="15" t="str">
        <f t="shared" si="82"/>
        <v/>
      </c>
      <c r="AK319" s="31">
        <v>308</v>
      </c>
      <c r="AL319" s="31" t="str">
        <f t="shared" si="73"/>
        <v/>
      </c>
      <c r="AM319" s="31" t="str">
        <f t="shared" si="74"/>
        <v>立得点表_幼児!3:７</v>
      </c>
      <c r="AN319" s="121" t="str">
        <f t="shared" si="75"/>
        <v>立得点表_幼児!11:15</v>
      </c>
      <c r="AO319" s="31" t="str">
        <f t="shared" si="76"/>
        <v>ボール得点表_幼児!3:７</v>
      </c>
      <c r="AP319" s="121" t="str">
        <f t="shared" si="77"/>
        <v>ボール得点表_幼児!11:15</v>
      </c>
      <c r="AQ319" s="31" t="str">
        <f t="shared" si="78"/>
        <v>25m得点表_幼児!3:7</v>
      </c>
      <c r="AR319" s="121" t="str">
        <f t="shared" si="79"/>
        <v>25m得点表_幼児!11:15</v>
      </c>
      <c r="AS319" s="31" t="str">
        <f t="shared" si="80"/>
        <v>往得点表_幼児!3:7</v>
      </c>
      <c r="AT319" s="121" t="str">
        <f t="shared" si="81"/>
        <v>往得点表_幼児!11:15</v>
      </c>
      <c r="AU319" s="31" t="e">
        <f>OR(AND(#REF!&lt;=7,#REF!&lt;&gt;""),AND(#REF!&gt;=50,#REF!=""))</f>
        <v>#REF!</v>
      </c>
    </row>
    <row r="320" spans="1:47">
      <c r="A320" s="8">
        <v>309</v>
      </c>
      <c r="B320" s="459"/>
      <c r="C320" s="139"/>
      <c r="D320" s="140"/>
      <c r="E320" s="141"/>
      <c r="F320" s="142" t="str">
        <f>IF(E320="","",DATEDIF(E320,#REF!,"y"))</f>
        <v/>
      </c>
      <c r="G320" s="140"/>
      <c r="H320" s="140"/>
      <c r="I320" s="83"/>
      <c r="J320" s="149" t="str">
        <f t="shared" ca="1" si="67"/>
        <v/>
      </c>
      <c r="K320" s="145"/>
      <c r="L320" s="158"/>
      <c r="M320" s="158"/>
      <c r="N320" s="146"/>
      <c r="O320" s="143"/>
      <c r="P320" s="144" t="str">
        <f t="shared" ca="1" si="68"/>
        <v/>
      </c>
      <c r="Q320" s="145"/>
      <c r="R320" s="158"/>
      <c r="S320" s="158"/>
      <c r="T320" s="158"/>
      <c r="U320" s="146"/>
      <c r="V320" s="147"/>
      <c r="W320" s="83" t="str">
        <f t="shared" ca="1" si="69"/>
        <v/>
      </c>
      <c r="X320" s="83"/>
      <c r="Y320" s="145"/>
      <c r="Z320" s="158"/>
      <c r="AA320" s="158"/>
      <c r="AB320" s="158"/>
      <c r="AC320" s="148"/>
      <c r="AD320" s="143"/>
      <c r="AE320" s="144" t="str">
        <f t="shared" ca="1" si="70"/>
        <v/>
      </c>
      <c r="AF320" s="150" t="str">
        <f t="shared" si="71"/>
        <v/>
      </c>
      <c r="AG320" s="150" t="str">
        <f t="shared" si="72"/>
        <v/>
      </c>
      <c r="AH320" s="9" t="str">
        <f>IF(AF320=4,VLOOKUP(AG320,設定_幼児!$A$2:$B$4,2,1),"---")</f>
        <v>---</v>
      </c>
      <c r="AI320" s="109" t="str">
        <f>IF(E320=""," ",DATEDIF(E320,#REF!,"M"))</f>
        <v xml:space="preserve"> </v>
      </c>
      <c r="AJ320" s="15" t="str">
        <f t="shared" si="82"/>
        <v/>
      </c>
      <c r="AK320" s="31">
        <v>309</v>
      </c>
      <c r="AL320" s="31" t="str">
        <f t="shared" si="73"/>
        <v/>
      </c>
      <c r="AM320" s="31" t="str">
        <f t="shared" si="74"/>
        <v>立得点表_幼児!3:７</v>
      </c>
      <c r="AN320" s="121" t="str">
        <f t="shared" si="75"/>
        <v>立得点表_幼児!11:15</v>
      </c>
      <c r="AO320" s="31" t="str">
        <f t="shared" si="76"/>
        <v>ボール得点表_幼児!3:７</v>
      </c>
      <c r="AP320" s="121" t="str">
        <f t="shared" si="77"/>
        <v>ボール得点表_幼児!11:15</v>
      </c>
      <c r="AQ320" s="31" t="str">
        <f t="shared" si="78"/>
        <v>25m得点表_幼児!3:7</v>
      </c>
      <c r="AR320" s="121" t="str">
        <f t="shared" si="79"/>
        <v>25m得点表_幼児!11:15</v>
      </c>
      <c r="AS320" s="31" t="str">
        <f t="shared" si="80"/>
        <v>往得点表_幼児!3:7</v>
      </c>
      <c r="AT320" s="121" t="str">
        <f t="shared" si="81"/>
        <v>往得点表_幼児!11:15</v>
      </c>
      <c r="AU320" s="31" t="e">
        <f>OR(AND(#REF!&lt;=7,#REF!&lt;&gt;""),AND(#REF!&gt;=50,#REF!=""))</f>
        <v>#REF!</v>
      </c>
    </row>
    <row r="321" spans="1:47">
      <c r="A321" s="8">
        <v>310</v>
      </c>
      <c r="B321" s="459"/>
      <c r="C321" s="139"/>
      <c r="D321" s="140"/>
      <c r="E321" s="141"/>
      <c r="F321" s="142" t="str">
        <f>IF(E321="","",DATEDIF(E321,#REF!,"y"))</f>
        <v/>
      </c>
      <c r="G321" s="140"/>
      <c r="H321" s="140"/>
      <c r="I321" s="83"/>
      <c r="J321" s="149" t="str">
        <f t="shared" ca="1" si="67"/>
        <v/>
      </c>
      <c r="K321" s="145"/>
      <c r="L321" s="158"/>
      <c r="M321" s="158"/>
      <c r="N321" s="146"/>
      <c r="O321" s="143"/>
      <c r="P321" s="144" t="str">
        <f t="shared" ca="1" si="68"/>
        <v/>
      </c>
      <c r="Q321" s="145"/>
      <c r="R321" s="158"/>
      <c r="S321" s="158"/>
      <c r="T321" s="158"/>
      <c r="U321" s="146"/>
      <c r="V321" s="147"/>
      <c r="W321" s="83" t="str">
        <f t="shared" ca="1" si="69"/>
        <v/>
      </c>
      <c r="X321" s="83"/>
      <c r="Y321" s="145"/>
      <c r="Z321" s="158"/>
      <c r="AA321" s="158"/>
      <c r="AB321" s="158"/>
      <c r="AC321" s="148"/>
      <c r="AD321" s="143"/>
      <c r="AE321" s="144" t="str">
        <f t="shared" ca="1" si="70"/>
        <v/>
      </c>
      <c r="AF321" s="150" t="str">
        <f t="shared" si="71"/>
        <v/>
      </c>
      <c r="AG321" s="150" t="str">
        <f t="shared" si="72"/>
        <v/>
      </c>
      <c r="AH321" s="9" t="str">
        <f>IF(AF321=4,VLOOKUP(AG321,設定_幼児!$A$2:$B$4,2,1),"---")</f>
        <v>---</v>
      </c>
      <c r="AI321" s="109" t="str">
        <f>IF(E321=""," ",DATEDIF(E321,#REF!,"M"))</f>
        <v xml:space="preserve"> </v>
      </c>
      <c r="AJ321" s="15" t="str">
        <f t="shared" si="82"/>
        <v/>
      </c>
      <c r="AK321" s="31">
        <v>310</v>
      </c>
      <c r="AL321" s="31" t="str">
        <f t="shared" si="73"/>
        <v/>
      </c>
      <c r="AM321" s="31" t="str">
        <f t="shared" si="74"/>
        <v>立得点表_幼児!3:７</v>
      </c>
      <c r="AN321" s="121" t="str">
        <f t="shared" si="75"/>
        <v>立得点表_幼児!11:15</v>
      </c>
      <c r="AO321" s="31" t="str">
        <f t="shared" si="76"/>
        <v>ボール得点表_幼児!3:７</v>
      </c>
      <c r="AP321" s="121" t="str">
        <f t="shared" si="77"/>
        <v>ボール得点表_幼児!11:15</v>
      </c>
      <c r="AQ321" s="31" t="str">
        <f t="shared" si="78"/>
        <v>25m得点表_幼児!3:7</v>
      </c>
      <c r="AR321" s="121" t="str">
        <f t="shared" si="79"/>
        <v>25m得点表_幼児!11:15</v>
      </c>
      <c r="AS321" s="31" t="str">
        <f t="shared" si="80"/>
        <v>往得点表_幼児!3:7</v>
      </c>
      <c r="AT321" s="121" t="str">
        <f t="shared" si="81"/>
        <v>往得点表_幼児!11:15</v>
      </c>
      <c r="AU321" s="31" t="e">
        <f>OR(AND(#REF!&lt;=7,#REF!&lt;&gt;""),AND(#REF!&gt;=50,#REF!=""))</f>
        <v>#REF!</v>
      </c>
    </row>
    <row r="322" spans="1:47">
      <c r="A322" s="8">
        <v>311</v>
      </c>
      <c r="B322" s="459"/>
      <c r="C322" s="139"/>
      <c r="D322" s="140"/>
      <c r="E322" s="141"/>
      <c r="F322" s="142" t="str">
        <f>IF(E322="","",DATEDIF(E322,#REF!,"y"))</f>
        <v/>
      </c>
      <c r="G322" s="140"/>
      <c r="H322" s="140"/>
      <c r="I322" s="83"/>
      <c r="J322" s="149" t="str">
        <f t="shared" ca="1" si="67"/>
        <v/>
      </c>
      <c r="K322" s="145"/>
      <c r="L322" s="158"/>
      <c r="M322" s="158"/>
      <c r="N322" s="146"/>
      <c r="O322" s="143"/>
      <c r="P322" s="144" t="str">
        <f t="shared" ca="1" si="68"/>
        <v/>
      </c>
      <c r="Q322" s="145"/>
      <c r="R322" s="158"/>
      <c r="S322" s="158"/>
      <c r="T322" s="158"/>
      <c r="U322" s="146"/>
      <c r="V322" s="147"/>
      <c r="W322" s="83" t="str">
        <f t="shared" ca="1" si="69"/>
        <v/>
      </c>
      <c r="X322" s="83"/>
      <c r="Y322" s="145"/>
      <c r="Z322" s="158"/>
      <c r="AA322" s="158"/>
      <c r="AB322" s="158"/>
      <c r="AC322" s="148"/>
      <c r="AD322" s="143"/>
      <c r="AE322" s="144" t="str">
        <f t="shared" ca="1" si="70"/>
        <v/>
      </c>
      <c r="AF322" s="150" t="str">
        <f t="shared" si="71"/>
        <v/>
      </c>
      <c r="AG322" s="150" t="str">
        <f t="shared" si="72"/>
        <v/>
      </c>
      <c r="AH322" s="9" t="str">
        <f>IF(AF322=4,VLOOKUP(AG322,設定_幼児!$A$2:$B$4,2,1),"---")</f>
        <v>---</v>
      </c>
      <c r="AI322" s="109" t="str">
        <f>IF(E322=""," ",DATEDIF(E322,#REF!,"M"))</f>
        <v xml:space="preserve"> </v>
      </c>
      <c r="AJ322" s="15" t="str">
        <f t="shared" si="82"/>
        <v/>
      </c>
      <c r="AK322" s="31">
        <v>311</v>
      </c>
      <c r="AL322" s="31" t="str">
        <f t="shared" si="73"/>
        <v/>
      </c>
      <c r="AM322" s="31" t="str">
        <f t="shared" si="74"/>
        <v>立得点表_幼児!3:７</v>
      </c>
      <c r="AN322" s="121" t="str">
        <f t="shared" si="75"/>
        <v>立得点表_幼児!11:15</v>
      </c>
      <c r="AO322" s="31" t="str">
        <f t="shared" si="76"/>
        <v>ボール得点表_幼児!3:７</v>
      </c>
      <c r="AP322" s="121" t="str">
        <f t="shared" si="77"/>
        <v>ボール得点表_幼児!11:15</v>
      </c>
      <c r="AQ322" s="31" t="str">
        <f t="shared" si="78"/>
        <v>25m得点表_幼児!3:7</v>
      </c>
      <c r="AR322" s="121" t="str">
        <f t="shared" si="79"/>
        <v>25m得点表_幼児!11:15</v>
      </c>
      <c r="AS322" s="31" t="str">
        <f t="shared" si="80"/>
        <v>往得点表_幼児!3:7</v>
      </c>
      <c r="AT322" s="121" t="str">
        <f t="shared" si="81"/>
        <v>往得点表_幼児!11:15</v>
      </c>
      <c r="AU322" s="31" t="e">
        <f>OR(AND(#REF!&lt;=7,#REF!&lt;&gt;""),AND(#REF!&gt;=50,#REF!=""))</f>
        <v>#REF!</v>
      </c>
    </row>
    <row r="323" spans="1:47">
      <c r="A323" s="8">
        <v>312</v>
      </c>
      <c r="B323" s="459"/>
      <c r="C323" s="139"/>
      <c r="D323" s="140"/>
      <c r="E323" s="141"/>
      <c r="F323" s="142" t="str">
        <f>IF(E323="","",DATEDIF(E323,#REF!,"y"))</f>
        <v/>
      </c>
      <c r="G323" s="140"/>
      <c r="H323" s="140"/>
      <c r="I323" s="83"/>
      <c r="J323" s="149" t="str">
        <f t="shared" ca="1" si="67"/>
        <v/>
      </c>
      <c r="K323" s="145"/>
      <c r="L323" s="158"/>
      <c r="M323" s="158"/>
      <c r="N323" s="146"/>
      <c r="O323" s="143"/>
      <c r="P323" s="144" t="str">
        <f t="shared" ca="1" si="68"/>
        <v/>
      </c>
      <c r="Q323" s="145"/>
      <c r="R323" s="158"/>
      <c r="S323" s="158"/>
      <c r="T323" s="158"/>
      <c r="U323" s="146"/>
      <c r="V323" s="147"/>
      <c r="W323" s="83" t="str">
        <f t="shared" ca="1" si="69"/>
        <v/>
      </c>
      <c r="X323" s="83"/>
      <c r="Y323" s="145"/>
      <c r="Z323" s="158"/>
      <c r="AA323" s="158"/>
      <c r="AB323" s="158"/>
      <c r="AC323" s="148"/>
      <c r="AD323" s="143"/>
      <c r="AE323" s="144" t="str">
        <f t="shared" ca="1" si="70"/>
        <v/>
      </c>
      <c r="AF323" s="150" t="str">
        <f t="shared" si="71"/>
        <v/>
      </c>
      <c r="AG323" s="150" t="str">
        <f t="shared" si="72"/>
        <v/>
      </c>
      <c r="AH323" s="9" t="str">
        <f>IF(AF323=4,VLOOKUP(AG323,設定_幼児!$A$2:$B$4,2,1),"---")</f>
        <v>---</v>
      </c>
      <c r="AI323" s="109" t="str">
        <f>IF(E323=""," ",DATEDIF(E323,#REF!,"M"))</f>
        <v xml:space="preserve"> </v>
      </c>
      <c r="AJ323" s="15" t="str">
        <f t="shared" si="82"/>
        <v/>
      </c>
      <c r="AK323" s="31">
        <v>312</v>
      </c>
      <c r="AL323" s="31" t="str">
        <f t="shared" si="73"/>
        <v/>
      </c>
      <c r="AM323" s="31" t="str">
        <f t="shared" si="74"/>
        <v>立得点表_幼児!3:７</v>
      </c>
      <c r="AN323" s="121" t="str">
        <f t="shared" si="75"/>
        <v>立得点表_幼児!11:15</v>
      </c>
      <c r="AO323" s="31" t="str">
        <f t="shared" si="76"/>
        <v>ボール得点表_幼児!3:７</v>
      </c>
      <c r="AP323" s="121" t="str">
        <f t="shared" si="77"/>
        <v>ボール得点表_幼児!11:15</v>
      </c>
      <c r="AQ323" s="31" t="str">
        <f t="shared" si="78"/>
        <v>25m得点表_幼児!3:7</v>
      </c>
      <c r="AR323" s="121" t="str">
        <f t="shared" si="79"/>
        <v>25m得点表_幼児!11:15</v>
      </c>
      <c r="AS323" s="31" t="str">
        <f t="shared" si="80"/>
        <v>往得点表_幼児!3:7</v>
      </c>
      <c r="AT323" s="121" t="str">
        <f t="shared" si="81"/>
        <v>往得点表_幼児!11:15</v>
      </c>
      <c r="AU323" s="31" t="e">
        <f>OR(AND(#REF!&lt;=7,#REF!&lt;&gt;""),AND(#REF!&gt;=50,#REF!=""))</f>
        <v>#REF!</v>
      </c>
    </row>
    <row r="324" spans="1:47">
      <c r="A324" s="8">
        <v>313</v>
      </c>
      <c r="B324" s="459"/>
      <c r="C324" s="139"/>
      <c r="D324" s="140"/>
      <c r="E324" s="141"/>
      <c r="F324" s="142" t="str">
        <f>IF(E324="","",DATEDIF(E324,#REF!,"y"))</f>
        <v/>
      </c>
      <c r="G324" s="140"/>
      <c r="H324" s="140"/>
      <c r="I324" s="83"/>
      <c r="J324" s="149" t="str">
        <f t="shared" ca="1" si="67"/>
        <v/>
      </c>
      <c r="K324" s="145"/>
      <c r="L324" s="158"/>
      <c r="M324" s="158"/>
      <c r="N324" s="146"/>
      <c r="O324" s="143"/>
      <c r="P324" s="144" t="str">
        <f t="shared" ca="1" si="68"/>
        <v/>
      </c>
      <c r="Q324" s="145"/>
      <c r="R324" s="158"/>
      <c r="S324" s="158"/>
      <c r="T324" s="158"/>
      <c r="U324" s="146"/>
      <c r="V324" s="147"/>
      <c r="W324" s="83" t="str">
        <f t="shared" ca="1" si="69"/>
        <v/>
      </c>
      <c r="X324" s="83"/>
      <c r="Y324" s="145"/>
      <c r="Z324" s="158"/>
      <c r="AA324" s="158"/>
      <c r="AB324" s="158"/>
      <c r="AC324" s="148"/>
      <c r="AD324" s="143"/>
      <c r="AE324" s="144" t="str">
        <f t="shared" ca="1" si="70"/>
        <v/>
      </c>
      <c r="AF324" s="150" t="str">
        <f t="shared" si="71"/>
        <v/>
      </c>
      <c r="AG324" s="150" t="str">
        <f t="shared" si="72"/>
        <v/>
      </c>
      <c r="AH324" s="9" t="str">
        <f>IF(AF324=4,VLOOKUP(AG324,設定_幼児!$A$2:$B$4,2,1),"---")</f>
        <v>---</v>
      </c>
      <c r="AI324" s="109" t="str">
        <f>IF(E324=""," ",DATEDIF(E324,#REF!,"M"))</f>
        <v xml:space="preserve"> </v>
      </c>
      <c r="AJ324" s="15" t="str">
        <f t="shared" si="82"/>
        <v/>
      </c>
      <c r="AK324" s="31">
        <v>313</v>
      </c>
      <c r="AL324" s="31" t="str">
        <f t="shared" si="73"/>
        <v/>
      </c>
      <c r="AM324" s="31" t="str">
        <f t="shared" si="74"/>
        <v>立得点表_幼児!3:７</v>
      </c>
      <c r="AN324" s="121" t="str">
        <f t="shared" si="75"/>
        <v>立得点表_幼児!11:15</v>
      </c>
      <c r="AO324" s="31" t="str">
        <f t="shared" si="76"/>
        <v>ボール得点表_幼児!3:７</v>
      </c>
      <c r="AP324" s="121" t="str">
        <f t="shared" si="77"/>
        <v>ボール得点表_幼児!11:15</v>
      </c>
      <c r="AQ324" s="31" t="str">
        <f t="shared" si="78"/>
        <v>25m得点表_幼児!3:7</v>
      </c>
      <c r="AR324" s="121" t="str">
        <f t="shared" si="79"/>
        <v>25m得点表_幼児!11:15</v>
      </c>
      <c r="AS324" s="31" t="str">
        <f t="shared" si="80"/>
        <v>往得点表_幼児!3:7</v>
      </c>
      <c r="AT324" s="121" t="str">
        <f t="shared" si="81"/>
        <v>往得点表_幼児!11:15</v>
      </c>
      <c r="AU324" s="31" t="e">
        <f>OR(AND(#REF!&lt;=7,#REF!&lt;&gt;""),AND(#REF!&gt;=50,#REF!=""))</f>
        <v>#REF!</v>
      </c>
    </row>
    <row r="325" spans="1:47">
      <c r="A325" s="8">
        <v>314</v>
      </c>
      <c r="B325" s="459"/>
      <c r="C325" s="139"/>
      <c r="D325" s="140"/>
      <c r="E325" s="141"/>
      <c r="F325" s="142" t="str">
        <f>IF(E325="","",DATEDIF(E325,#REF!,"y"))</f>
        <v/>
      </c>
      <c r="G325" s="140"/>
      <c r="H325" s="140"/>
      <c r="I325" s="83"/>
      <c r="J325" s="149" t="str">
        <f t="shared" ca="1" si="67"/>
        <v/>
      </c>
      <c r="K325" s="145"/>
      <c r="L325" s="158"/>
      <c r="M325" s="158"/>
      <c r="N325" s="146"/>
      <c r="O325" s="143"/>
      <c r="P325" s="144" t="str">
        <f t="shared" ca="1" si="68"/>
        <v/>
      </c>
      <c r="Q325" s="145"/>
      <c r="R325" s="158"/>
      <c r="S325" s="158"/>
      <c r="T325" s="158"/>
      <c r="U325" s="146"/>
      <c r="V325" s="147"/>
      <c r="W325" s="83" t="str">
        <f t="shared" ca="1" si="69"/>
        <v/>
      </c>
      <c r="X325" s="83"/>
      <c r="Y325" s="145"/>
      <c r="Z325" s="158"/>
      <c r="AA325" s="158"/>
      <c r="AB325" s="158"/>
      <c r="AC325" s="148"/>
      <c r="AD325" s="143"/>
      <c r="AE325" s="144" t="str">
        <f t="shared" ca="1" si="70"/>
        <v/>
      </c>
      <c r="AF325" s="150" t="str">
        <f t="shared" si="71"/>
        <v/>
      </c>
      <c r="AG325" s="150" t="str">
        <f t="shared" si="72"/>
        <v/>
      </c>
      <c r="AH325" s="9" t="str">
        <f>IF(AF325=4,VLOOKUP(AG325,設定_幼児!$A$2:$B$4,2,1),"---")</f>
        <v>---</v>
      </c>
      <c r="AI325" s="109" t="str">
        <f>IF(E325=""," ",DATEDIF(E325,#REF!,"M"))</f>
        <v xml:space="preserve"> </v>
      </c>
      <c r="AJ325" s="15" t="str">
        <f t="shared" si="82"/>
        <v/>
      </c>
      <c r="AK325" s="31">
        <v>314</v>
      </c>
      <c r="AL325" s="31" t="str">
        <f t="shared" si="73"/>
        <v/>
      </c>
      <c r="AM325" s="31" t="str">
        <f t="shared" si="74"/>
        <v>立得点表_幼児!3:７</v>
      </c>
      <c r="AN325" s="121" t="str">
        <f t="shared" si="75"/>
        <v>立得点表_幼児!11:15</v>
      </c>
      <c r="AO325" s="31" t="str">
        <f t="shared" si="76"/>
        <v>ボール得点表_幼児!3:７</v>
      </c>
      <c r="AP325" s="121" t="str">
        <f t="shared" si="77"/>
        <v>ボール得点表_幼児!11:15</v>
      </c>
      <c r="AQ325" s="31" t="str">
        <f t="shared" si="78"/>
        <v>25m得点表_幼児!3:7</v>
      </c>
      <c r="AR325" s="121" t="str">
        <f t="shared" si="79"/>
        <v>25m得点表_幼児!11:15</v>
      </c>
      <c r="AS325" s="31" t="str">
        <f t="shared" si="80"/>
        <v>往得点表_幼児!3:7</v>
      </c>
      <c r="AT325" s="121" t="str">
        <f t="shared" si="81"/>
        <v>往得点表_幼児!11:15</v>
      </c>
      <c r="AU325" s="31" t="e">
        <f>OR(AND(#REF!&lt;=7,#REF!&lt;&gt;""),AND(#REF!&gt;=50,#REF!=""))</f>
        <v>#REF!</v>
      </c>
    </row>
    <row r="326" spans="1:47">
      <c r="A326" s="8">
        <v>315</v>
      </c>
      <c r="B326" s="459"/>
      <c r="C326" s="139"/>
      <c r="D326" s="140"/>
      <c r="E326" s="141"/>
      <c r="F326" s="142" t="str">
        <f>IF(E326="","",DATEDIF(E326,#REF!,"y"))</f>
        <v/>
      </c>
      <c r="G326" s="140"/>
      <c r="H326" s="140"/>
      <c r="I326" s="83"/>
      <c r="J326" s="149" t="str">
        <f t="shared" ca="1" si="67"/>
        <v/>
      </c>
      <c r="K326" s="145"/>
      <c r="L326" s="158"/>
      <c r="M326" s="158"/>
      <c r="N326" s="146"/>
      <c r="O326" s="143"/>
      <c r="P326" s="144" t="str">
        <f t="shared" ca="1" si="68"/>
        <v/>
      </c>
      <c r="Q326" s="145"/>
      <c r="R326" s="158"/>
      <c r="S326" s="158"/>
      <c r="T326" s="158"/>
      <c r="U326" s="146"/>
      <c r="V326" s="147"/>
      <c r="W326" s="83" t="str">
        <f t="shared" ca="1" si="69"/>
        <v/>
      </c>
      <c r="X326" s="83"/>
      <c r="Y326" s="145"/>
      <c r="Z326" s="158"/>
      <c r="AA326" s="158"/>
      <c r="AB326" s="158"/>
      <c r="AC326" s="148"/>
      <c r="AD326" s="143"/>
      <c r="AE326" s="144" t="str">
        <f t="shared" ca="1" si="70"/>
        <v/>
      </c>
      <c r="AF326" s="150" t="str">
        <f t="shared" si="71"/>
        <v/>
      </c>
      <c r="AG326" s="150" t="str">
        <f t="shared" si="72"/>
        <v/>
      </c>
      <c r="AH326" s="9" t="str">
        <f>IF(AF326=4,VLOOKUP(AG326,設定_幼児!$A$2:$B$4,2,1),"---")</f>
        <v>---</v>
      </c>
      <c r="AI326" s="109" t="str">
        <f>IF(E326=""," ",DATEDIF(E326,#REF!,"M"))</f>
        <v xml:space="preserve"> </v>
      </c>
      <c r="AJ326" s="15" t="str">
        <f t="shared" si="82"/>
        <v/>
      </c>
      <c r="AK326" s="31">
        <v>315</v>
      </c>
      <c r="AL326" s="31" t="str">
        <f t="shared" si="73"/>
        <v/>
      </c>
      <c r="AM326" s="31" t="str">
        <f t="shared" si="74"/>
        <v>立得点表_幼児!3:７</v>
      </c>
      <c r="AN326" s="121" t="str">
        <f t="shared" si="75"/>
        <v>立得点表_幼児!11:15</v>
      </c>
      <c r="AO326" s="31" t="str">
        <f t="shared" si="76"/>
        <v>ボール得点表_幼児!3:７</v>
      </c>
      <c r="AP326" s="121" t="str">
        <f t="shared" si="77"/>
        <v>ボール得点表_幼児!11:15</v>
      </c>
      <c r="AQ326" s="31" t="str">
        <f t="shared" si="78"/>
        <v>25m得点表_幼児!3:7</v>
      </c>
      <c r="AR326" s="121" t="str">
        <f t="shared" si="79"/>
        <v>25m得点表_幼児!11:15</v>
      </c>
      <c r="AS326" s="31" t="str">
        <f t="shared" si="80"/>
        <v>往得点表_幼児!3:7</v>
      </c>
      <c r="AT326" s="121" t="str">
        <f t="shared" si="81"/>
        <v>往得点表_幼児!11:15</v>
      </c>
      <c r="AU326" s="31" t="e">
        <f>OR(AND(#REF!&lt;=7,#REF!&lt;&gt;""),AND(#REF!&gt;=50,#REF!=""))</f>
        <v>#REF!</v>
      </c>
    </row>
    <row r="327" spans="1:47">
      <c r="A327" s="8">
        <v>316</v>
      </c>
      <c r="B327" s="459"/>
      <c r="C327" s="139"/>
      <c r="D327" s="140"/>
      <c r="E327" s="141"/>
      <c r="F327" s="142" t="str">
        <f>IF(E327="","",DATEDIF(E327,#REF!,"y"))</f>
        <v/>
      </c>
      <c r="G327" s="140"/>
      <c r="H327" s="140"/>
      <c r="I327" s="83"/>
      <c r="J327" s="149" t="str">
        <f t="shared" ca="1" si="67"/>
        <v/>
      </c>
      <c r="K327" s="145"/>
      <c r="L327" s="158"/>
      <c r="M327" s="158"/>
      <c r="N327" s="146"/>
      <c r="O327" s="143"/>
      <c r="P327" s="144" t="str">
        <f t="shared" ca="1" si="68"/>
        <v/>
      </c>
      <c r="Q327" s="145"/>
      <c r="R327" s="158"/>
      <c r="S327" s="158"/>
      <c r="T327" s="158"/>
      <c r="U327" s="146"/>
      <c r="V327" s="147"/>
      <c r="W327" s="83" t="str">
        <f t="shared" ca="1" si="69"/>
        <v/>
      </c>
      <c r="X327" s="83"/>
      <c r="Y327" s="145"/>
      <c r="Z327" s="158"/>
      <c r="AA327" s="158"/>
      <c r="AB327" s="158"/>
      <c r="AC327" s="148"/>
      <c r="AD327" s="143"/>
      <c r="AE327" s="144" t="str">
        <f t="shared" ca="1" si="70"/>
        <v/>
      </c>
      <c r="AF327" s="150" t="str">
        <f t="shared" si="71"/>
        <v/>
      </c>
      <c r="AG327" s="150" t="str">
        <f t="shared" si="72"/>
        <v/>
      </c>
      <c r="AH327" s="9" t="str">
        <f>IF(AF327=4,VLOOKUP(AG327,設定_幼児!$A$2:$B$4,2,1),"---")</f>
        <v>---</v>
      </c>
      <c r="AI327" s="109" t="str">
        <f>IF(E327=""," ",DATEDIF(E327,#REF!,"M"))</f>
        <v xml:space="preserve"> </v>
      </c>
      <c r="AJ327" s="15" t="str">
        <f t="shared" si="82"/>
        <v/>
      </c>
      <c r="AK327" s="31">
        <v>316</v>
      </c>
      <c r="AL327" s="31" t="str">
        <f t="shared" si="73"/>
        <v/>
      </c>
      <c r="AM327" s="31" t="str">
        <f t="shared" si="74"/>
        <v>立得点表_幼児!3:７</v>
      </c>
      <c r="AN327" s="121" t="str">
        <f t="shared" si="75"/>
        <v>立得点表_幼児!11:15</v>
      </c>
      <c r="AO327" s="31" t="str">
        <f t="shared" si="76"/>
        <v>ボール得点表_幼児!3:７</v>
      </c>
      <c r="AP327" s="121" t="str">
        <f t="shared" si="77"/>
        <v>ボール得点表_幼児!11:15</v>
      </c>
      <c r="AQ327" s="31" t="str">
        <f t="shared" si="78"/>
        <v>25m得点表_幼児!3:7</v>
      </c>
      <c r="AR327" s="121" t="str">
        <f t="shared" si="79"/>
        <v>25m得点表_幼児!11:15</v>
      </c>
      <c r="AS327" s="31" t="str">
        <f t="shared" si="80"/>
        <v>往得点表_幼児!3:7</v>
      </c>
      <c r="AT327" s="121" t="str">
        <f t="shared" si="81"/>
        <v>往得点表_幼児!11:15</v>
      </c>
      <c r="AU327" s="31" t="e">
        <f>OR(AND(#REF!&lt;=7,#REF!&lt;&gt;""),AND(#REF!&gt;=50,#REF!=""))</f>
        <v>#REF!</v>
      </c>
    </row>
    <row r="328" spans="1:47">
      <c r="A328" s="8">
        <v>317</v>
      </c>
      <c r="B328" s="459"/>
      <c r="C328" s="139"/>
      <c r="D328" s="140"/>
      <c r="E328" s="141"/>
      <c r="F328" s="142" t="str">
        <f>IF(E328="","",DATEDIF(E328,#REF!,"y"))</f>
        <v/>
      </c>
      <c r="G328" s="140"/>
      <c r="H328" s="140"/>
      <c r="I328" s="83"/>
      <c r="J328" s="149" t="str">
        <f t="shared" ca="1" si="67"/>
        <v/>
      </c>
      <c r="K328" s="145"/>
      <c r="L328" s="158"/>
      <c r="M328" s="158"/>
      <c r="N328" s="146"/>
      <c r="O328" s="143"/>
      <c r="P328" s="144" t="str">
        <f t="shared" ca="1" si="68"/>
        <v/>
      </c>
      <c r="Q328" s="145"/>
      <c r="R328" s="158"/>
      <c r="S328" s="158"/>
      <c r="T328" s="158"/>
      <c r="U328" s="146"/>
      <c r="V328" s="147"/>
      <c r="W328" s="83" t="str">
        <f t="shared" ca="1" si="69"/>
        <v/>
      </c>
      <c r="X328" s="83"/>
      <c r="Y328" s="145"/>
      <c r="Z328" s="158"/>
      <c r="AA328" s="158"/>
      <c r="AB328" s="158"/>
      <c r="AC328" s="148"/>
      <c r="AD328" s="143"/>
      <c r="AE328" s="144" t="str">
        <f t="shared" ca="1" si="70"/>
        <v/>
      </c>
      <c r="AF328" s="150" t="str">
        <f t="shared" si="71"/>
        <v/>
      </c>
      <c r="AG328" s="150" t="str">
        <f t="shared" si="72"/>
        <v/>
      </c>
      <c r="AH328" s="9" t="str">
        <f>IF(AF328=4,VLOOKUP(AG328,設定_幼児!$A$2:$B$4,2,1),"---")</f>
        <v>---</v>
      </c>
      <c r="AI328" s="109" t="str">
        <f>IF(E328=""," ",DATEDIF(E328,#REF!,"M"))</f>
        <v xml:space="preserve"> </v>
      </c>
      <c r="AJ328" s="15" t="str">
        <f t="shared" si="82"/>
        <v/>
      </c>
      <c r="AK328" s="31">
        <v>317</v>
      </c>
      <c r="AL328" s="31" t="str">
        <f t="shared" si="73"/>
        <v/>
      </c>
      <c r="AM328" s="31" t="str">
        <f t="shared" si="74"/>
        <v>立得点表_幼児!3:７</v>
      </c>
      <c r="AN328" s="121" t="str">
        <f t="shared" si="75"/>
        <v>立得点表_幼児!11:15</v>
      </c>
      <c r="AO328" s="31" t="str">
        <f t="shared" si="76"/>
        <v>ボール得点表_幼児!3:７</v>
      </c>
      <c r="AP328" s="121" t="str">
        <f t="shared" si="77"/>
        <v>ボール得点表_幼児!11:15</v>
      </c>
      <c r="AQ328" s="31" t="str">
        <f t="shared" si="78"/>
        <v>25m得点表_幼児!3:7</v>
      </c>
      <c r="AR328" s="121" t="str">
        <f t="shared" si="79"/>
        <v>25m得点表_幼児!11:15</v>
      </c>
      <c r="AS328" s="31" t="str">
        <f t="shared" si="80"/>
        <v>往得点表_幼児!3:7</v>
      </c>
      <c r="AT328" s="121" t="str">
        <f t="shared" si="81"/>
        <v>往得点表_幼児!11:15</v>
      </c>
      <c r="AU328" s="31" t="e">
        <f>OR(AND(#REF!&lt;=7,#REF!&lt;&gt;""),AND(#REF!&gt;=50,#REF!=""))</f>
        <v>#REF!</v>
      </c>
    </row>
    <row r="329" spans="1:47">
      <c r="A329" s="8">
        <v>318</v>
      </c>
      <c r="B329" s="459"/>
      <c r="C329" s="139"/>
      <c r="D329" s="140"/>
      <c r="E329" s="141"/>
      <c r="F329" s="142" t="str">
        <f>IF(E329="","",DATEDIF(E329,#REF!,"y"))</f>
        <v/>
      </c>
      <c r="G329" s="140"/>
      <c r="H329" s="140"/>
      <c r="I329" s="83"/>
      <c r="J329" s="149" t="str">
        <f t="shared" ca="1" si="67"/>
        <v/>
      </c>
      <c r="K329" s="145"/>
      <c r="L329" s="158"/>
      <c r="M329" s="158"/>
      <c r="N329" s="146"/>
      <c r="O329" s="143"/>
      <c r="P329" s="144" t="str">
        <f t="shared" ca="1" si="68"/>
        <v/>
      </c>
      <c r="Q329" s="145"/>
      <c r="R329" s="158"/>
      <c r="S329" s="158"/>
      <c r="T329" s="158"/>
      <c r="U329" s="146"/>
      <c r="V329" s="147"/>
      <c r="W329" s="83" t="str">
        <f t="shared" ca="1" si="69"/>
        <v/>
      </c>
      <c r="X329" s="83"/>
      <c r="Y329" s="145"/>
      <c r="Z329" s="158"/>
      <c r="AA329" s="158"/>
      <c r="AB329" s="158"/>
      <c r="AC329" s="148"/>
      <c r="AD329" s="143"/>
      <c r="AE329" s="144" t="str">
        <f t="shared" ca="1" si="70"/>
        <v/>
      </c>
      <c r="AF329" s="150" t="str">
        <f t="shared" si="71"/>
        <v/>
      </c>
      <c r="AG329" s="150" t="str">
        <f t="shared" si="72"/>
        <v/>
      </c>
      <c r="AH329" s="9" t="str">
        <f>IF(AF329=4,VLOOKUP(AG329,設定_幼児!$A$2:$B$4,2,1),"---")</f>
        <v>---</v>
      </c>
      <c r="AI329" s="109" t="str">
        <f>IF(E329=""," ",DATEDIF(E329,#REF!,"M"))</f>
        <v xml:space="preserve"> </v>
      </c>
      <c r="AJ329" s="15" t="str">
        <f t="shared" si="82"/>
        <v/>
      </c>
      <c r="AK329" s="31">
        <v>318</v>
      </c>
      <c r="AL329" s="31" t="str">
        <f t="shared" si="73"/>
        <v/>
      </c>
      <c r="AM329" s="31" t="str">
        <f t="shared" si="74"/>
        <v>立得点表_幼児!3:７</v>
      </c>
      <c r="AN329" s="121" t="str">
        <f t="shared" si="75"/>
        <v>立得点表_幼児!11:15</v>
      </c>
      <c r="AO329" s="31" t="str">
        <f t="shared" si="76"/>
        <v>ボール得点表_幼児!3:７</v>
      </c>
      <c r="AP329" s="121" t="str">
        <f t="shared" si="77"/>
        <v>ボール得点表_幼児!11:15</v>
      </c>
      <c r="AQ329" s="31" t="str">
        <f t="shared" si="78"/>
        <v>25m得点表_幼児!3:7</v>
      </c>
      <c r="AR329" s="121" t="str">
        <f t="shared" si="79"/>
        <v>25m得点表_幼児!11:15</v>
      </c>
      <c r="AS329" s="31" t="str">
        <f t="shared" si="80"/>
        <v>往得点表_幼児!3:7</v>
      </c>
      <c r="AT329" s="121" t="str">
        <f t="shared" si="81"/>
        <v>往得点表_幼児!11:15</v>
      </c>
      <c r="AU329" s="31" t="e">
        <f>OR(AND(#REF!&lt;=7,#REF!&lt;&gt;""),AND(#REF!&gt;=50,#REF!=""))</f>
        <v>#REF!</v>
      </c>
    </row>
    <row r="330" spans="1:47">
      <c r="A330" s="8">
        <v>319</v>
      </c>
      <c r="B330" s="459"/>
      <c r="C330" s="139"/>
      <c r="D330" s="140"/>
      <c r="E330" s="141"/>
      <c r="F330" s="142" t="str">
        <f>IF(E330="","",DATEDIF(E330,#REF!,"y"))</f>
        <v/>
      </c>
      <c r="G330" s="140"/>
      <c r="H330" s="140"/>
      <c r="I330" s="83"/>
      <c r="J330" s="149" t="str">
        <f t="shared" ca="1" si="67"/>
        <v/>
      </c>
      <c r="K330" s="145"/>
      <c r="L330" s="158"/>
      <c r="M330" s="158"/>
      <c r="N330" s="146"/>
      <c r="O330" s="143"/>
      <c r="P330" s="144" t="str">
        <f t="shared" ca="1" si="68"/>
        <v/>
      </c>
      <c r="Q330" s="145"/>
      <c r="R330" s="158"/>
      <c r="S330" s="158"/>
      <c r="T330" s="158"/>
      <c r="U330" s="146"/>
      <c r="V330" s="147"/>
      <c r="W330" s="83" t="str">
        <f t="shared" ca="1" si="69"/>
        <v/>
      </c>
      <c r="X330" s="83"/>
      <c r="Y330" s="145"/>
      <c r="Z330" s="158"/>
      <c r="AA330" s="158"/>
      <c r="AB330" s="158"/>
      <c r="AC330" s="148"/>
      <c r="AD330" s="143"/>
      <c r="AE330" s="144" t="str">
        <f t="shared" ca="1" si="70"/>
        <v/>
      </c>
      <c r="AF330" s="150" t="str">
        <f t="shared" si="71"/>
        <v/>
      </c>
      <c r="AG330" s="150" t="str">
        <f t="shared" si="72"/>
        <v/>
      </c>
      <c r="AH330" s="9" t="str">
        <f>IF(AF330=4,VLOOKUP(AG330,設定_幼児!$A$2:$B$4,2,1),"---")</f>
        <v>---</v>
      </c>
      <c r="AI330" s="109" t="str">
        <f>IF(E330=""," ",DATEDIF(E330,#REF!,"M"))</f>
        <v xml:space="preserve"> </v>
      </c>
      <c r="AJ330" s="15" t="str">
        <f t="shared" si="82"/>
        <v/>
      </c>
      <c r="AK330" s="31">
        <v>319</v>
      </c>
      <c r="AL330" s="31" t="str">
        <f t="shared" si="73"/>
        <v/>
      </c>
      <c r="AM330" s="31" t="str">
        <f t="shared" si="74"/>
        <v>立得点表_幼児!3:７</v>
      </c>
      <c r="AN330" s="121" t="str">
        <f t="shared" si="75"/>
        <v>立得点表_幼児!11:15</v>
      </c>
      <c r="AO330" s="31" t="str">
        <f t="shared" si="76"/>
        <v>ボール得点表_幼児!3:７</v>
      </c>
      <c r="AP330" s="121" t="str">
        <f t="shared" si="77"/>
        <v>ボール得点表_幼児!11:15</v>
      </c>
      <c r="AQ330" s="31" t="str">
        <f t="shared" si="78"/>
        <v>25m得点表_幼児!3:7</v>
      </c>
      <c r="AR330" s="121" t="str">
        <f t="shared" si="79"/>
        <v>25m得点表_幼児!11:15</v>
      </c>
      <c r="AS330" s="31" t="str">
        <f t="shared" si="80"/>
        <v>往得点表_幼児!3:7</v>
      </c>
      <c r="AT330" s="121" t="str">
        <f t="shared" si="81"/>
        <v>往得点表_幼児!11:15</v>
      </c>
      <c r="AU330" s="31" t="e">
        <f>OR(AND(#REF!&lt;=7,#REF!&lt;&gt;""),AND(#REF!&gt;=50,#REF!=""))</f>
        <v>#REF!</v>
      </c>
    </row>
    <row r="331" spans="1:47">
      <c r="A331" s="8">
        <v>320</v>
      </c>
      <c r="B331" s="459"/>
      <c r="C331" s="139"/>
      <c r="D331" s="140"/>
      <c r="E331" s="141"/>
      <c r="F331" s="142" t="str">
        <f>IF(E331="","",DATEDIF(E331,#REF!,"y"))</f>
        <v/>
      </c>
      <c r="G331" s="140"/>
      <c r="H331" s="140"/>
      <c r="I331" s="83"/>
      <c r="J331" s="149" t="str">
        <f t="shared" ca="1" si="67"/>
        <v/>
      </c>
      <c r="K331" s="145"/>
      <c r="L331" s="158"/>
      <c r="M331" s="158"/>
      <c r="N331" s="146"/>
      <c r="O331" s="143"/>
      <c r="P331" s="144" t="str">
        <f t="shared" ca="1" si="68"/>
        <v/>
      </c>
      <c r="Q331" s="145"/>
      <c r="R331" s="158"/>
      <c r="S331" s="158"/>
      <c r="T331" s="158"/>
      <c r="U331" s="146"/>
      <c r="V331" s="147"/>
      <c r="W331" s="83" t="str">
        <f t="shared" ca="1" si="69"/>
        <v/>
      </c>
      <c r="X331" s="83"/>
      <c r="Y331" s="145"/>
      <c r="Z331" s="158"/>
      <c r="AA331" s="158"/>
      <c r="AB331" s="158"/>
      <c r="AC331" s="148"/>
      <c r="AD331" s="143"/>
      <c r="AE331" s="144" t="str">
        <f t="shared" ca="1" si="70"/>
        <v/>
      </c>
      <c r="AF331" s="150" t="str">
        <f t="shared" si="71"/>
        <v/>
      </c>
      <c r="AG331" s="150" t="str">
        <f t="shared" si="72"/>
        <v/>
      </c>
      <c r="AH331" s="9" t="str">
        <f>IF(AF331=4,VLOOKUP(AG331,設定_幼児!$A$2:$B$4,2,1),"---")</f>
        <v>---</v>
      </c>
      <c r="AI331" s="109" t="str">
        <f>IF(E331=""," ",DATEDIF(E331,#REF!,"M"))</f>
        <v xml:space="preserve"> </v>
      </c>
      <c r="AJ331" s="15" t="str">
        <f t="shared" si="82"/>
        <v/>
      </c>
      <c r="AK331" s="31">
        <v>320</v>
      </c>
      <c r="AL331" s="31" t="str">
        <f t="shared" si="73"/>
        <v/>
      </c>
      <c r="AM331" s="31" t="str">
        <f t="shared" si="74"/>
        <v>立得点表_幼児!3:７</v>
      </c>
      <c r="AN331" s="121" t="str">
        <f t="shared" si="75"/>
        <v>立得点表_幼児!11:15</v>
      </c>
      <c r="AO331" s="31" t="str">
        <f t="shared" si="76"/>
        <v>ボール得点表_幼児!3:７</v>
      </c>
      <c r="AP331" s="121" t="str">
        <f t="shared" si="77"/>
        <v>ボール得点表_幼児!11:15</v>
      </c>
      <c r="AQ331" s="31" t="str">
        <f t="shared" si="78"/>
        <v>25m得点表_幼児!3:7</v>
      </c>
      <c r="AR331" s="121" t="str">
        <f t="shared" si="79"/>
        <v>25m得点表_幼児!11:15</v>
      </c>
      <c r="AS331" s="31" t="str">
        <f t="shared" si="80"/>
        <v>往得点表_幼児!3:7</v>
      </c>
      <c r="AT331" s="121" t="str">
        <f t="shared" si="81"/>
        <v>往得点表_幼児!11:15</v>
      </c>
      <c r="AU331" s="31" t="e">
        <f>OR(AND(#REF!&lt;=7,#REF!&lt;&gt;""),AND(#REF!&gt;=50,#REF!=""))</f>
        <v>#REF!</v>
      </c>
    </row>
    <row r="332" spans="1:47">
      <c r="A332" s="8">
        <v>321</v>
      </c>
      <c r="B332" s="459"/>
      <c r="C332" s="139"/>
      <c r="D332" s="140"/>
      <c r="E332" s="141"/>
      <c r="F332" s="142" t="str">
        <f>IF(E332="","",DATEDIF(E332,#REF!,"y"))</f>
        <v/>
      </c>
      <c r="G332" s="140"/>
      <c r="H332" s="140"/>
      <c r="I332" s="83"/>
      <c r="J332" s="149" t="str">
        <f t="shared" ref="J332:J395" ca="1" si="83">IF(C332="","",IF(I332="","",CHOOSE(MATCH($I332,IF($D332="男",INDIRECT(AQ332),INDIRECT(AR332)),1),5,4,3,2,1)))</f>
        <v/>
      </c>
      <c r="K332" s="145"/>
      <c r="L332" s="158"/>
      <c r="M332" s="158"/>
      <c r="N332" s="146"/>
      <c r="O332" s="143"/>
      <c r="P332" s="144" t="str">
        <f t="shared" ref="P332:P395" ca="1" si="84">IF(C332="","",IF(O332="","",CHOOSE(MATCH($O332,IF($D332="男",INDIRECT(AM332),INDIRECT(AN332)),1),1,2,3,4,5)))</f>
        <v/>
      </c>
      <c r="Q332" s="145"/>
      <c r="R332" s="158"/>
      <c r="S332" s="158"/>
      <c r="T332" s="158"/>
      <c r="U332" s="146"/>
      <c r="V332" s="147"/>
      <c r="W332" s="83" t="str">
        <f t="shared" ref="W332:W395" ca="1" si="85">IF(C332="","",IF(V332="","",CHOOSE(MATCH($V332,IF($D332="男",INDIRECT(AO332),INDIRECT(AP332)),1),1,2,3,4,5)))</f>
        <v/>
      </c>
      <c r="X332" s="83"/>
      <c r="Y332" s="145"/>
      <c r="Z332" s="158"/>
      <c r="AA332" s="158"/>
      <c r="AB332" s="158"/>
      <c r="AC332" s="148"/>
      <c r="AD332" s="143"/>
      <c r="AE332" s="144" t="str">
        <f t="shared" ref="AE332:AE395" ca="1" si="86">IF(C332="","",IF(AD332="","",CHOOSE(MATCH(AD332,IF($D332="男",INDIRECT(AS332),INDIRECT(AT332)),1),1,2,3,4,5)))</f>
        <v/>
      </c>
      <c r="AF332" s="150" t="str">
        <f t="shared" ref="AF332:AF395" si="87">IF(C332="","",COUNT(O332,V332,I332,AD332))</f>
        <v/>
      </c>
      <c r="AG332" s="150" t="str">
        <f t="shared" ref="AG332:AG395" si="88">IF(C332="","",SUM(P332,W332,,J332,AE332))</f>
        <v/>
      </c>
      <c r="AH332" s="9" t="str">
        <f>IF(AF332=4,VLOOKUP(AG332,設定_幼児!$A$2:$B$4,2,1),"---")</f>
        <v>---</v>
      </c>
      <c r="AI332" s="109" t="str">
        <f>IF(E332=""," ",DATEDIF(E332,#REF!,"M"))</f>
        <v xml:space="preserve"> </v>
      </c>
      <c r="AJ332" s="15" t="str">
        <f t="shared" si="82"/>
        <v/>
      </c>
      <c r="AK332" s="31">
        <v>321</v>
      </c>
      <c r="AL332" s="31" t="str">
        <f t="shared" ref="AL332:AL395" si="89">IF(F332="","",VLOOKUP(F332,幼児年齢変換表,2))</f>
        <v/>
      </c>
      <c r="AM332" s="31" t="str">
        <f t="shared" si="74"/>
        <v>立得点表_幼児!3:７</v>
      </c>
      <c r="AN332" s="121" t="str">
        <f t="shared" si="75"/>
        <v>立得点表_幼児!11:15</v>
      </c>
      <c r="AO332" s="31" t="str">
        <f t="shared" si="76"/>
        <v>ボール得点表_幼児!3:７</v>
      </c>
      <c r="AP332" s="121" t="str">
        <f t="shared" si="77"/>
        <v>ボール得点表_幼児!11:15</v>
      </c>
      <c r="AQ332" s="31" t="str">
        <f t="shared" si="78"/>
        <v>25m得点表_幼児!3:7</v>
      </c>
      <c r="AR332" s="121" t="str">
        <f t="shared" si="79"/>
        <v>25m得点表_幼児!11:15</v>
      </c>
      <c r="AS332" s="31" t="str">
        <f t="shared" si="80"/>
        <v>往得点表_幼児!3:7</v>
      </c>
      <c r="AT332" s="121" t="str">
        <f t="shared" si="81"/>
        <v>往得点表_幼児!11:15</v>
      </c>
      <c r="AU332" s="31" t="e">
        <f>OR(AND(#REF!&lt;=7,#REF!&lt;&gt;""),AND(#REF!&gt;=50,#REF!=""))</f>
        <v>#REF!</v>
      </c>
    </row>
    <row r="333" spans="1:47">
      <c r="A333" s="8">
        <v>322</v>
      </c>
      <c r="B333" s="459"/>
      <c r="C333" s="139"/>
      <c r="D333" s="140"/>
      <c r="E333" s="141"/>
      <c r="F333" s="142" t="str">
        <f>IF(E333="","",DATEDIF(E333,#REF!,"y"))</f>
        <v/>
      </c>
      <c r="G333" s="140"/>
      <c r="H333" s="140"/>
      <c r="I333" s="83"/>
      <c r="J333" s="149" t="str">
        <f t="shared" ca="1" si="83"/>
        <v/>
      </c>
      <c r="K333" s="145"/>
      <c r="L333" s="158"/>
      <c r="M333" s="158"/>
      <c r="N333" s="146"/>
      <c r="O333" s="143"/>
      <c r="P333" s="144" t="str">
        <f t="shared" ca="1" si="84"/>
        <v/>
      </c>
      <c r="Q333" s="145"/>
      <c r="R333" s="158"/>
      <c r="S333" s="158"/>
      <c r="T333" s="158"/>
      <c r="U333" s="146"/>
      <c r="V333" s="147"/>
      <c r="W333" s="83" t="str">
        <f t="shared" ca="1" si="85"/>
        <v/>
      </c>
      <c r="X333" s="83"/>
      <c r="Y333" s="145"/>
      <c r="Z333" s="158"/>
      <c r="AA333" s="158"/>
      <c r="AB333" s="158"/>
      <c r="AC333" s="148"/>
      <c r="AD333" s="143"/>
      <c r="AE333" s="144" t="str">
        <f t="shared" ca="1" si="86"/>
        <v/>
      </c>
      <c r="AF333" s="150" t="str">
        <f t="shared" si="87"/>
        <v/>
      </c>
      <c r="AG333" s="150" t="str">
        <f t="shared" si="88"/>
        <v/>
      </c>
      <c r="AH333" s="9" t="str">
        <f>IF(AF333=4,VLOOKUP(AG333,設定_幼児!$A$2:$B$4,2,1),"---")</f>
        <v>---</v>
      </c>
      <c r="AI333" s="109" t="str">
        <f>IF(E333=""," ",DATEDIF(E333,#REF!,"M"))</f>
        <v xml:space="preserve"> </v>
      </c>
      <c r="AJ333" s="15" t="str">
        <f t="shared" si="82"/>
        <v/>
      </c>
      <c r="AK333" s="31">
        <v>322</v>
      </c>
      <c r="AL333" s="31" t="str">
        <f t="shared" si="89"/>
        <v/>
      </c>
      <c r="AM333" s="31" t="str">
        <f t="shared" ref="AM333:AM396" si="90">"立得点表_幼児!"&amp;$AL333&amp;"3:"&amp;$AL333&amp;"７"</f>
        <v>立得点表_幼児!3:７</v>
      </c>
      <c r="AN333" s="121" t="str">
        <f t="shared" ref="AN333:AN396" si="91">"立得点表_幼児!"&amp;$AL333&amp;"11:"&amp;$AL333&amp;"15"</f>
        <v>立得点表_幼児!11:15</v>
      </c>
      <c r="AO333" s="31" t="str">
        <f t="shared" ref="AO333:AO396" si="92">"ボール得点表_幼児!"&amp;$AL333&amp;"3:"&amp;$AL333&amp;"７"</f>
        <v>ボール得点表_幼児!3:７</v>
      </c>
      <c r="AP333" s="121" t="str">
        <f t="shared" ref="AP333:AP396" si="93">"ボール得点表_幼児!"&amp;$AL333&amp;"11:"&amp;$AL333&amp;"15"</f>
        <v>ボール得点表_幼児!11:15</v>
      </c>
      <c r="AQ333" s="31" t="str">
        <f t="shared" ref="AQ333:AQ396" si="94">"25m得点表_幼児!"&amp;$AL333&amp;"3:"&amp;$AL333&amp;"7"</f>
        <v>25m得点表_幼児!3:7</v>
      </c>
      <c r="AR333" s="121" t="str">
        <f t="shared" ref="AR333:AR396" si="95">"25m得点表_幼児!"&amp;$AL332&amp;"11:"&amp;$AL333&amp;"15"</f>
        <v>25m得点表_幼児!11:15</v>
      </c>
      <c r="AS333" s="31" t="str">
        <f t="shared" ref="AS333:AS396" si="96">"往得点表_幼児!"&amp;$AL333&amp;"3:"&amp;$AL333&amp;"7"</f>
        <v>往得点表_幼児!3:7</v>
      </c>
      <c r="AT333" s="121" t="str">
        <f t="shared" ref="AT333:AT396" si="97">"往得点表_幼児!"&amp;$AL333&amp;"11:"&amp;$AL333&amp;"15"</f>
        <v>往得点表_幼児!11:15</v>
      </c>
      <c r="AU333" s="31" t="e">
        <f>OR(AND(#REF!&lt;=7,#REF!&lt;&gt;""),AND(#REF!&gt;=50,#REF!=""))</f>
        <v>#REF!</v>
      </c>
    </row>
    <row r="334" spans="1:47">
      <c r="A334" s="8">
        <v>323</v>
      </c>
      <c r="B334" s="459"/>
      <c r="C334" s="139"/>
      <c r="D334" s="140"/>
      <c r="E334" s="141"/>
      <c r="F334" s="142" t="str">
        <f>IF(E334="","",DATEDIF(E334,#REF!,"y"))</f>
        <v/>
      </c>
      <c r="G334" s="140"/>
      <c r="H334" s="140"/>
      <c r="I334" s="83"/>
      <c r="J334" s="149" t="str">
        <f t="shared" ca="1" si="83"/>
        <v/>
      </c>
      <c r="K334" s="145"/>
      <c r="L334" s="158"/>
      <c r="M334" s="158"/>
      <c r="N334" s="146"/>
      <c r="O334" s="143"/>
      <c r="P334" s="144" t="str">
        <f t="shared" ca="1" si="84"/>
        <v/>
      </c>
      <c r="Q334" s="145"/>
      <c r="R334" s="158"/>
      <c r="S334" s="158"/>
      <c r="T334" s="158"/>
      <c r="U334" s="146"/>
      <c r="V334" s="147"/>
      <c r="W334" s="83" t="str">
        <f t="shared" ca="1" si="85"/>
        <v/>
      </c>
      <c r="X334" s="83"/>
      <c r="Y334" s="145"/>
      <c r="Z334" s="158"/>
      <c r="AA334" s="158"/>
      <c r="AB334" s="158"/>
      <c r="AC334" s="148"/>
      <c r="AD334" s="143"/>
      <c r="AE334" s="144" t="str">
        <f t="shared" ca="1" si="86"/>
        <v/>
      </c>
      <c r="AF334" s="150" t="str">
        <f t="shared" si="87"/>
        <v/>
      </c>
      <c r="AG334" s="150" t="str">
        <f t="shared" si="88"/>
        <v/>
      </c>
      <c r="AH334" s="9" t="str">
        <f>IF(AF334=4,VLOOKUP(AG334,設定_幼児!$A$2:$B$4,2,1),"---")</f>
        <v>---</v>
      </c>
      <c r="AI334" s="109" t="str">
        <f>IF(E334=""," ",DATEDIF(E334,#REF!,"M"))</f>
        <v xml:space="preserve"> </v>
      </c>
      <c r="AJ334" s="15" t="str">
        <f t="shared" si="82"/>
        <v/>
      </c>
      <c r="AK334" s="31">
        <v>323</v>
      </c>
      <c r="AL334" s="31" t="str">
        <f t="shared" si="89"/>
        <v/>
      </c>
      <c r="AM334" s="31" t="str">
        <f t="shared" si="90"/>
        <v>立得点表_幼児!3:７</v>
      </c>
      <c r="AN334" s="121" t="str">
        <f t="shared" si="91"/>
        <v>立得点表_幼児!11:15</v>
      </c>
      <c r="AO334" s="31" t="str">
        <f t="shared" si="92"/>
        <v>ボール得点表_幼児!3:７</v>
      </c>
      <c r="AP334" s="121" t="str">
        <f t="shared" si="93"/>
        <v>ボール得点表_幼児!11:15</v>
      </c>
      <c r="AQ334" s="31" t="str">
        <f t="shared" si="94"/>
        <v>25m得点表_幼児!3:7</v>
      </c>
      <c r="AR334" s="121" t="str">
        <f t="shared" si="95"/>
        <v>25m得点表_幼児!11:15</v>
      </c>
      <c r="AS334" s="31" t="str">
        <f t="shared" si="96"/>
        <v>往得点表_幼児!3:7</v>
      </c>
      <c r="AT334" s="121" t="str">
        <f t="shared" si="97"/>
        <v>往得点表_幼児!11:15</v>
      </c>
      <c r="AU334" s="31" t="e">
        <f>OR(AND(#REF!&lt;=7,#REF!&lt;&gt;""),AND(#REF!&gt;=50,#REF!=""))</f>
        <v>#REF!</v>
      </c>
    </row>
    <row r="335" spans="1:47">
      <c r="A335" s="8">
        <v>324</v>
      </c>
      <c r="B335" s="459"/>
      <c r="C335" s="139"/>
      <c r="D335" s="140"/>
      <c r="E335" s="141"/>
      <c r="F335" s="142" t="str">
        <f>IF(E335="","",DATEDIF(E335,#REF!,"y"))</f>
        <v/>
      </c>
      <c r="G335" s="140"/>
      <c r="H335" s="140"/>
      <c r="I335" s="83"/>
      <c r="J335" s="149" t="str">
        <f t="shared" ca="1" si="83"/>
        <v/>
      </c>
      <c r="K335" s="145"/>
      <c r="L335" s="158"/>
      <c r="M335" s="158"/>
      <c r="N335" s="146"/>
      <c r="O335" s="143"/>
      <c r="P335" s="144" t="str">
        <f t="shared" ca="1" si="84"/>
        <v/>
      </c>
      <c r="Q335" s="145"/>
      <c r="R335" s="158"/>
      <c r="S335" s="158"/>
      <c r="T335" s="158"/>
      <c r="U335" s="146"/>
      <c r="V335" s="147"/>
      <c r="W335" s="83" t="str">
        <f t="shared" ca="1" si="85"/>
        <v/>
      </c>
      <c r="X335" s="83"/>
      <c r="Y335" s="145"/>
      <c r="Z335" s="158"/>
      <c r="AA335" s="158"/>
      <c r="AB335" s="158"/>
      <c r="AC335" s="148"/>
      <c r="AD335" s="143"/>
      <c r="AE335" s="144" t="str">
        <f t="shared" ca="1" si="86"/>
        <v/>
      </c>
      <c r="AF335" s="150" t="str">
        <f t="shared" si="87"/>
        <v/>
      </c>
      <c r="AG335" s="150" t="str">
        <f t="shared" si="88"/>
        <v/>
      </c>
      <c r="AH335" s="9" t="str">
        <f>IF(AF335=4,VLOOKUP(AG335,設定_幼児!$A$2:$B$4,2,1),"---")</f>
        <v>---</v>
      </c>
      <c r="AI335" s="109" t="str">
        <f>IF(E335=""," ",DATEDIF(E335,#REF!,"M"))</f>
        <v xml:space="preserve"> </v>
      </c>
      <c r="AJ335" s="15" t="str">
        <f t="shared" si="82"/>
        <v/>
      </c>
      <c r="AK335" s="31">
        <v>324</v>
      </c>
      <c r="AL335" s="31" t="str">
        <f t="shared" si="89"/>
        <v/>
      </c>
      <c r="AM335" s="31" t="str">
        <f t="shared" si="90"/>
        <v>立得点表_幼児!3:７</v>
      </c>
      <c r="AN335" s="121" t="str">
        <f t="shared" si="91"/>
        <v>立得点表_幼児!11:15</v>
      </c>
      <c r="AO335" s="31" t="str">
        <f t="shared" si="92"/>
        <v>ボール得点表_幼児!3:７</v>
      </c>
      <c r="AP335" s="121" t="str">
        <f t="shared" si="93"/>
        <v>ボール得点表_幼児!11:15</v>
      </c>
      <c r="AQ335" s="31" t="str">
        <f t="shared" si="94"/>
        <v>25m得点表_幼児!3:7</v>
      </c>
      <c r="AR335" s="121" t="str">
        <f t="shared" si="95"/>
        <v>25m得点表_幼児!11:15</v>
      </c>
      <c r="AS335" s="31" t="str">
        <f t="shared" si="96"/>
        <v>往得点表_幼児!3:7</v>
      </c>
      <c r="AT335" s="121" t="str">
        <f t="shared" si="97"/>
        <v>往得点表_幼児!11:15</v>
      </c>
      <c r="AU335" s="31" t="e">
        <f>OR(AND(#REF!&lt;=7,#REF!&lt;&gt;""),AND(#REF!&gt;=50,#REF!=""))</f>
        <v>#REF!</v>
      </c>
    </row>
    <row r="336" spans="1:47">
      <c r="A336" s="8">
        <v>325</v>
      </c>
      <c r="B336" s="459"/>
      <c r="C336" s="139"/>
      <c r="D336" s="140"/>
      <c r="E336" s="141"/>
      <c r="F336" s="142" t="str">
        <f>IF(E336="","",DATEDIF(E336,#REF!,"y"))</f>
        <v/>
      </c>
      <c r="G336" s="140"/>
      <c r="H336" s="140"/>
      <c r="I336" s="83"/>
      <c r="J336" s="149" t="str">
        <f t="shared" ca="1" si="83"/>
        <v/>
      </c>
      <c r="K336" s="145"/>
      <c r="L336" s="158"/>
      <c r="M336" s="158"/>
      <c r="N336" s="146"/>
      <c r="O336" s="143"/>
      <c r="P336" s="144" t="str">
        <f t="shared" ca="1" si="84"/>
        <v/>
      </c>
      <c r="Q336" s="145"/>
      <c r="R336" s="158"/>
      <c r="S336" s="158"/>
      <c r="T336" s="158"/>
      <c r="U336" s="146"/>
      <c r="V336" s="147"/>
      <c r="W336" s="83" t="str">
        <f t="shared" ca="1" si="85"/>
        <v/>
      </c>
      <c r="X336" s="83"/>
      <c r="Y336" s="145"/>
      <c r="Z336" s="158"/>
      <c r="AA336" s="158"/>
      <c r="AB336" s="158"/>
      <c r="AC336" s="148"/>
      <c r="AD336" s="143"/>
      <c r="AE336" s="144" t="str">
        <f t="shared" ca="1" si="86"/>
        <v/>
      </c>
      <c r="AF336" s="150" t="str">
        <f t="shared" si="87"/>
        <v/>
      </c>
      <c r="AG336" s="150" t="str">
        <f t="shared" si="88"/>
        <v/>
      </c>
      <c r="AH336" s="9" t="str">
        <f>IF(AF336=4,VLOOKUP(AG336,設定_幼児!$A$2:$B$4,2,1),"---")</f>
        <v>---</v>
      </c>
      <c r="AI336" s="109" t="str">
        <f>IF(E336=""," ",DATEDIF(E336,#REF!,"M"))</f>
        <v xml:space="preserve"> </v>
      </c>
      <c r="AJ336" s="15" t="str">
        <f t="shared" si="82"/>
        <v/>
      </c>
      <c r="AK336" s="31">
        <v>325</v>
      </c>
      <c r="AL336" s="31" t="str">
        <f t="shared" si="89"/>
        <v/>
      </c>
      <c r="AM336" s="31" t="str">
        <f t="shared" si="90"/>
        <v>立得点表_幼児!3:７</v>
      </c>
      <c r="AN336" s="121" t="str">
        <f t="shared" si="91"/>
        <v>立得点表_幼児!11:15</v>
      </c>
      <c r="AO336" s="31" t="str">
        <f t="shared" si="92"/>
        <v>ボール得点表_幼児!3:７</v>
      </c>
      <c r="AP336" s="121" t="str">
        <f t="shared" si="93"/>
        <v>ボール得点表_幼児!11:15</v>
      </c>
      <c r="AQ336" s="31" t="str">
        <f t="shared" si="94"/>
        <v>25m得点表_幼児!3:7</v>
      </c>
      <c r="AR336" s="121" t="str">
        <f t="shared" si="95"/>
        <v>25m得点表_幼児!11:15</v>
      </c>
      <c r="AS336" s="31" t="str">
        <f t="shared" si="96"/>
        <v>往得点表_幼児!3:7</v>
      </c>
      <c r="AT336" s="121" t="str">
        <f t="shared" si="97"/>
        <v>往得点表_幼児!11:15</v>
      </c>
      <c r="AU336" s="31" t="e">
        <f>OR(AND(#REF!&lt;=7,#REF!&lt;&gt;""),AND(#REF!&gt;=50,#REF!=""))</f>
        <v>#REF!</v>
      </c>
    </row>
    <row r="337" spans="1:47">
      <c r="A337" s="8">
        <v>326</v>
      </c>
      <c r="B337" s="459"/>
      <c r="C337" s="139"/>
      <c r="D337" s="140"/>
      <c r="E337" s="141"/>
      <c r="F337" s="142" t="str">
        <f>IF(E337="","",DATEDIF(E337,#REF!,"y"))</f>
        <v/>
      </c>
      <c r="G337" s="140"/>
      <c r="H337" s="140"/>
      <c r="I337" s="83"/>
      <c r="J337" s="149" t="str">
        <f t="shared" ca="1" si="83"/>
        <v/>
      </c>
      <c r="K337" s="145"/>
      <c r="L337" s="158"/>
      <c r="M337" s="158"/>
      <c r="N337" s="146"/>
      <c r="O337" s="143"/>
      <c r="P337" s="144" t="str">
        <f t="shared" ca="1" si="84"/>
        <v/>
      </c>
      <c r="Q337" s="145"/>
      <c r="R337" s="158"/>
      <c r="S337" s="158"/>
      <c r="T337" s="158"/>
      <c r="U337" s="146"/>
      <c r="V337" s="147"/>
      <c r="W337" s="83" t="str">
        <f t="shared" ca="1" si="85"/>
        <v/>
      </c>
      <c r="X337" s="83"/>
      <c r="Y337" s="145"/>
      <c r="Z337" s="158"/>
      <c r="AA337" s="158"/>
      <c r="AB337" s="158"/>
      <c r="AC337" s="148"/>
      <c r="AD337" s="143"/>
      <c r="AE337" s="144" t="str">
        <f t="shared" ca="1" si="86"/>
        <v/>
      </c>
      <c r="AF337" s="150" t="str">
        <f t="shared" si="87"/>
        <v/>
      </c>
      <c r="AG337" s="150" t="str">
        <f t="shared" si="88"/>
        <v/>
      </c>
      <c r="AH337" s="9" t="str">
        <f>IF(AF337=4,VLOOKUP(AG337,設定_幼児!$A$2:$B$4,2,1),"---")</f>
        <v>---</v>
      </c>
      <c r="AI337" s="109" t="str">
        <f>IF(E337=""," ",DATEDIF(E337,#REF!,"M"))</f>
        <v xml:space="preserve"> </v>
      </c>
      <c r="AJ337" s="15" t="str">
        <f t="shared" si="82"/>
        <v/>
      </c>
      <c r="AK337" s="31">
        <v>326</v>
      </c>
      <c r="AL337" s="31" t="str">
        <f t="shared" si="89"/>
        <v/>
      </c>
      <c r="AM337" s="31" t="str">
        <f t="shared" si="90"/>
        <v>立得点表_幼児!3:７</v>
      </c>
      <c r="AN337" s="121" t="str">
        <f t="shared" si="91"/>
        <v>立得点表_幼児!11:15</v>
      </c>
      <c r="AO337" s="31" t="str">
        <f t="shared" si="92"/>
        <v>ボール得点表_幼児!3:７</v>
      </c>
      <c r="AP337" s="121" t="str">
        <f t="shared" si="93"/>
        <v>ボール得点表_幼児!11:15</v>
      </c>
      <c r="AQ337" s="31" t="str">
        <f t="shared" si="94"/>
        <v>25m得点表_幼児!3:7</v>
      </c>
      <c r="AR337" s="121" t="str">
        <f t="shared" si="95"/>
        <v>25m得点表_幼児!11:15</v>
      </c>
      <c r="AS337" s="31" t="str">
        <f t="shared" si="96"/>
        <v>往得点表_幼児!3:7</v>
      </c>
      <c r="AT337" s="121" t="str">
        <f t="shared" si="97"/>
        <v>往得点表_幼児!11:15</v>
      </c>
      <c r="AU337" s="31" t="e">
        <f>OR(AND(#REF!&lt;=7,#REF!&lt;&gt;""),AND(#REF!&gt;=50,#REF!=""))</f>
        <v>#REF!</v>
      </c>
    </row>
    <row r="338" spans="1:47">
      <c r="A338" s="8">
        <v>327</v>
      </c>
      <c r="B338" s="459"/>
      <c r="C338" s="139"/>
      <c r="D338" s="140"/>
      <c r="E338" s="141"/>
      <c r="F338" s="142" t="str">
        <f>IF(E338="","",DATEDIF(E338,#REF!,"y"))</f>
        <v/>
      </c>
      <c r="G338" s="140"/>
      <c r="H338" s="140"/>
      <c r="I338" s="83"/>
      <c r="J338" s="149" t="str">
        <f t="shared" ca="1" si="83"/>
        <v/>
      </c>
      <c r="K338" s="145"/>
      <c r="L338" s="158"/>
      <c r="M338" s="158"/>
      <c r="N338" s="146"/>
      <c r="O338" s="143"/>
      <c r="P338" s="144" t="str">
        <f t="shared" ca="1" si="84"/>
        <v/>
      </c>
      <c r="Q338" s="145"/>
      <c r="R338" s="158"/>
      <c r="S338" s="158"/>
      <c r="T338" s="158"/>
      <c r="U338" s="146"/>
      <c r="V338" s="147"/>
      <c r="W338" s="83" t="str">
        <f t="shared" ca="1" si="85"/>
        <v/>
      </c>
      <c r="X338" s="83"/>
      <c r="Y338" s="145"/>
      <c r="Z338" s="158"/>
      <c r="AA338" s="158"/>
      <c r="AB338" s="158"/>
      <c r="AC338" s="148"/>
      <c r="AD338" s="143"/>
      <c r="AE338" s="144" t="str">
        <f t="shared" ca="1" si="86"/>
        <v/>
      </c>
      <c r="AF338" s="150" t="str">
        <f t="shared" si="87"/>
        <v/>
      </c>
      <c r="AG338" s="150" t="str">
        <f t="shared" si="88"/>
        <v/>
      </c>
      <c r="AH338" s="9" t="str">
        <f>IF(AF338=4,VLOOKUP(AG338,設定_幼児!$A$2:$B$4,2,1),"---")</f>
        <v>---</v>
      </c>
      <c r="AI338" s="109" t="str">
        <f>IF(E338=""," ",DATEDIF(E338,#REF!,"M"))</f>
        <v xml:space="preserve"> </v>
      </c>
      <c r="AJ338" s="15" t="str">
        <f t="shared" si="82"/>
        <v/>
      </c>
      <c r="AK338" s="31">
        <v>327</v>
      </c>
      <c r="AL338" s="31" t="str">
        <f t="shared" si="89"/>
        <v/>
      </c>
      <c r="AM338" s="31" t="str">
        <f t="shared" si="90"/>
        <v>立得点表_幼児!3:７</v>
      </c>
      <c r="AN338" s="121" t="str">
        <f t="shared" si="91"/>
        <v>立得点表_幼児!11:15</v>
      </c>
      <c r="AO338" s="31" t="str">
        <f t="shared" si="92"/>
        <v>ボール得点表_幼児!3:７</v>
      </c>
      <c r="AP338" s="121" t="str">
        <f t="shared" si="93"/>
        <v>ボール得点表_幼児!11:15</v>
      </c>
      <c r="AQ338" s="31" t="str">
        <f t="shared" si="94"/>
        <v>25m得点表_幼児!3:7</v>
      </c>
      <c r="AR338" s="121" t="str">
        <f t="shared" si="95"/>
        <v>25m得点表_幼児!11:15</v>
      </c>
      <c r="AS338" s="31" t="str">
        <f t="shared" si="96"/>
        <v>往得点表_幼児!3:7</v>
      </c>
      <c r="AT338" s="121" t="str">
        <f t="shared" si="97"/>
        <v>往得点表_幼児!11:15</v>
      </c>
      <c r="AU338" s="31" t="e">
        <f>OR(AND(#REF!&lt;=7,#REF!&lt;&gt;""),AND(#REF!&gt;=50,#REF!=""))</f>
        <v>#REF!</v>
      </c>
    </row>
    <row r="339" spans="1:47">
      <c r="A339" s="8">
        <v>328</v>
      </c>
      <c r="B339" s="459"/>
      <c r="C339" s="139"/>
      <c r="D339" s="140"/>
      <c r="E339" s="141"/>
      <c r="F339" s="142" t="str">
        <f>IF(E339="","",DATEDIF(E339,#REF!,"y"))</f>
        <v/>
      </c>
      <c r="G339" s="140"/>
      <c r="H339" s="140"/>
      <c r="I339" s="83"/>
      <c r="J339" s="149" t="str">
        <f t="shared" ca="1" si="83"/>
        <v/>
      </c>
      <c r="K339" s="145"/>
      <c r="L339" s="158"/>
      <c r="M339" s="158"/>
      <c r="N339" s="146"/>
      <c r="O339" s="143"/>
      <c r="P339" s="144" t="str">
        <f t="shared" ca="1" si="84"/>
        <v/>
      </c>
      <c r="Q339" s="145"/>
      <c r="R339" s="158"/>
      <c r="S339" s="158"/>
      <c r="T339" s="158"/>
      <c r="U339" s="146"/>
      <c r="V339" s="147"/>
      <c r="W339" s="83" t="str">
        <f t="shared" ca="1" si="85"/>
        <v/>
      </c>
      <c r="X339" s="83"/>
      <c r="Y339" s="145"/>
      <c r="Z339" s="158"/>
      <c r="AA339" s="158"/>
      <c r="AB339" s="158"/>
      <c r="AC339" s="148"/>
      <c r="AD339" s="143"/>
      <c r="AE339" s="144" t="str">
        <f t="shared" ca="1" si="86"/>
        <v/>
      </c>
      <c r="AF339" s="150" t="str">
        <f t="shared" si="87"/>
        <v/>
      </c>
      <c r="AG339" s="150" t="str">
        <f t="shared" si="88"/>
        <v/>
      </c>
      <c r="AH339" s="9" t="str">
        <f>IF(AF339=4,VLOOKUP(AG339,設定_幼児!$A$2:$B$4,2,1),"---")</f>
        <v>---</v>
      </c>
      <c r="AI339" s="109" t="str">
        <f>IF(E339=""," ",DATEDIF(E339,#REF!,"M"))</f>
        <v xml:space="preserve"> </v>
      </c>
      <c r="AJ339" s="15" t="str">
        <f t="shared" si="82"/>
        <v/>
      </c>
      <c r="AK339" s="31">
        <v>328</v>
      </c>
      <c r="AL339" s="31" t="str">
        <f t="shared" si="89"/>
        <v/>
      </c>
      <c r="AM339" s="31" t="str">
        <f t="shared" si="90"/>
        <v>立得点表_幼児!3:７</v>
      </c>
      <c r="AN339" s="121" t="str">
        <f t="shared" si="91"/>
        <v>立得点表_幼児!11:15</v>
      </c>
      <c r="AO339" s="31" t="str">
        <f t="shared" si="92"/>
        <v>ボール得点表_幼児!3:７</v>
      </c>
      <c r="AP339" s="121" t="str">
        <f t="shared" si="93"/>
        <v>ボール得点表_幼児!11:15</v>
      </c>
      <c r="AQ339" s="31" t="str">
        <f t="shared" si="94"/>
        <v>25m得点表_幼児!3:7</v>
      </c>
      <c r="AR339" s="121" t="str">
        <f t="shared" si="95"/>
        <v>25m得点表_幼児!11:15</v>
      </c>
      <c r="AS339" s="31" t="str">
        <f t="shared" si="96"/>
        <v>往得点表_幼児!3:7</v>
      </c>
      <c r="AT339" s="121" t="str">
        <f t="shared" si="97"/>
        <v>往得点表_幼児!11:15</v>
      </c>
      <c r="AU339" s="31" t="e">
        <f>OR(AND(#REF!&lt;=7,#REF!&lt;&gt;""),AND(#REF!&gt;=50,#REF!=""))</f>
        <v>#REF!</v>
      </c>
    </row>
    <row r="340" spans="1:47">
      <c r="A340" s="8">
        <v>329</v>
      </c>
      <c r="B340" s="459"/>
      <c r="C340" s="139"/>
      <c r="D340" s="140"/>
      <c r="E340" s="141"/>
      <c r="F340" s="142" t="str">
        <f>IF(E340="","",DATEDIF(E340,#REF!,"y"))</f>
        <v/>
      </c>
      <c r="G340" s="140"/>
      <c r="H340" s="140"/>
      <c r="I340" s="83"/>
      <c r="J340" s="149" t="str">
        <f t="shared" ca="1" si="83"/>
        <v/>
      </c>
      <c r="K340" s="145"/>
      <c r="L340" s="158"/>
      <c r="M340" s="158"/>
      <c r="N340" s="146"/>
      <c r="O340" s="143"/>
      <c r="P340" s="144" t="str">
        <f t="shared" ca="1" si="84"/>
        <v/>
      </c>
      <c r="Q340" s="145"/>
      <c r="R340" s="158"/>
      <c r="S340" s="158"/>
      <c r="T340" s="158"/>
      <c r="U340" s="146"/>
      <c r="V340" s="147"/>
      <c r="W340" s="83" t="str">
        <f t="shared" ca="1" si="85"/>
        <v/>
      </c>
      <c r="X340" s="83"/>
      <c r="Y340" s="145"/>
      <c r="Z340" s="158"/>
      <c r="AA340" s="158"/>
      <c r="AB340" s="158"/>
      <c r="AC340" s="148"/>
      <c r="AD340" s="143"/>
      <c r="AE340" s="144" t="str">
        <f t="shared" ca="1" si="86"/>
        <v/>
      </c>
      <c r="AF340" s="150" t="str">
        <f t="shared" si="87"/>
        <v/>
      </c>
      <c r="AG340" s="150" t="str">
        <f t="shared" si="88"/>
        <v/>
      </c>
      <c r="AH340" s="9" t="str">
        <f>IF(AF340=4,VLOOKUP(AG340,設定_幼児!$A$2:$B$4,2,1),"---")</f>
        <v>---</v>
      </c>
      <c r="AI340" s="109" t="str">
        <f>IF(E340=""," ",DATEDIF(E340,#REF!,"M"))</f>
        <v xml:space="preserve"> </v>
      </c>
      <c r="AJ340" s="15" t="str">
        <f t="shared" si="82"/>
        <v/>
      </c>
      <c r="AK340" s="31">
        <v>329</v>
      </c>
      <c r="AL340" s="31" t="str">
        <f t="shared" si="89"/>
        <v/>
      </c>
      <c r="AM340" s="31" t="str">
        <f t="shared" si="90"/>
        <v>立得点表_幼児!3:７</v>
      </c>
      <c r="AN340" s="121" t="str">
        <f t="shared" si="91"/>
        <v>立得点表_幼児!11:15</v>
      </c>
      <c r="AO340" s="31" t="str">
        <f t="shared" si="92"/>
        <v>ボール得点表_幼児!3:７</v>
      </c>
      <c r="AP340" s="121" t="str">
        <f t="shared" si="93"/>
        <v>ボール得点表_幼児!11:15</v>
      </c>
      <c r="AQ340" s="31" t="str">
        <f t="shared" si="94"/>
        <v>25m得点表_幼児!3:7</v>
      </c>
      <c r="AR340" s="121" t="str">
        <f t="shared" si="95"/>
        <v>25m得点表_幼児!11:15</v>
      </c>
      <c r="AS340" s="31" t="str">
        <f t="shared" si="96"/>
        <v>往得点表_幼児!3:7</v>
      </c>
      <c r="AT340" s="121" t="str">
        <f t="shared" si="97"/>
        <v>往得点表_幼児!11:15</v>
      </c>
      <c r="AU340" s="31" t="e">
        <f>OR(AND(#REF!&lt;=7,#REF!&lt;&gt;""),AND(#REF!&gt;=50,#REF!=""))</f>
        <v>#REF!</v>
      </c>
    </row>
    <row r="341" spans="1:47">
      <c r="A341" s="8">
        <v>330</v>
      </c>
      <c r="B341" s="459"/>
      <c r="C341" s="139"/>
      <c r="D341" s="140"/>
      <c r="E341" s="141"/>
      <c r="F341" s="142" t="str">
        <f>IF(E341="","",DATEDIF(E341,#REF!,"y"))</f>
        <v/>
      </c>
      <c r="G341" s="140"/>
      <c r="H341" s="140"/>
      <c r="I341" s="83"/>
      <c r="J341" s="149" t="str">
        <f t="shared" ca="1" si="83"/>
        <v/>
      </c>
      <c r="K341" s="145"/>
      <c r="L341" s="158"/>
      <c r="M341" s="158"/>
      <c r="N341" s="146"/>
      <c r="O341" s="143"/>
      <c r="P341" s="144" t="str">
        <f t="shared" ca="1" si="84"/>
        <v/>
      </c>
      <c r="Q341" s="145"/>
      <c r="R341" s="158"/>
      <c r="S341" s="158"/>
      <c r="T341" s="158"/>
      <c r="U341" s="146"/>
      <c r="V341" s="147"/>
      <c r="W341" s="83" t="str">
        <f t="shared" ca="1" si="85"/>
        <v/>
      </c>
      <c r="X341" s="83"/>
      <c r="Y341" s="145"/>
      <c r="Z341" s="158"/>
      <c r="AA341" s="158"/>
      <c r="AB341" s="158"/>
      <c r="AC341" s="148"/>
      <c r="AD341" s="143"/>
      <c r="AE341" s="144" t="str">
        <f t="shared" ca="1" si="86"/>
        <v/>
      </c>
      <c r="AF341" s="150" t="str">
        <f t="shared" si="87"/>
        <v/>
      </c>
      <c r="AG341" s="150" t="str">
        <f t="shared" si="88"/>
        <v/>
      </c>
      <c r="AH341" s="9" t="str">
        <f>IF(AF341=4,VLOOKUP(AG341,設定_幼児!$A$2:$B$4,2,1),"---")</f>
        <v>---</v>
      </c>
      <c r="AI341" s="109" t="str">
        <f>IF(E341=""," ",DATEDIF(E341,#REF!,"M"))</f>
        <v xml:space="preserve"> </v>
      </c>
      <c r="AJ341" s="15" t="str">
        <f t="shared" si="82"/>
        <v/>
      </c>
      <c r="AK341" s="31">
        <v>330</v>
      </c>
      <c r="AL341" s="31" t="str">
        <f t="shared" si="89"/>
        <v/>
      </c>
      <c r="AM341" s="31" t="str">
        <f t="shared" si="90"/>
        <v>立得点表_幼児!3:７</v>
      </c>
      <c r="AN341" s="121" t="str">
        <f t="shared" si="91"/>
        <v>立得点表_幼児!11:15</v>
      </c>
      <c r="AO341" s="31" t="str">
        <f t="shared" si="92"/>
        <v>ボール得点表_幼児!3:７</v>
      </c>
      <c r="AP341" s="121" t="str">
        <f t="shared" si="93"/>
        <v>ボール得点表_幼児!11:15</v>
      </c>
      <c r="AQ341" s="31" t="str">
        <f t="shared" si="94"/>
        <v>25m得点表_幼児!3:7</v>
      </c>
      <c r="AR341" s="121" t="str">
        <f t="shared" si="95"/>
        <v>25m得点表_幼児!11:15</v>
      </c>
      <c r="AS341" s="31" t="str">
        <f t="shared" si="96"/>
        <v>往得点表_幼児!3:7</v>
      </c>
      <c r="AT341" s="121" t="str">
        <f t="shared" si="97"/>
        <v>往得点表_幼児!11:15</v>
      </c>
      <c r="AU341" s="31" t="e">
        <f>OR(AND(#REF!&lt;=7,#REF!&lt;&gt;""),AND(#REF!&gt;=50,#REF!=""))</f>
        <v>#REF!</v>
      </c>
    </row>
    <row r="342" spans="1:47">
      <c r="A342" s="8">
        <v>331</v>
      </c>
      <c r="B342" s="459"/>
      <c r="C342" s="139"/>
      <c r="D342" s="140"/>
      <c r="E342" s="141"/>
      <c r="F342" s="142" t="str">
        <f>IF(E342="","",DATEDIF(E342,#REF!,"y"))</f>
        <v/>
      </c>
      <c r="G342" s="140"/>
      <c r="H342" s="140"/>
      <c r="I342" s="83"/>
      <c r="J342" s="149" t="str">
        <f t="shared" ca="1" si="83"/>
        <v/>
      </c>
      <c r="K342" s="145"/>
      <c r="L342" s="158"/>
      <c r="M342" s="158"/>
      <c r="N342" s="146"/>
      <c r="O342" s="143"/>
      <c r="P342" s="144" t="str">
        <f t="shared" ca="1" si="84"/>
        <v/>
      </c>
      <c r="Q342" s="145"/>
      <c r="R342" s="158"/>
      <c r="S342" s="158"/>
      <c r="T342" s="158"/>
      <c r="U342" s="146"/>
      <c r="V342" s="147"/>
      <c r="W342" s="83" t="str">
        <f t="shared" ca="1" si="85"/>
        <v/>
      </c>
      <c r="X342" s="83"/>
      <c r="Y342" s="145"/>
      <c r="Z342" s="158"/>
      <c r="AA342" s="158"/>
      <c r="AB342" s="158"/>
      <c r="AC342" s="148"/>
      <c r="AD342" s="143"/>
      <c r="AE342" s="144" t="str">
        <f t="shared" ca="1" si="86"/>
        <v/>
      </c>
      <c r="AF342" s="150" t="str">
        <f t="shared" si="87"/>
        <v/>
      </c>
      <c r="AG342" s="150" t="str">
        <f t="shared" si="88"/>
        <v/>
      </c>
      <c r="AH342" s="9" t="str">
        <f>IF(AF342=4,VLOOKUP(AG342,設定_幼児!$A$2:$B$4,2,1),"---")</f>
        <v>---</v>
      </c>
      <c r="AI342" s="109" t="str">
        <f>IF(E342=""," ",DATEDIF(E342,#REF!,"M"))</f>
        <v xml:space="preserve"> </v>
      </c>
      <c r="AJ342" s="15" t="str">
        <f t="shared" si="82"/>
        <v/>
      </c>
      <c r="AK342" s="31">
        <v>331</v>
      </c>
      <c r="AL342" s="31" t="str">
        <f t="shared" si="89"/>
        <v/>
      </c>
      <c r="AM342" s="31" t="str">
        <f t="shared" si="90"/>
        <v>立得点表_幼児!3:７</v>
      </c>
      <c r="AN342" s="121" t="str">
        <f t="shared" si="91"/>
        <v>立得点表_幼児!11:15</v>
      </c>
      <c r="AO342" s="31" t="str">
        <f t="shared" si="92"/>
        <v>ボール得点表_幼児!3:７</v>
      </c>
      <c r="AP342" s="121" t="str">
        <f t="shared" si="93"/>
        <v>ボール得点表_幼児!11:15</v>
      </c>
      <c r="AQ342" s="31" t="str">
        <f t="shared" si="94"/>
        <v>25m得点表_幼児!3:7</v>
      </c>
      <c r="AR342" s="121" t="str">
        <f t="shared" si="95"/>
        <v>25m得点表_幼児!11:15</v>
      </c>
      <c r="AS342" s="31" t="str">
        <f t="shared" si="96"/>
        <v>往得点表_幼児!3:7</v>
      </c>
      <c r="AT342" s="121" t="str">
        <f t="shared" si="97"/>
        <v>往得点表_幼児!11:15</v>
      </c>
      <c r="AU342" s="31" t="e">
        <f>OR(AND(#REF!&lt;=7,#REF!&lt;&gt;""),AND(#REF!&gt;=50,#REF!=""))</f>
        <v>#REF!</v>
      </c>
    </row>
    <row r="343" spans="1:47">
      <c r="A343" s="8">
        <v>332</v>
      </c>
      <c r="B343" s="459"/>
      <c r="C343" s="139"/>
      <c r="D343" s="140"/>
      <c r="E343" s="141"/>
      <c r="F343" s="142" t="str">
        <f>IF(E343="","",DATEDIF(E343,#REF!,"y"))</f>
        <v/>
      </c>
      <c r="G343" s="140"/>
      <c r="H343" s="140"/>
      <c r="I343" s="83"/>
      <c r="J343" s="149" t="str">
        <f t="shared" ca="1" si="83"/>
        <v/>
      </c>
      <c r="K343" s="145"/>
      <c r="L343" s="158"/>
      <c r="M343" s="158"/>
      <c r="N343" s="146"/>
      <c r="O343" s="143"/>
      <c r="P343" s="144" t="str">
        <f t="shared" ca="1" si="84"/>
        <v/>
      </c>
      <c r="Q343" s="145"/>
      <c r="R343" s="158"/>
      <c r="S343" s="158"/>
      <c r="T343" s="158"/>
      <c r="U343" s="146"/>
      <c r="V343" s="147"/>
      <c r="W343" s="83" t="str">
        <f t="shared" ca="1" si="85"/>
        <v/>
      </c>
      <c r="X343" s="83"/>
      <c r="Y343" s="145"/>
      <c r="Z343" s="158"/>
      <c r="AA343" s="158"/>
      <c r="AB343" s="158"/>
      <c r="AC343" s="148"/>
      <c r="AD343" s="143"/>
      <c r="AE343" s="144" t="str">
        <f t="shared" ca="1" si="86"/>
        <v/>
      </c>
      <c r="AF343" s="150" t="str">
        <f t="shared" si="87"/>
        <v/>
      </c>
      <c r="AG343" s="150" t="str">
        <f t="shared" si="88"/>
        <v/>
      </c>
      <c r="AH343" s="9" t="str">
        <f>IF(AF343=4,VLOOKUP(AG343,設定_幼児!$A$2:$B$4,2,1),"---")</f>
        <v>---</v>
      </c>
      <c r="AI343" s="109" t="str">
        <f>IF(E343=""," ",DATEDIF(E343,#REF!,"M"))</f>
        <v xml:space="preserve"> </v>
      </c>
      <c r="AJ343" s="15" t="str">
        <f t="shared" si="82"/>
        <v/>
      </c>
      <c r="AK343" s="31">
        <v>332</v>
      </c>
      <c r="AL343" s="31" t="str">
        <f t="shared" si="89"/>
        <v/>
      </c>
      <c r="AM343" s="31" t="str">
        <f t="shared" si="90"/>
        <v>立得点表_幼児!3:７</v>
      </c>
      <c r="AN343" s="121" t="str">
        <f t="shared" si="91"/>
        <v>立得点表_幼児!11:15</v>
      </c>
      <c r="AO343" s="31" t="str">
        <f t="shared" si="92"/>
        <v>ボール得点表_幼児!3:７</v>
      </c>
      <c r="AP343" s="121" t="str">
        <f t="shared" si="93"/>
        <v>ボール得点表_幼児!11:15</v>
      </c>
      <c r="AQ343" s="31" t="str">
        <f t="shared" si="94"/>
        <v>25m得点表_幼児!3:7</v>
      </c>
      <c r="AR343" s="121" t="str">
        <f t="shared" si="95"/>
        <v>25m得点表_幼児!11:15</v>
      </c>
      <c r="AS343" s="31" t="str">
        <f t="shared" si="96"/>
        <v>往得点表_幼児!3:7</v>
      </c>
      <c r="AT343" s="121" t="str">
        <f t="shared" si="97"/>
        <v>往得点表_幼児!11:15</v>
      </c>
      <c r="AU343" s="31" t="e">
        <f>OR(AND(#REF!&lt;=7,#REF!&lt;&gt;""),AND(#REF!&gt;=50,#REF!=""))</f>
        <v>#REF!</v>
      </c>
    </row>
    <row r="344" spans="1:47">
      <c r="A344" s="8">
        <v>333</v>
      </c>
      <c r="B344" s="459"/>
      <c r="C344" s="139"/>
      <c r="D344" s="140"/>
      <c r="E344" s="141"/>
      <c r="F344" s="142" t="str">
        <f>IF(E344="","",DATEDIF(E344,#REF!,"y"))</f>
        <v/>
      </c>
      <c r="G344" s="140"/>
      <c r="H344" s="140"/>
      <c r="I344" s="83"/>
      <c r="J344" s="149" t="str">
        <f t="shared" ca="1" si="83"/>
        <v/>
      </c>
      <c r="K344" s="145"/>
      <c r="L344" s="158"/>
      <c r="M344" s="158"/>
      <c r="N344" s="146"/>
      <c r="O344" s="143"/>
      <c r="P344" s="144" t="str">
        <f t="shared" ca="1" si="84"/>
        <v/>
      </c>
      <c r="Q344" s="145"/>
      <c r="R344" s="158"/>
      <c r="S344" s="158"/>
      <c r="T344" s="158"/>
      <c r="U344" s="146"/>
      <c r="V344" s="147"/>
      <c r="W344" s="83" t="str">
        <f t="shared" ca="1" si="85"/>
        <v/>
      </c>
      <c r="X344" s="83"/>
      <c r="Y344" s="145"/>
      <c r="Z344" s="158"/>
      <c r="AA344" s="158"/>
      <c r="AB344" s="158"/>
      <c r="AC344" s="148"/>
      <c r="AD344" s="143"/>
      <c r="AE344" s="144" t="str">
        <f t="shared" ca="1" si="86"/>
        <v/>
      </c>
      <c r="AF344" s="150" t="str">
        <f t="shared" si="87"/>
        <v/>
      </c>
      <c r="AG344" s="150" t="str">
        <f t="shared" si="88"/>
        <v/>
      </c>
      <c r="AH344" s="9" t="str">
        <f>IF(AF344=4,VLOOKUP(AG344,設定_幼児!$A$2:$B$4,2,1),"---")</f>
        <v>---</v>
      </c>
      <c r="AI344" s="109" t="str">
        <f>IF(E344=""," ",DATEDIF(E344,#REF!,"M"))</f>
        <v xml:space="preserve"> </v>
      </c>
      <c r="AJ344" s="15" t="str">
        <f t="shared" si="82"/>
        <v/>
      </c>
      <c r="AK344" s="31">
        <v>333</v>
      </c>
      <c r="AL344" s="31" t="str">
        <f t="shared" si="89"/>
        <v/>
      </c>
      <c r="AM344" s="31" t="str">
        <f t="shared" si="90"/>
        <v>立得点表_幼児!3:７</v>
      </c>
      <c r="AN344" s="121" t="str">
        <f t="shared" si="91"/>
        <v>立得点表_幼児!11:15</v>
      </c>
      <c r="AO344" s="31" t="str">
        <f t="shared" si="92"/>
        <v>ボール得点表_幼児!3:７</v>
      </c>
      <c r="AP344" s="121" t="str">
        <f t="shared" si="93"/>
        <v>ボール得点表_幼児!11:15</v>
      </c>
      <c r="AQ344" s="31" t="str">
        <f t="shared" si="94"/>
        <v>25m得点表_幼児!3:7</v>
      </c>
      <c r="AR344" s="121" t="str">
        <f t="shared" si="95"/>
        <v>25m得点表_幼児!11:15</v>
      </c>
      <c r="AS344" s="31" t="str">
        <f t="shared" si="96"/>
        <v>往得点表_幼児!3:7</v>
      </c>
      <c r="AT344" s="121" t="str">
        <f t="shared" si="97"/>
        <v>往得点表_幼児!11:15</v>
      </c>
      <c r="AU344" s="31" t="e">
        <f>OR(AND(#REF!&lt;=7,#REF!&lt;&gt;""),AND(#REF!&gt;=50,#REF!=""))</f>
        <v>#REF!</v>
      </c>
    </row>
    <row r="345" spans="1:47">
      <c r="A345" s="8">
        <v>334</v>
      </c>
      <c r="B345" s="459"/>
      <c r="C345" s="139"/>
      <c r="D345" s="140"/>
      <c r="E345" s="141"/>
      <c r="F345" s="142" t="str">
        <f>IF(E345="","",DATEDIF(E345,#REF!,"y"))</f>
        <v/>
      </c>
      <c r="G345" s="140"/>
      <c r="H345" s="140"/>
      <c r="I345" s="83"/>
      <c r="J345" s="149" t="str">
        <f t="shared" ca="1" si="83"/>
        <v/>
      </c>
      <c r="K345" s="145"/>
      <c r="L345" s="158"/>
      <c r="M345" s="158"/>
      <c r="N345" s="146"/>
      <c r="O345" s="143"/>
      <c r="P345" s="144" t="str">
        <f t="shared" ca="1" si="84"/>
        <v/>
      </c>
      <c r="Q345" s="145"/>
      <c r="R345" s="158"/>
      <c r="S345" s="158"/>
      <c r="T345" s="158"/>
      <c r="U345" s="146"/>
      <c r="V345" s="147"/>
      <c r="W345" s="83" t="str">
        <f t="shared" ca="1" si="85"/>
        <v/>
      </c>
      <c r="X345" s="83"/>
      <c r="Y345" s="145"/>
      <c r="Z345" s="158"/>
      <c r="AA345" s="158"/>
      <c r="AB345" s="158"/>
      <c r="AC345" s="148"/>
      <c r="AD345" s="143"/>
      <c r="AE345" s="144" t="str">
        <f t="shared" ca="1" si="86"/>
        <v/>
      </c>
      <c r="AF345" s="150" t="str">
        <f t="shared" si="87"/>
        <v/>
      </c>
      <c r="AG345" s="150" t="str">
        <f t="shared" si="88"/>
        <v/>
      </c>
      <c r="AH345" s="9" t="str">
        <f>IF(AF345=4,VLOOKUP(AG345,設定_幼児!$A$2:$B$4,2,1),"---")</f>
        <v>---</v>
      </c>
      <c r="AI345" s="109" t="str">
        <f>IF(E345=""," ",DATEDIF(E345,#REF!,"M"))</f>
        <v xml:space="preserve"> </v>
      </c>
      <c r="AJ345" s="15" t="str">
        <f t="shared" si="82"/>
        <v/>
      </c>
      <c r="AK345" s="31">
        <v>334</v>
      </c>
      <c r="AL345" s="31" t="str">
        <f t="shared" si="89"/>
        <v/>
      </c>
      <c r="AM345" s="31" t="str">
        <f t="shared" si="90"/>
        <v>立得点表_幼児!3:７</v>
      </c>
      <c r="AN345" s="121" t="str">
        <f t="shared" si="91"/>
        <v>立得点表_幼児!11:15</v>
      </c>
      <c r="AO345" s="31" t="str">
        <f t="shared" si="92"/>
        <v>ボール得点表_幼児!3:７</v>
      </c>
      <c r="AP345" s="121" t="str">
        <f t="shared" si="93"/>
        <v>ボール得点表_幼児!11:15</v>
      </c>
      <c r="AQ345" s="31" t="str">
        <f t="shared" si="94"/>
        <v>25m得点表_幼児!3:7</v>
      </c>
      <c r="AR345" s="121" t="str">
        <f t="shared" si="95"/>
        <v>25m得点表_幼児!11:15</v>
      </c>
      <c r="AS345" s="31" t="str">
        <f t="shared" si="96"/>
        <v>往得点表_幼児!3:7</v>
      </c>
      <c r="AT345" s="121" t="str">
        <f t="shared" si="97"/>
        <v>往得点表_幼児!11:15</v>
      </c>
      <c r="AU345" s="31" t="e">
        <f>OR(AND(#REF!&lt;=7,#REF!&lt;&gt;""),AND(#REF!&gt;=50,#REF!=""))</f>
        <v>#REF!</v>
      </c>
    </row>
    <row r="346" spans="1:47">
      <c r="A346" s="8">
        <v>335</v>
      </c>
      <c r="B346" s="459"/>
      <c r="C346" s="139"/>
      <c r="D346" s="140"/>
      <c r="E346" s="141"/>
      <c r="F346" s="142" t="str">
        <f>IF(E346="","",DATEDIF(E346,#REF!,"y"))</f>
        <v/>
      </c>
      <c r="G346" s="140"/>
      <c r="H346" s="140"/>
      <c r="I346" s="83"/>
      <c r="J346" s="149" t="str">
        <f t="shared" ca="1" si="83"/>
        <v/>
      </c>
      <c r="K346" s="145"/>
      <c r="L346" s="158"/>
      <c r="M346" s="158"/>
      <c r="N346" s="146"/>
      <c r="O346" s="143"/>
      <c r="P346" s="144" t="str">
        <f t="shared" ca="1" si="84"/>
        <v/>
      </c>
      <c r="Q346" s="145"/>
      <c r="R346" s="158"/>
      <c r="S346" s="158"/>
      <c r="T346" s="158"/>
      <c r="U346" s="146"/>
      <c r="V346" s="147"/>
      <c r="W346" s="83" t="str">
        <f t="shared" ca="1" si="85"/>
        <v/>
      </c>
      <c r="X346" s="83"/>
      <c r="Y346" s="145"/>
      <c r="Z346" s="158"/>
      <c r="AA346" s="158"/>
      <c r="AB346" s="158"/>
      <c r="AC346" s="148"/>
      <c r="AD346" s="143"/>
      <c r="AE346" s="144" t="str">
        <f t="shared" ca="1" si="86"/>
        <v/>
      </c>
      <c r="AF346" s="150" t="str">
        <f t="shared" si="87"/>
        <v/>
      </c>
      <c r="AG346" s="150" t="str">
        <f t="shared" si="88"/>
        <v/>
      </c>
      <c r="AH346" s="9" t="str">
        <f>IF(AF346=4,VLOOKUP(AG346,設定_幼児!$A$2:$B$4,2,1),"---")</f>
        <v>---</v>
      </c>
      <c r="AI346" s="109" t="str">
        <f>IF(E346=""," ",DATEDIF(E346,#REF!,"M"))</f>
        <v xml:space="preserve"> </v>
      </c>
      <c r="AJ346" s="15" t="str">
        <f t="shared" si="82"/>
        <v/>
      </c>
      <c r="AK346" s="31">
        <v>335</v>
      </c>
      <c r="AL346" s="31" t="str">
        <f t="shared" si="89"/>
        <v/>
      </c>
      <c r="AM346" s="31" t="str">
        <f t="shared" si="90"/>
        <v>立得点表_幼児!3:７</v>
      </c>
      <c r="AN346" s="121" t="str">
        <f t="shared" si="91"/>
        <v>立得点表_幼児!11:15</v>
      </c>
      <c r="AO346" s="31" t="str">
        <f t="shared" si="92"/>
        <v>ボール得点表_幼児!3:７</v>
      </c>
      <c r="AP346" s="121" t="str">
        <f t="shared" si="93"/>
        <v>ボール得点表_幼児!11:15</v>
      </c>
      <c r="AQ346" s="31" t="str">
        <f t="shared" si="94"/>
        <v>25m得点表_幼児!3:7</v>
      </c>
      <c r="AR346" s="121" t="str">
        <f t="shared" si="95"/>
        <v>25m得点表_幼児!11:15</v>
      </c>
      <c r="AS346" s="31" t="str">
        <f t="shared" si="96"/>
        <v>往得点表_幼児!3:7</v>
      </c>
      <c r="AT346" s="121" t="str">
        <f t="shared" si="97"/>
        <v>往得点表_幼児!11:15</v>
      </c>
      <c r="AU346" s="31" t="e">
        <f>OR(AND(#REF!&lt;=7,#REF!&lt;&gt;""),AND(#REF!&gt;=50,#REF!=""))</f>
        <v>#REF!</v>
      </c>
    </row>
    <row r="347" spans="1:47">
      <c r="A347" s="8">
        <v>336</v>
      </c>
      <c r="B347" s="459"/>
      <c r="C347" s="139"/>
      <c r="D347" s="140"/>
      <c r="E347" s="141"/>
      <c r="F347" s="142" t="str">
        <f>IF(E347="","",DATEDIF(E347,#REF!,"y"))</f>
        <v/>
      </c>
      <c r="G347" s="140"/>
      <c r="H347" s="140"/>
      <c r="I347" s="83"/>
      <c r="J347" s="149" t="str">
        <f t="shared" ca="1" si="83"/>
        <v/>
      </c>
      <c r="K347" s="145"/>
      <c r="L347" s="158"/>
      <c r="M347" s="158"/>
      <c r="N347" s="146"/>
      <c r="O347" s="143"/>
      <c r="P347" s="144" t="str">
        <f t="shared" ca="1" si="84"/>
        <v/>
      </c>
      <c r="Q347" s="145"/>
      <c r="R347" s="158"/>
      <c r="S347" s="158"/>
      <c r="T347" s="158"/>
      <c r="U347" s="146"/>
      <c r="V347" s="147"/>
      <c r="W347" s="83" t="str">
        <f t="shared" ca="1" si="85"/>
        <v/>
      </c>
      <c r="X347" s="83"/>
      <c r="Y347" s="145"/>
      <c r="Z347" s="158"/>
      <c r="AA347" s="158"/>
      <c r="AB347" s="158"/>
      <c r="AC347" s="148"/>
      <c r="AD347" s="143"/>
      <c r="AE347" s="144" t="str">
        <f t="shared" ca="1" si="86"/>
        <v/>
      </c>
      <c r="AF347" s="150" t="str">
        <f t="shared" si="87"/>
        <v/>
      </c>
      <c r="AG347" s="150" t="str">
        <f t="shared" si="88"/>
        <v/>
      </c>
      <c r="AH347" s="9" t="str">
        <f>IF(AF347=4,VLOOKUP(AG347,設定_幼児!$A$2:$B$4,2,1),"---")</f>
        <v>---</v>
      </c>
      <c r="AI347" s="109" t="str">
        <f>IF(E347=""," ",DATEDIF(E347,#REF!,"M"))</f>
        <v xml:space="preserve"> </v>
      </c>
      <c r="AJ347" s="15" t="str">
        <f t="shared" si="82"/>
        <v/>
      </c>
      <c r="AK347" s="31">
        <v>336</v>
      </c>
      <c r="AL347" s="31" t="str">
        <f t="shared" si="89"/>
        <v/>
      </c>
      <c r="AM347" s="31" t="str">
        <f t="shared" si="90"/>
        <v>立得点表_幼児!3:７</v>
      </c>
      <c r="AN347" s="121" t="str">
        <f t="shared" si="91"/>
        <v>立得点表_幼児!11:15</v>
      </c>
      <c r="AO347" s="31" t="str">
        <f t="shared" si="92"/>
        <v>ボール得点表_幼児!3:７</v>
      </c>
      <c r="AP347" s="121" t="str">
        <f t="shared" si="93"/>
        <v>ボール得点表_幼児!11:15</v>
      </c>
      <c r="AQ347" s="31" t="str">
        <f t="shared" si="94"/>
        <v>25m得点表_幼児!3:7</v>
      </c>
      <c r="AR347" s="121" t="str">
        <f t="shared" si="95"/>
        <v>25m得点表_幼児!11:15</v>
      </c>
      <c r="AS347" s="31" t="str">
        <f t="shared" si="96"/>
        <v>往得点表_幼児!3:7</v>
      </c>
      <c r="AT347" s="121" t="str">
        <f t="shared" si="97"/>
        <v>往得点表_幼児!11:15</v>
      </c>
      <c r="AU347" s="31" t="e">
        <f>OR(AND(#REF!&lt;=7,#REF!&lt;&gt;""),AND(#REF!&gt;=50,#REF!=""))</f>
        <v>#REF!</v>
      </c>
    </row>
    <row r="348" spans="1:47">
      <c r="A348" s="8">
        <v>337</v>
      </c>
      <c r="B348" s="459"/>
      <c r="C348" s="139"/>
      <c r="D348" s="140"/>
      <c r="E348" s="141"/>
      <c r="F348" s="142" t="str">
        <f>IF(E348="","",DATEDIF(E348,#REF!,"y"))</f>
        <v/>
      </c>
      <c r="G348" s="140"/>
      <c r="H348" s="140"/>
      <c r="I348" s="83"/>
      <c r="J348" s="149" t="str">
        <f t="shared" ca="1" si="83"/>
        <v/>
      </c>
      <c r="K348" s="145"/>
      <c r="L348" s="158"/>
      <c r="M348" s="158"/>
      <c r="N348" s="146"/>
      <c r="O348" s="143"/>
      <c r="P348" s="144" t="str">
        <f t="shared" ca="1" si="84"/>
        <v/>
      </c>
      <c r="Q348" s="145"/>
      <c r="R348" s="158"/>
      <c r="S348" s="158"/>
      <c r="T348" s="158"/>
      <c r="U348" s="146"/>
      <c r="V348" s="147"/>
      <c r="W348" s="83" t="str">
        <f t="shared" ca="1" si="85"/>
        <v/>
      </c>
      <c r="X348" s="83"/>
      <c r="Y348" s="145"/>
      <c r="Z348" s="158"/>
      <c r="AA348" s="158"/>
      <c r="AB348" s="158"/>
      <c r="AC348" s="148"/>
      <c r="AD348" s="143"/>
      <c r="AE348" s="144" t="str">
        <f t="shared" ca="1" si="86"/>
        <v/>
      </c>
      <c r="AF348" s="150" t="str">
        <f t="shared" si="87"/>
        <v/>
      </c>
      <c r="AG348" s="150" t="str">
        <f t="shared" si="88"/>
        <v/>
      </c>
      <c r="AH348" s="9" t="str">
        <f>IF(AF348=4,VLOOKUP(AG348,設定_幼児!$A$2:$B$4,2,1),"---")</f>
        <v>---</v>
      </c>
      <c r="AI348" s="109" t="str">
        <f>IF(E348=""," ",DATEDIF(E348,#REF!,"M"))</f>
        <v xml:space="preserve"> </v>
      </c>
      <c r="AJ348" s="15" t="str">
        <f t="shared" si="82"/>
        <v/>
      </c>
      <c r="AK348" s="31">
        <v>337</v>
      </c>
      <c r="AL348" s="31" t="str">
        <f t="shared" si="89"/>
        <v/>
      </c>
      <c r="AM348" s="31" t="str">
        <f t="shared" si="90"/>
        <v>立得点表_幼児!3:７</v>
      </c>
      <c r="AN348" s="121" t="str">
        <f t="shared" si="91"/>
        <v>立得点表_幼児!11:15</v>
      </c>
      <c r="AO348" s="31" t="str">
        <f t="shared" si="92"/>
        <v>ボール得点表_幼児!3:７</v>
      </c>
      <c r="AP348" s="121" t="str">
        <f t="shared" si="93"/>
        <v>ボール得点表_幼児!11:15</v>
      </c>
      <c r="AQ348" s="31" t="str">
        <f t="shared" si="94"/>
        <v>25m得点表_幼児!3:7</v>
      </c>
      <c r="AR348" s="121" t="str">
        <f t="shared" si="95"/>
        <v>25m得点表_幼児!11:15</v>
      </c>
      <c r="AS348" s="31" t="str">
        <f t="shared" si="96"/>
        <v>往得点表_幼児!3:7</v>
      </c>
      <c r="AT348" s="121" t="str">
        <f t="shared" si="97"/>
        <v>往得点表_幼児!11:15</v>
      </c>
      <c r="AU348" s="31" t="e">
        <f>OR(AND(#REF!&lt;=7,#REF!&lt;&gt;""),AND(#REF!&gt;=50,#REF!=""))</f>
        <v>#REF!</v>
      </c>
    </row>
    <row r="349" spans="1:47">
      <c r="A349" s="8">
        <v>338</v>
      </c>
      <c r="B349" s="459"/>
      <c r="C349" s="139"/>
      <c r="D349" s="140"/>
      <c r="E349" s="141"/>
      <c r="F349" s="142" t="str">
        <f>IF(E349="","",DATEDIF(E349,#REF!,"y"))</f>
        <v/>
      </c>
      <c r="G349" s="140"/>
      <c r="H349" s="140"/>
      <c r="I349" s="83"/>
      <c r="J349" s="149" t="str">
        <f t="shared" ca="1" si="83"/>
        <v/>
      </c>
      <c r="K349" s="145"/>
      <c r="L349" s="158"/>
      <c r="M349" s="158"/>
      <c r="N349" s="146"/>
      <c r="O349" s="143"/>
      <c r="P349" s="144" t="str">
        <f t="shared" ca="1" si="84"/>
        <v/>
      </c>
      <c r="Q349" s="145"/>
      <c r="R349" s="158"/>
      <c r="S349" s="158"/>
      <c r="T349" s="158"/>
      <c r="U349" s="146"/>
      <c r="V349" s="147"/>
      <c r="W349" s="83" t="str">
        <f t="shared" ca="1" si="85"/>
        <v/>
      </c>
      <c r="X349" s="83"/>
      <c r="Y349" s="145"/>
      <c r="Z349" s="158"/>
      <c r="AA349" s="158"/>
      <c r="AB349" s="158"/>
      <c r="AC349" s="148"/>
      <c r="AD349" s="143"/>
      <c r="AE349" s="144" t="str">
        <f t="shared" ca="1" si="86"/>
        <v/>
      </c>
      <c r="AF349" s="150" t="str">
        <f t="shared" si="87"/>
        <v/>
      </c>
      <c r="AG349" s="150" t="str">
        <f t="shared" si="88"/>
        <v/>
      </c>
      <c r="AH349" s="9" t="str">
        <f>IF(AF349=4,VLOOKUP(AG349,設定_幼児!$A$2:$B$4,2,1),"---")</f>
        <v>---</v>
      </c>
      <c r="AI349" s="109" t="str">
        <f>IF(E349=""," ",DATEDIF(E349,#REF!,"M"))</f>
        <v xml:space="preserve"> </v>
      </c>
      <c r="AJ349" s="15" t="str">
        <f t="shared" si="82"/>
        <v/>
      </c>
      <c r="AK349" s="31">
        <v>338</v>
      </c>
      <c r="AL349" s="31" t="str">
        <f t="shared" si="89"/>
        <v/>
      </c>
      <c r="AM349" s="31" t="str">
        <f t="shared" si="90"/>
        <v>立得点表_幼児!3:７</v>
      </c>
      <c r="AN349" s="121" t="str">
        <f t="shared" si="91"/>
        <v>立得点表_幼児!11:15</v>
      </c>
      <c r="AO349" s="31" t="str">
        <f t="shared" si="92"/>
        <v>ボール得点表_幼児!3:７</v>
      </c>
      <c r="AP349" s="121" t="str">
        <f t="shared" si="93"/>
        <v>ボール得点表_幼児!11:15</v>
      </c>
      <c r="AQ349" s="31" t="str">
        <f t="shared" si="94"/>
        <v>25m得点表_幼児!3:7</v>
      </c>
      <c r="AR349" s="121" t="str">
        <f t="shared" si="95"/>
        <v>25m得点表_幼児!11:15</v>
      </c>
      <c r="AS349" s="31" t="str">
        <f t="shared" si="96"/>
        <v>往得点表_幼児!3:7</v>
      </c>
      <c r="AT349" s="121" t="str">
        <f t="shared" si="97"/>
        <v>往得点表_幼児!11:15</v>
      </c>
      <c r="AU349" s="31" t="e">
        <f>OR(AND(#REF!&lt;=7,#REF!&lt;&gt;""),AND(#REF!&gt;=50,#REF!=""))</f>
        <v>#REF!</v>
      </c>
    </row>
    <row r="350" spans="1:47">
      <c r="A350" s="8">
        <v>339</v>
      </c>
      <c r="B350" s="459"/>
      <c r="C350" s="139"/>
      <c r="D350" s="140"/>
      <c r="E350" s="141"/>
      <c r="F350" s="142" t="str">
        <f>IF(E350="","",DATEDIF(E350,#REF!,"y"))</f>
        <v/>
      </c>
      <c r="G350" s="140"/>
      <c r="H350" s="140"/>
      <c r="I350" s="83"/>
      <c r="J350" s="149" t="str">
        <f t="shared" ca="1" si="83"/>
        <v/>
      </c>
      <c r="K350" s="145"/>
      <c r="L350" s="158"/>
      <c r="M350" s="158"/>
      <c r="N350" s="146"/>
      <c r="O350" s="143"/>
      <c r="P350" s="144" t="str">
        <f t="shared" ca="1" si="84"/>
        <v/>
      </c>
      <c r="Q350" s="145"/>
      <c r="R350" s="158"/>
      <c r="S350" s="158"/>
      <c r="T350" s="158"/>
      <c r="U350" s="146"/>
      <c r="V350" s="147"/>
      <c r="W350" s="83" t="str">
        <f t="shared" ca="1" si="85"/>
        <v/>
      </c>
      <c r="X350" s="83"/>
      <c r="Y350" s="145"/>
      <c r="Z350" s="158"/>
      <c r="AA350" s="158"/>
      <c r="AB350" s="158"/>
      <c r="AC350" s="148"/>
      <c r="AD350" s="143"/>
      <c r="AE350" s="144" t="str">
        <f t="shared" ca="1" si="86"/>
        <v/>
      </c>
      <c r="AF350" s="150" t="str">
        <f t="shared" si="87"/>
        <v/>
      </c>
      <c r="AG350" s="150" t="str">
        <f t="shared" si="88"/>
        <v/>
      </c>
      <c r="AH350" s="9" t="str">
        <f>IF(AF350=4,VLOOKUP(AG350,設定_幼児!$A$2:$B$4,2,1),"---")</f>
        <v>---</v>
      </c>
      <c r="AI350" s="109" t="str">
        <f>IF(E350=""," ",DATEDIF(E350,#REF!,"M"))</f>
        <v xml:space="preserve"> </v>
      </c>
      <c r="AJ350" s="15" t="str">
        <f t="shared" si="82"/>
        <v/>
      </c>
      <c r="AK350" s="31">
        <v>339</v>
      </c>
      <c r="AL350" s="31" t="str">
        <f t="shared" si="89"/>
        <v/>
      </c>
      <c r="AM350" s="31" t="str">
        <f t="shared" si="90"/>
        <v>立得点表_幼児!3:７</v>
      </c>
      <c r="AN350" s="121" t="str">
        <f t="shared" si="91"/>
        <v>立得点表_幼児!11:15</v>
      </c>
      <c r="AO350" s="31" t="str">
        <f t="shared" si="92"/>
        <v>ボール得点表_幼児!3:７</v>
      </c>
      <c r="AP350" s="121" t="str">
        <f t="shared" si="93"/>
        <v>ボール得点表_幼児!11:15</v>
      </c>
      <c r="AQ350" s="31" t="str">
        <f t="shared" si="94"/>
        <v>25m得点表_幼児!3:7</v>
      </c>
      <c r="AR350" s="121" t="str">
        <f t="shared" si="95"/>
        <v>25m得点表_幼児!11:15</v>
      </c>
      <c r="AS350" s="31" t="str">
        <f t="shared" si="96"/>
        <v>往得点表_幼児!3:7</v>
      </c>
      <c r="AT350" s="121" t="str">
        <f t="shared" si="97"/>
        <v>往得点表_幼児!11:15</v>
      </c>
      <c r="AU350" s="31" t="e">
        <f>OR(AND(#REF!&lt;=7,#REF!&lt;&gt;""),AND(#REF!&gt;=50,#REF!=""))</f>
        <v>#REF!</v>
      </c>
    </row>
    <row r="351" spans="1:47">
      <c r="A351" s="8">
        <v>340</v>
      </c>
      <c r="B351" s="459"/>
      <c r="C351" s="139"/>
      <c r="D351" s="140"/>
      <c r="E351" s="141"/>
      <c r="F351" s="142" t="str">
        <f>IF(E351="","",DATEDIF(E351,#REF!,"y"))</f>
        <v/>
      </c>
      <c r="G351" s="140"/>
      <c r="H351" s="140"/>
      <c r="I351" s="83"/>
      <c r="J351" s="149" t="str">
        <f t="shared" ca="1" si="83"/>
        <v/>
      </c>
      <c r="K351" s="145"/>
      <c r="L351" s="158"/>
      <c r="M351" s="158"/>
      <c r="N351" s="146"/>
      <c r="O351" s="143"/>
      <c r="P351" s="144" t="str">
        <f t="shared" ca="1" si="84"/>
        <v/>
      </c>
      <c r="Q351" s="145"/>
      <c r="R351" s="158"/>
      <c r="S351" s="158"/>
      <c r="T351" s="158"/>
      <c r="U351" s="146"/>
      <c r="V351" s="147"/>
      <c r="W351" s="83" t="str">
        <f t="shared" ca="1" si="85"/>
        <v/>
      </c>
      <c r="X351" s="83"/>
      <c r="Y351" s="145"/>
      <c r="Z351" s="158"/>
      <c r="AA351" s="158"/>
      <c r="AB351" s="158"/>
      <c r="AC351" s="148"/>
      <c r="AD351" s="143"/>
      <c r="AE351" s="144" t="str">
        <f t="shared" ca="1" si="86"/>
        <v/>
      </c>
      <c r="AF351" s="150" t="str">
        <f t="shared" si="87"/>
        <v/>
      </c>
      <c r="AG351" s="150" t="str">
        <f t="shared" si="88"/>
        <v/>
      </c>
      <c r="AH351" s="9" t="str">
        <f>IF(AF351=4,VLOOKUP(AG351,設定_幼児!$A$2:$B$4,2,1),"---")</f>
        <v>---</v>
      </c>
      <c r="AI351" s="109" t="str">
        <f>IF(E351=""," ",DATEDIF(E351,#REF!,"M"))</f>
        <v xml:space="preserve"> </v>
      </c>
      <c r="AJ351" s="15" t="str">
        <f t="shared" si="82"/>
        <v/>
      </c>
      <c r="AK351" s="31">
        <v>340</v>
      </c>
      <c r="AL351" s="31" t="str">
        <f t="shared" si="89"/>
        <v/>
      </c>
      <c r="AM351" s="31" t="str">
        <f t="shared" si="90"/>
        <v>立得点表_幼児!3:７</v>
      </c>
      <c r="AN351" s="121" t="str">
        <f t="shared" si="91"/>
        <v>立得点表_幼児!11:15</v>
      </c>
      <c r="AO351" s="31" t="str">
        <f t="shared" si="92"/>
        <v>ボール得点表_幼児!3:７</v>
      </c>
      <c r="AP351" s="121" t="str">
        <f t="shared" si="93"/>
        <v>ボール得点表_幼児!11:15</v>
      </c>
      <c r="AQ351" s="31" t="str">
        <f t="shared" si="94"/>
        <v>25m得点表_幼児!3:7</v>
      </c>
      <c r="AR351" s="121" t="str">
        <f t="shared" si="95"/>
        <v>25m得点表_幼児!11:15</v>
      </c>
      <c r="AS351" s="31" t="str">
        <f t="shared" si="96"/>
        <v>往得点表_幼児!3:7</v>
      </c>
      <c r="AT351" s="121" t="str">
        <f t="shared" si="97"/>
        <v>往得点表_幼児!11:15</v>
      </c>
      <c r="AU351" s="31" t="e">
        <f>OR(AND(#REF!&lt;=7,#REF!&lt;&gt;""),AND(#REF!&gt;=50,#REF!=""))</f>
        <v>#REF!</v>
      </c>
    </row>
    <row r="352" spans="1:47">
      <c r="A352" s="8">
        <v>341</v>
      </c>
      <c r="B352" s="459"/>
      <c r="C352" s="139"/>
      <c r="D352" s="140"/>
      <c r="E352" s="141"/>
      <c r="F352" s="142" t="str">
        <f>IF(E352="","",DATEDIF(E352,#REF!,"y"))</f>
        <v/>
      </c>
      <c r="G352" s="140"/>
      <c r="H352" s="140"/>
      <c r="I352" s="83"/>
      <c r="J352" s="149" t="str">
        <f t="shared" ca="1" si="83"/>
        <v/>
      </c>
      <c r="K352" s="145"/>
      <c r="L352" s="158"/>
      <c r="M352" s="158"/>
      <c r="N352" s="146"/>
      <c r="O352" s="143"/>
      <c r="P352" s="144" t="str">
        <f t="shared" ca="1" si="84"/>
        <v/>
      </c>
      <c r="Q352" s="145"/>
      <c r="R352" s="158"/>
      <c r="S352" s="158"/>
      <c r="T352" s="158"/>
      <c r="U352" s="146"/>
      <c r="V352" s="147"/>
      <c r="W352" s="83" t="str">
        <f t="shared" ca="1" si="85"/>
        <v/>
      </c>
      <c r="X352" s="83"/>
      <c r="Y352" s="145"/>
      <c r="Z352" s="158"/>
      <c r="AA352" s="158"/>
      <c r="AB352" s="158"/>
      <c r="AC352" s="148"/>
      <c r="AD352" s="143"/>
      <c r="AE352" s="144" t="str">
        <f t="shared" ca="1" si="86"/>
        <v/>
      </c>
      <c r="AF352" s="150" t="str">
        <f t="shared" si="87"/>
        <v/>
      </c>
      <c r="AG352" s="150" t="str">
        <f t="shared" si="88"/>
        <v/>
      </c>
      <c r="AH352" s="9" t="str">
        <f>IF(AF352=4,VLOOKUP(AG352,設定_幼児!$A$2:$B$4,2,1),"---")</f>
        <v>---</v>
      </c>
      <c r="AI352" s="109" t="str">
        <f>IF(E352=""," ",DATEDIF(E352,#REF!,"M"))</f>
        <v xml:space="preserve"> </v>
      </c>
      <c r="AJ352" s="15" t="str">
        <f t="shared" si="82"/>
        <v/>
      </c>
      <c r="AK352" s="31">
        <v>341</v>
      </c>
      <c r="AL352" s="31" t="str">
        <f t="shared" si="89"/>
        <v/>
      </c>
      <c r="AM352" s="31" t="str">
        <f t="shared" si="90"/>
        <v>立得点表_幼児!3:７</v>
      </c>
      <c r="AN352" s="121" t="str">
        <f t="shared" si="91"/>
        <v>立得点表_幼児!11:15</v>
      </c>
      <c r="AO352" s="31" t="str">
        <f t="shared" si="92"/>
        <v>ボール得点表_幼児!3:７</v>
      </c>
      <c r="AP352" s="121" t="str">
        <f t="shared" si="93"/>
        <v>ボール得点表_幼児!11:15</v>
      </c>
      <c r="AQ352" s="31" t="str">
        <f t="shared" si="94"/>
        <v>25m得点表_幼児!3:7</v>
      </c>
      <c r="AR352" s="121" t="str">
        <f t="shared" si="95"/>
        <v>25m得点表_幼児!11:15</v>
      </c>
      <c r="AS352" s="31" t="str">
        <f t="shared" si="96"/>
        <v>往得点表_幼児!3:7</v>
      </c>
      <c r="AT352" s="121" t="str">
        <f t="shared" si="97"/>
        <v>往得点表_幼児!11:15</v>
      </c>
      <c r="AU352" s="31" t="e">
        <f>OR(AND(#REF!&lt;=7,#REF!&lt;&gt;""),AND(#REF!&gt;=50,#REF!=""))</f>
        <v>#REF!</v>
      </c>
    </row>
    <row r="353" spans="1:47">
      <c r="A353" s="8">
        <v>342</v>
      </c>
      <c r="B353" s="459"/>
      <c r="C353" s="139"/>
      <c r="D353" s="140"/>
      <c r="E353" s="141"/>
      <c r="F353" s="142" t="str">
        <f>IF(E353="","",DATEDIF(E353,#REF!,"y"))</f>
        <v/>
      </c>
      <c r="G353" s="140"/>
      <c r="H353" s="140"/>
      <c r="I353" s="83"/>
      <c r="J353" s="149" t="str">
        <f t="shared" ca="1" si="83"/>
        <v/>
      </c>
      <c r="K353" s="145"/>
      <c r="L353" s="158"/>
      <c r="M353" s="158"/>
      <c r="N353" s="146"/>
      <c r="O353" s="143"/>
      <c r="P353" s="144" t="str">
        <f t="shared" ca="1" si="84"/>
        <v/>
      </c>
      <c r="Q353" s="145"/>
      <c r="R353" s="158"/>
      <c r="S353" s="158"/>
      <c r="T353" s="158"/>
      <c r="U353" s="146"/>
      <c r="V353" s="147"/>
      <c r="W353" s="83" t="str">
        <f t="shared" ca="1" si="85"/>
        <v/>
      </c>
      <c r="X353" s="83"/>
      <c r="Y353" s="145"/>
      <c r="Z353" s="158"/>
      <c r="AA353" s="158"/>
      <c r="AB353" s="158"/>
      <c r="AC353" s="148"/>
      <c r="AD353" s="143"/>
      <c r="AE353" s="144" t="str">
        <f t="shared" ca="1" si="86"/>
        <v/>
      </c>
      <c r="AF353" s="150" t="str">
        <f t="shared" si="87"/>
        <v/>
      </c>
      <c r="AG353" s="150" t="str">
        <f t="shared" si="88"/>
        <v/>
      </c>
      <c r="AH353" s="9" t="str">
        <f>IF(AF353=4,VLOOKUP(AG353,設定_幼児!$A$2:$B$4,2,1),"---")</f>
        <v>---</v>
      </c>
      <c r="AI353" s="109" t="str">
        <f>IF(E353=""," ",DATEDIF(E353,#REF!,"M"))</f>
        <v xml:space="preserve"> </v>
      </c>
      <c r="AJ353" s="15" t="str">
        <f t="shared" si="82"/>
        <v/>
      </c>
      <c r="AK353" s="31">
        <v>342</v>
      </c>
      <c r="AL353" s="31" t="str">
        <f t="shared" si="89"/>
        <v/>
      </c>
      <c r="AM353" s="31" t="str">
        <f t="shared" si="90"/>
        <v>立得点表_幼児!3:７</v>
      </c>
      <c r="AN353" s="121" t="str">
        <f t="shared" si="91"/>
        <v>立得点表_幼児!11:15</v>
      </c>
      <c r="AO353" s="31" t="str">
        <f t="shared" si="92"/>
        <v>ボール得点表_幼児!3:７</v>
      </c>
      <c r="AP353" s="121" t="str">
        <f t="shared" si="93"/>
        <v>ボール得点表_幼児!11:15</v>
      </c>
      <c r="AQ353" s="31" t="str">
        <f t="shared" si="94"/>
        <v>25m得点表_幼児!3:7</v>
      </c>
      <c r="AR353" s="121" t="str">
        <f t="shared" si="95"/>
        <v>25m得点表_幼児!11:15</v>
      </c>
      <c r="AS353" s="31" t="str">
        <f t="shared" si="96"/>
        <v>往得点表_幼児!3:7</v>
      </c>
      <c r="AT353" s="121" t="str">
        <f t="shared" si="97"/>
        <v>往得点表_幼児!11:15</v>
      </c>
      <c r="AU353" s="31" t="e">
        <f>OR(AND(#REF!&lt;=7,#REF!&lt;&gt;""),AND(#REF!&gt;=50,#REF!=""))</f>
        <v>#REF!</v>
      </c>
    </row>
    <row r="354" spans="1:47">
      <c r="A354" s="8">
        <v>343</v>
      </c>
      <c r="B354" s="459"/>
      <c r="C354" s="139"/>
      <c r="D354" s="140"/>
      <c r="E354" s="141"/>
      <c r="F354" s="142" t="str">
        <f>IF(E354="","",DATEDIF(E354,#REF!,"y"))</f>
        <v/>
      </c>
      <c r="G354" s="140"/>
      <c r="H354" s="140"/>
      <c r="I354" s="83"/>
      <c r="J354" s="149" t="str">
        <f t="shared" ca="1" si="83"/>
        <v/>
      </c>
      <c r="K354" s="145"/>
      <c r="L354" s="158"/>
      <c r="M354" s="158"/>
      <c r="N354" s="146"/>
      <c r="O354" s="143"/>
      <c r="P354" s="144" t="str">
        <f t="shared" ca="1" si="84"/>
        <v/>
      </c>
      <c r="Q354" s="145"/>
      <c r="R354" s="158"/>
      <c r="S354" s="158"/>
      <c r="T354" s="158"/>
      <c r="U354" s="146"/>
      <c r="V354" s="147"/>
      <c r="W354" s="83" t="str">
        <f t="shared" ca="1" si="85"/>
        <v/>
      </c>
      <c r="X354" s="83"/>
      <c r="Y354" s="145"/>
      <c r="Z354" s="158"/>
      <c r="AA354" s="158"/>
      <c r="AB354" s="158"/>
      <c r="AC354" s="148"/>
      <c r="AD354" s="143"/>
      <c r="AE354" s="144" t="str">
        <f t="shared" ca="1" si="86"/>
        <v/>
      </c>
      <c r="AF354" s="150" t="str">
        <f t="shared" si="87"/>
        <v/>
      </c>
      <c r="AG354" s="150" t="str">
        <f t="shared" si="88"/>
        <v/>
      </c>
      <c r="AH354" s="9" t="str">
        <f>IF(AF354=4,VLOOKUP(AG354,設定_幼児!$A$2:$B$4,2,1),"---")</f>
        <v>---</v>
      </c>
      <c r="AI354" s="109" t="str">
        <f>IF(E354=""," ",DATEDIF(E354,#REF!,"M"))</f>
        <v xml:space="preserve"> </v>
      </c>
      <c r="AJ354" s="15" t="str">
        <f t="shared" si="82"/>
        <v/>
      </c>
      <c r="AK354" s="31">
        <v>343</v>
      </c>
      <c r="AL354" s="31" t="str">
        <f t="shared" si="89"/>
        <v/>
      </c>
      <c r="AM354" s="31" t="str">
        <f t="shared" si="90"/>
        <v>立得点表_幼児!3:７</v>
      </c>
      <c r="AN354" s="121" t="str">
        <f t="shared" si="91"/>
        <v>立得点表_幼児!11:15</v>
      </c>
      <c r="AO354" s="31" t="str">
        <f t="shared" si="92"/>
        <v>ボール得点表_幼児!3:７</v>
      </c>
      <c r="AP354" s="121" t="str">
        <f t="shared" si="93"/>
        <v>ボール得点表_幼児!11:15</v>
      </c>
      <c r="AQ354" s="31" t="str">
        <f t="shared" si="94"/>
        <v>25m得点表_幼児!3:7</v>
      </c>
      <c r="AR354" s="121" t="str">
        <f t="shared" si="95"/>
        <v>25m得点表_幼児!11:15</v>
      </c>
      <c r="AS354" s="31" t="str">
        <f t="shared" si="96"/>
        <v>往得点表_幼児!3:7</v>
      </c>
      <c r="AT354" s="121" t="str">
        <f t="shared" si="97"/>
        <v>往得点表_幼児!11:15</v>
      </c>
      <c r="AU354" s="31" t="e">
        <f>OR(AND(#REF!&lt;=7,#REF!&lt;&gt;""),AND(#REF!&gt;=50,#REF!=""))</f>
        <v>#REF!</v>
      </c>
    </row>
    <row r="355" spans="1:47">
      <c r="A355" s="8">
        <v>344</v>
      </c>
      <c r="B355" s="459"/>
      <c r="C355" s="139"/>
      <c r="D355" s="140"/>
      <c r="E355" s="141"/>
      <c r="F355" s="142" t="str">
        <f>IF(E355="","",DATEDIF(E355,#REF!,"y"))</f>
        <v/>
      </c>
      <c r="G355" s="140"/>
      <c r="H355" s="140"/>
      <c r="I355" s="83"/>
      <c r="J355" s="149" t="str">
        <f t="shared" ca="1" si="83"/>
        <v/>
      </c>
      <c r="K355" s="145"/>
      <c r="L355" s="158"/>
      <c r="M355" s="158"/>
      <c r="N355" s="146"/>
      <c r="O355" s="143"/>
      <c r="P355" s="144" t="str">
        <f t="shared" ca="1" si="84"/>
        <v/>
      </c>
      <c r="Q355" s="145"/>
      <c r="R355" s="158"/>
      <c r="S355" s="158"/>
      <c r="T355" s="158"/>
      <c r="U355" s="146"/>
      <c r="V355" s="147"/>
      <c r="W355" s="83" t="str">
        <f t="shared" ca="1" si="85"/>
        <v/>
      </c>
      <c r="X355" s="83"/>
      <c r="Y355" s="145"/>
      <c r="Z355" s="158"/>
      <c r="AA355" s="158"/>
      <c r="AB355" s="158"/>
      <c r="AC355" s="148"/>
      <c r="AD355" s="143"/>
      <c r="AE355" s="144" t="str">
        <f t="shared" ca="1" si="86"/>
        <v/>
      </c>
      <c r="AF355" s="150" t="str">
        <f t="shared" si="87"/>
        <v/>
      </c>
      <c r="AG355" s="150" t="str">
        <f t="shared" si="88"/>
        <v/>
      </c>
      <c r="AH355" s="9" t="str">
        <f>IF(AF355=4,VLOOKUP(AG355,設定_幼児!$A$2:$B$4,2,1),"---")</f>
        <v>---</v>
      </c>
      <c r="AI355" s="109" t="str">
        <f>IF(E355=""," ",DATEDIF(E355,#REF!,"M"))</f>
        <v xml:space="preserve"> </v>
      </c>
      <c r="AJ355" s="15" t="str">
        <f t="shared" si="82"/>
        <v/>
      </c>
      <c r="AK355" s="31">
        <v>344</v>
      </c>
      <c r="AL355" s="31" t="str">
        <f t="shared" si="89"/>
        <v/>
      </c>
      <c r="AM355" s="31" t="str">
        <f t="shared" si="90"/>
        <v>立得点表_幼児!3:７</v>
      </c>
      <c r="AN355" s="121" t="str">
        <f t="shared" si="91"/>
        <v>立得点表_幼児!11:15</v>
      </c>
      <c r="AO355" s="31" t="str">
        <f t="shared" si="92"/>
        <v>ボール得点表_幼児!3:７</v>
      </c>
      <c r="AP355" s="121" t="str">
        <f t="shared" si="93"/>
        <v>ボール得点表_幼児!11:15</v>
      </c>
      <c r="AQ355" s="31" t="str">
        <f t="shared" si="94"/>
        <v>25m得点表_幼児!3:7</v>
      </c>
      <c r="AR355" s="121" t="str">
        <f t="shared" si="95"/>
        <v>25m得点表_幼児!11:15</v>
      </c>
      <c r="AS355" s="31" t="str">
        <f t="shared" si="96"/>
        <v>往得点表_幼児!3:7</v>
      </c>
      <c r="AT355" s="121" t="str">
        <f t="shared" si="97"/>
        <v>往得点表_幼児!11:15</v>
      </c>
      <c r="AU355" s="31" t="e">
        <f>OR(AND(#REF!&lt;=7,#REF!&lt;&gt;""),AND(#REF!&gt;=50,#REF!=""))</f>
        <v>#REF!</v>
      </c>
    </row>
    <row r="356" spans="1:47">
      <c r="A356" s="8">
        <v>345</v>
      </c>
      <c r="B356" s="459"/>
      <c r="C356" s="139"/>
      <c r="D356" s="140"/>
      <c r="E356" s="141"/>
      <c r="F356" s="142" t="str">
        <f>IF(E356="","",DATEDIF(E356,#REF!,"y"))</f>
        <v/>
      </c>
      <c r="G356" s="140"/>
      <c r="H356" s="140"/>
      <c r="I356" s="83"/>
      <c r="J356" s="149" t="str">
        <f t="shared" ca="1" si="83"/>
        <v/>
      </c>
      <c r="K356" s="145"/>
      <c r="L356" s="158"/>
      <c r="M356" s="158"/>
      <c r="N356" s="146"/>
      <c r="O356" s="143"/>
      <c r="P356" s="144" t="str">
        <f t="shared" ca="1" si="84"/>
        <v/>
      </c>
      <c r="Q356" s="145"/>
      <c r="R356" s="158"/>
      <c r="S356" s="158"/>
      <c r="T356" s="158"/>
      <c r="U356" s="146"/>
      <c r="V356" s="147"/>
      <c r="W356" s="83" t="str">
        <f t="shared" ca="1" si="85"/>
        <v/>
      </c>
      <c r="X356" s="83"/>
      <c r="Y356" s="145"/>
      <c r="Z356" s="158"/>
      <c r="AA356" s="158"/>
      <c r="AB356" s="158"/>
      <c r="AC356" s="148"/>
      <c r="AD356" s="143"/>
      <c r="AE356" s="144" t="str">
        <f t="shared" ca="1" si="86"/>
        <v/>
      </c>
      <c r="AF356" s="150" t="str">
        <f t="shared" si="87"/>
        <v/>
      </c>
      <c r="AG356" s="150" t="str">
        <f t="shared" si="88"/>
        <v/>
      </c>
      <c r="AH356" s="9" t="str">
        <f>IF(AF356=4,VLOOKUP(AG356,設定_幼児!$A$2:$B$4,2,1),"---")</f>
        <v>---</v>
      </c>
      <c r="AI356" s="109" t="str">
        <f>IF(E356=""," ",DATEDIF(E356,#REF!,"M"))</f>
        <v xml:space="preserve"> </v>
      </c>
      <c r="AJ356" s="15" t="str">
        <f t="shared" si="82"/>
        <v/>
      </c>
      <c r="AK356" s="31">
        <v>345</v>
      </c>
      <c r="AL356" s="31" t="str">
        <f t="shared" si="89"/>
        <v/>
      </c>
      <c r="AM356" s="31" t="str">
        <f t="shared" si="90"/>
        <v>立得点表_幼児!3:７</v>
      </c>
      <c r="AN356" s="121" t="str">
        <f t="shared" si="91"/>
        <v>立得点表_幼児!11:15</v>
      </c>
      <c r="AO356" s="31" t="str">
        <f t="shared" si="92"/>
        <v>ボール得点表_幼児!3:７</v>
      </c>
      <c r="AP356" s="121" t="str">
        <f t="shared" si="93"/>
        <v>ボール得点表_幼児!11:15</v>
      </c>
      <c r="AQ356" s="31" t="str">
        <f t="shared" si="94"/>
        <v>25m得点表_幼児!3:7</v>
      </c>
      <c r="AR356" s="121" t="str">
        <f t="shared" si="95"/>
        <v>25m得点表_幼児!11:15</v>
      </c>
      <c r="AS356" s="31" t="str">
        <f t="shared" si="96"/>
        <v>往得点表_幼児!3:7</v>
      </c>
      <c r="AT356" s="121" t="str">
        <f t="shared" si="97"/>
        <v>往得点表_幼児!11:15</v>
      </c>
      <c r="AU356" s="31" t="e">
        <f>OR(AND(#REF!&lt;=7,#REF!&lt;&gt;""),AND(#REF!&gt;=50,#REF!=""))</f>
        <v>#REF!</v>
      </c>
    </row>
    <row r="357" spans="1:47">
      <c r="A357" s="8">
        <v>346</v>
      </c>
      <c r="B357" s="459"/>
      <c r="C357" s="139"/>
      <c r="D357" s="140"/>
      <c r="E357" s="141"/>
      <c r="F357" s="142" t="str">
        <f>IF(E357="","",DATEDIF(E357,#REF!,"y"))</f>
        <v/>
      </c>
      <c r="G357" s="140"/>
      <c r="H357" s="140"/>
      <c r="I357" s="83"/>
      <c r="J357" s="149" t="str">
        <f t="shared" ca="1" si="83"/>
        <v/>
      </c>
      <c r="K357" s="145"/>
      <c r="L357" s="158"/>
      <c r="M357" s="158"/>
      <c r="N357" s="146"/>
      <c r="O357" s="143"/>
      <c r="P357" s="144" t="str">
        <f t="shared" ca="1" si="84"/>
        <v/>
      </c>
      <c r="Q357" s="145"/>
      <c r="R357" s="158"/>
      <c r="S357" s="158"/>
      <c r="T357" s="158"/>
      <c r="U357" s="146"/>
      <c r="V357" s="147"/>
      <c r="W357" s="83" t="str">
        <f t="shared" ca="1" si="85"/>
        <v/>
      </c>
      <c r="X357" s="83"/>
      <c r="Y357" s="145"/>
      <c r="Z357" s="158"/>
      <c r="AA357" s="158"/>
      <c r="AB357" s="158"/>
      <c r="AC357" s="148"/>
      <c r="AD357" s="143"/>
      <c r="AE357" s="144" t="str">
        <f t="shared" ca="1" si="86"/>
        <v/>
      </c>
      <c r="AF357" s="150" t="str">
        <f t="shared" si="87"/>
        <v/>
      </c>
      <c r="AG357" s="150" t="str">
        <f t="shared" si="88"/>
        <v/>
      </c>
      <c r="AH357" s="9" t="str">
        <f>IF(AF357=4,VLOOKUP(AG357,設定_幼児!$A$2:$B$4,2,1),"---")</f>
        <v>---</v>
      </c>
      <c r="AI357" s="109" t="str">
        <f>IF(E357=""," ",DATEDIF(E357,#REF!,"M"))</f>
        <v xml:space="preserve"> </v>
      </c>
      <c r="AJ357" s="15" t="str">
        <f t="shared" si="82"/>
        <v/>
      </c>
      <c r="AK357" s="31">
        <v>346</v>
      </c>
      <c r="AL357" s="31" t="str">
        <f t="shared" si="89"/>
        <v/>
      </c>
      <c r="AM357" s="31" t="str">
        <f t="shared" si="90"/>
        <v>立得点表_幼児!3:７</v>
      </c>
      <c r="AN357" s="121" t="str">
        <f t="shared" si="91"/>
        <v>立得点表_幼児!11:15</v>
      </c>
      <c r="AO357" s="31" t="str">
        <f t="shared" si="92"/>
        <v>ボール得点表_幼児!3:７</v>
      </c>
      <c r="AP357" s="121" t="str">
        <f t="shared" si="93"/>
        <v>ボール得点表_幼児!11:15</v>
      </c>
      <c r="AQ357" s="31" t="str">
        <f t="shared" si="94"/>
        <v>25m得点表_幼児!3:7</v>
      </c>
      <c r="AR357" s="121" t="str">
        <f t="shared" si="95"/>
        <v>25m得点表_幼児!11:15</v>
      </c>
      <c r="AS357" s="31" t="str">
        <f t="shared" si="96"/>
        <v>往得点表_幼児!3:7</v>
      </c>
      <c r="AT357" s="121" t="str">
        <f t="shared" si="97"/>
        <v>往得点表_幼児!11:15</v>
      </c>
      <c r="AU357" s="31" t="e">
        <f>OR(AND(#REF!&lt;=7,#REF!&lt;&gt;""),AND(#REF!&gt;=50,#REF!=""))</f>
        <v>#REF!</v>
      </c>
    </row>
    <row r="358" spans="1:47">
      <c r="A358" s="8">
        <v>347</v>
      </c>
      <c r="B358" s="459"/>
      <c r="C358" s="139"/>
      <c r="D358" s="140"/>
      <c r="E358" s="141"/>
      <c r="F358" s="142" t="str">
        <f>IF(E358="","",DATEDIF(E358,#REF!,"y"))</f>
        <v/>
      </c>
      <c r="G358" s="140"/>
      <c r="H358" s="140"/>
      <c r="I358" s="83"/>
      <c r="J358" s="149" t="str">
        <f t="shared" ca="1" si="83"/>
        <v/>
      </c>
      <c r="K358" s="145"/>
      <c r="L358" s="158"/>
      <c r="M358" s="158"/>
      <c r="N358" s="146"/>
      <c r="O358" s="143"/>
      <c r="P358" s="144" t="str">
        <f t="shared" ca="1" si="84"/>
        <v/>
      </c>
      <c r="Q358" s="145"/>
      <c r="R358" s="158"/>
      <c r="S358" s="158"/>
      <c r="T358" s="158"/>
      <c r="U358" s="146"/>
      <c r="V358" s="147"/>
      <c r="W358" s="83" t="str">
        <f t="shared" ca="1" si="85"/>
        <v/>
      </c>
      <c r="X358" s="83"/>
      <c r="Y358" s="145"/>
      <c r="Z358" s="158"/>
      <c r="AA358" s="158"/>
      <c r="AB358" s="158"/>
      <c r="AC358" s="148"/>
      <c r="AD358" s="143"/>
      <c r="AE358" s="144" t="str">
        <f t="shared" ca="1" si="86"/>
        <v/>
      </c>
      <c r="AF358" s="150" t="str">
        <f t="shared" si="87"/>
        <v/>
      </c>
      <c r="AG358" s="150" t="str">
        <f t="shared" si="88"/>
        <v/>
      </c>
      <c r="AH358" s="9" t="str">
        <f>IF(AF358=4,VLOOKUP(AG358,設定_幼児!$A$2:$B$4,2,1),"---")</f>
        <v>---</v>
      </c>
      <c r="AI358" s="109" t="str">
        <f>IF(E358=""," ",DATEDIF(E358,#REF!,"M"))</f>
        <v xml:space="preserve"> </v>
      </c>
      <c r="AJ358" s="15" t="str">
        <f t="shared" si="82"/>
        <v/>
      </c>
      <c r="AK358" s="31">
        <v>347</v>
      </c>
      <c r="AL358" s="31" t="str">
        <f t="shared" si="89"/>
        <v/>
      </c>
      <c r="AM358" s="31" t="str">
        <f t="shared" si="90"/>
        <v>立得点表_幼児!3:７</v>
      </c>
      <c r="AN358" s="121" t="str">
        <f t="shared" si="91"/>
        <v>立得点表_幼児!11:15</v>
      </c>
      <c r="AO358" s="31" t="str">
        <f t="shared" si="92"/>
        <v>ボール得点表_幼児!3:７</v>
      </c>
      <c r="AP358" s="121" t="str">
        <f t="shared" si="93"/>
        <v>ボール得点表_幼児!11:15</v>
      </c>
      <c r="AQ358" s="31" t="str">
        <f t="shared" si="94"/>
        <v>25m得点表_幼児!3:7</v>
      </c>
      <c r="AR358" s="121" t="str">
        <f t="shared" si="95"/>
        <v>25m得点表_幼児!11:15</v>
      </c>
      <c r="AS358" s="31" t="str">
        <f t="shared" si="96"/>
        <v>往得点表_幼児!3:7</v>
      </c>
      <c r="AT358" s="121" t="str">
        <f t="shared" si="97"/>
        <v>往得点表_幼児!11:15</v>
      </c>
      <c r="AU358" s="31" t="e">
        <f>OR(AND(#REF!&lt;=7,#REF!&lt;&gt;""),AND(#REF!&gt;=50,#REF!=""))</f>
        <v>#REF!</v>
      </c>
    </row>
    <row r="359" spans="1:47">
      <c r="A359" s="8">
        <v>348</v>
      </c>
      <c r="B359" s="459"/>
      <c r="C359" s="139"/>
      <c r="D359" s="140"/>
      <c r="E359" s="141"/>
      <c r="F359" s="142" t="str">
        <f>IF(E359="","",DATEDIF(E359,#REF!,"y"))</f>
        <v/>
      </c>
      <c r="G359" s="140"/>
      <c r="H359" s="140"/>
      <c r="I359" s="83"/>
      <c r="J359" s="149" t="str">
        <f t="shared" ca="1" si="83"/>
        <v/>
      </c>
      <c r="K359" s="145"/>
      <c r="L359" s="158"/>
      <c r="M359" s="158"/>
      <c r="N359" s="146"/>
      <c r="O359" s="143"/>
      <c r="P359" s="144" t="str">
        <f t="shared" ca="1" si="84"/>
        <v/>
      </c>
      <c r="Q359" s="145"/>
      <c r="R359" s="158"/>
      <c r="S359" s="158"/>
      <c r="T359" s="158"/>
      <c r="U359" s="146"/>
      <c r="V359" s="147"/>
      <c r="W359" s="83" t="str">
        <f t="shared" ca="1" si="85"/>
        <v/>
      </c>
      <c r="X359" s="83"/>
      <c r="Y359" s="145"/>
      <c r="Z359" s="158"/>
      <c r="AA359" s="158"/>
      <c r="AB359" s="158"/>
      <c r="AC359" s="148"/>
      <c r="AD359" s="143"/>
      <c r="AE359" s="144" t="str">
        <f t="shared" ca="1" si="86"/>
        <v/>
      </c>
      <c r="AF359" s="150" t="str">
        <f t="shared" si="87"/>
        <v/>
      </c>
      <c r="AG359" s="150" t="str">
        <f t="shared" si="88"/>
        <v/>
      </c>
      <c r="AH359" s="9" t="str">
        <f>IF(AF359=4,VLOOKUP(AG359,設定_幼児!$A$2:$B$4,2,1),"---")</f>
        <v>---</v>
      </c>
      <c r="AI359" s="109" t="str">
        <f>IF(E359=""," ",DATEDIF(E359,#REF!,"M"))</f>
        <v xml:space="preserve"> </v>
      </c>
      <c r="AJ359" s="15" t="str">
        <f t="shared" si="82"/>
        <v/>
      </c>
      <c r="AK359" s="31">
        <v>348</v>
      </c>
      <c r="AL359" s="31" t="str">
        <f t="shared" si="89"/>
        <v/>
      </c>
      <c r="AM359" s="31" t="str">
        <f t="shared" si="90"/>
        <v>立得点表_幼児!3:７</v>
      </c>
      <c r="AN359" s="121" t="str">
        <f t="shared" si="91"/>
        <v>立得点表_幼児!11:15</v>
      </c>
      <c r="AO359" s="31" t="str">
        <f t="shared" si="92"/>
        <v>ボール得点表_幼児!3:７</v>
      </c>
      <c r="AP359" s="121" t="str">
        <f t="shared" si="93"/>
        <v>ボール得点表_幼児!11:15</v>
      </c>
      <c r="AQ359" s="31" t="str">
        <f t="shared" si="94"/>
        <v>25m得点表_幼児!3:7</v>
      </c>
      <c r="AR359" s="121" t="str">
        <f t="shared" si="95"/>
        <v>25m得点表_幼児!11:15</v>
      </c>
      <c r="AS359" s="31" t="str">
        <f t="shared" si="96"/>
        <v>往得点表_幼児!3:7</v>
      </c>
      <c r="AT359" s="121" t="str">
        <f t="shared" si="97"/>
        <v>往得点表_幼児!11:15</v>
      </c>
      <c r="AU359" s="31" t="e">
        <f>OR(AND(#REF!&lt;=7,#REF!&lt;&gt;""),AND(#REF!&gt;=50,#REF!=""))</f>
        <v>#REF!</v>
      </c>
    </row>
    <row r="360" spans="1:47">
      <c r="A360" s="8">
        <v>349</v>
      </c>
      <c r="B360" s="459"/>
      <c r="C360" s="139"/>
      <c r="D360" s="140"/>
      <c r="E360" s="141"/>
      <c r="F360" s="142" t="str">
        <f>IF(E360="","",DATEDIF(E360,#REF!,"y"))</f>
        <v/>
      </c>
      <c r="G360" s="140"/>
      <c r="H360" s="140"/>
      <c r="I360" s="83"/>
      <c r="J360" s="149" t="str">
        <f t="shared" ca="1" si="83"/>
        <v/>
      </c>
      <c r="K360" s="145"/>
      <c r="L360" s="158"/>
      <c r="M360" s="158"/>
      <c r="N360" s="146"/>
      <c r="O360" s="143"/>
      <c r="P360" s="144" t="str">
        <f t="shared" ca="1" si="84"/>
        <v/>
      </c>
      <c r="Q360" s="145"/>
      <c r="R360" s="158"/>
      <c r="S360" s="158"/>
      <c r="T360" s="158"/>
      <c r="U360" s="146"/>
      <c r="V360" s="147"/>
      <c r="W360" s="83" t="str">
        <f t="shared" ca="1" si="85"/>
        <v/>
      </c>
      <c r="X360" s="83"/>
      <c r="Y360" s="145"/>
      <c r="Z360" s="158"/>
      <c r="AA360" s="158"/>
      <c r="AB360" s="158"/>
      <c r="AC360" s="148"/>
      <c r="AD360" s="143"/>
      <c r="AE360" s="144" t="str">
        <f t="shared" ca="1" si="86"/>
        <v/>
      </c>
      <c r="AF360" s="150" t="str">
        <f t="shared" si="87"/>
        <v/>
      </c>
      <c r="AG360" s="150" t="str">
        <f t="shared" si="88"/>
        <v/>
      </c>
      <c r="AH360" s="9" t="str">
        <f>IF(AF360=4,VLOOKUP(AG360,設定_幼児!$A$2:$B$4,2,1),"---")</f>
        <v>---</v>
      </c>
      <c r="AI360" s="109" t="str">
        <f>IF(E360=""," ",DATEDIF(E360,#REF!,"M"))</f>
        <v xml:space="preserve"> </v>
      </c>
      <c r="AJ360" s="15" t="str">
        <f t="shared" si="82"/>
        <v/>
      </c>
      <c r="AK360" s="31">
        <v>349</v>
      </c>
      <c r="AL360" s="31" t="str">
        <f t="shared" si="89"/>
        <v/>
      </c>
      <c r="AM360" s="31" t="str">
        <f t="shared" si="90"/>
        <v>立得点表_幼児!3:７</v>
      </c>
      <c r="AN360" s="121" t="str">
        <f t="shared" si="91"/>
        <v>立得点表_幼児!11:15</v>
      </c>
      <c r="AO360" s="31" t="str">
        <f t="shared" si="92"/>
        <v>ボール得点表_幼児!3:７</v>
      </c>
      <c r="AP360" s="121" t="str">
        <f t="shared" si="93"/>
        <v>ボール得点表_幼児!11:15</v>
      </c>
      <c r="AQ360" s="31" t="str">
        <f t="shared" si="94"/>
        <v>25m得点表_幼児!3:7</v>
      </c>
      <c r="AR360" s="121" t="str">
        <f t="shared" si="95"/>
        <v>25m得点表_幼児!11:15</v>
      </c>
      <c r="AS360" s="31" t="str">
        <f t="shared" si="96"/>
        <v>往得点表_幼児!3:7</v>
      </c>
      <c r="AT360" s="121" t="str">
        <f t="shared" si="97"/>
        <v>往得点表_幼児!11:15</v>
      </c>
      <c r="AU360" s="31" t="e">
        <f>OR(AND(#REF!&lt;=7,#REF!&lt;&gt;""),AND(#REF!&gt;=50,#REF!=""))</f>
        <v>#REF!</v>
      </c>
    </row>
    <row r="361" spans="1:47">
      <c r="A361" s="8">
        <v>350</v>
      </c>
      <c r="B361" s="459"/>
      <c r="C361" s="139"/>
      <c r="D361" s="140"/>
      <c r="E361" s="141"/>
      <c r="F361" s="142" t="str">
        <f>IF(E361="","",DATEDIF(E361,#REF!,"y"))</f>
        <v/>
      </c>
      <c r="G361" s="140"/>
      <c r="H361" s="140"/>
      <c r="I361" s="83"/>
      <c r="J361" s="149" t="str">
        <f t="shared" ca="1" si="83"/>
        <v/>
      </c>
      <c r="K361" s="145"/>
      <c r="L361" s="158"/>
      <c r="M361" s="158"/>
      <c r="N361" s="146"/>
      <c r="O361" s="143"/>
      <c r="P361" s="144" t="str">
        <f t="shared" ca="1" si="84"/>
        <v/>
      </c>
      <c r="Q361" s="145"/>
      <c r="R361" s="158"/>
      <c r="S361" s="158"/>
      <c r="T361" s="158"/>
      <c r="U361" s="146"/>
      <c r="V361" s="147"/>
      <c r="W361" s="83" t="str">
        <f t="shared" ca="1" si="85"/>
        <v/>
      </c>
      <c r="X361" s="83"/>
      <c r="Y361" s="145"/>
      <c r="Z361" s="158"/>
      <c r="AA361" s="158"/>
      <c r="AB361" s="158"/>
      <c r="AC361" s="148"/>
      <c r="AD361" s="143"/>
      <c r="AE361" s="144" t="str">
        <f t="shared" ca="1" si="86"/>
        <v/>
      </c>
      <c r="AF361" s="150" t="str">
        <f t="shared" si="87"/>
        <v/>
      </c>
      <c r="AG361" s="150" t="str">
        <f t="shared" si="88"/>
        <v/>
      </c>
      <c r="AH361" s="9" t="str">
        <f>IF(AF361=4,VLOOKUP(AG361,設定_幼児!$A$2:$B$4,2,1),"---")</f>
        <v>---</v>
      </c>
      <c r="AI361" s="109" t="str">
        <f>IF(E361=""," ",DATEDIF(E361,#REF!,"M"))</f>
        <v xml:space="preserve"> </v>
      </c>
      <c r="AJ361" s="15" t="str">
        <f t="shared" si="82"/>
        <v/>
      </c>
      <c r="AK361" s="31">
        <v>350</v>
      </c>
      <c r="AL361" s="31" t="str">
        <f t="shared" si="89"/>
        <v/>
      </c>
      <c r="AM361" s="31" t="str">
        <f t="shared" si="90"/>
        <v>立得点表_幼児!3:７</v>
      </c>
      <c r="AN361" s="121" t="str">
        <f t="shared" si="91"/>
        <v>立得点表_幼児!11:15</v>
      </c>
      <c r="AO361" s="31" t="str">
        <f t="shared" si="92"/>
        <v>ボール得点表_幼児!3:７</v>
      </c>
      <c r="AP361" s="121" t="str">
        <f t="shared" si="93"/>
        <v>ボール得点表_幼児!11:15</v>
      </c>
      <c r="AQ361" s="31" t="str">
        <f t="shared" si="94"/>
        <v>25m得点表_幼児!3:7</v>
      </c>
      <c r="AR361" s="121" t="str">
        <f t="shared" si="95"/>
        <v>25m得点表_幼児!11:15</v>
      </c>
      <c r="AS361" s="31" t="str">
        <f t="shared" si="96"/>
        <v>往得点表_幼児!3:7</v>
      </c>
      <c r="AT361" s="121" t="str">
        <f t="shared" si="97"/>
        <v>往得点表_幼児!11:15</v>
      </c>
      <c r="AU361" s="31" t="e">
        <f>OR(AND(#REF!&lt;=7,#REF!&lt;&gt;""),AND(#REF!&gt;=50,#REF!=""))</f>
        <v>#REF!</v>
      </c>
    </row>
    <row r="362" spans="1:47">
      <c r="A362" s="8">
        <v>351</v>
      </c>
      <c r="B362" s="459"/>
      <c r="C362" s="139"/>
      <c r="D362" s="140"/>
      <c r="E362" s="141"/>
      <c r="F362" s="142" t="str">
        <f>IF(E362="","",DATEDIF(E362,#REF!,"y"))</f>
        <v/>
      </c>
      <c r="G362" s="140"/>
      <c r="H362" s="140"/>
      <c r="I362" s="83"/>
      <c r="J362" s="149" t="str">
        <f t="shared" ca="1" si="83"/>
        <v/>
      </c>
      <c r="K362" s="145"/>
      <c r="L362" s="158"/>
      <c r="M362" s="158"/>
      <c r="N362" s="146"/>
      <c r="O362" s="143"/>
      <c r="P362" s="144" t="str">
        <f t="shared" ca="1" si="84"/>
        <v/>
      </c>
      <c r="Q362" s="145"/>
      <c r="R362" s="158"/>
      <c r="S362" s="158"/>
      <c r="T362" s="158"/>
      <c r="U362" s="146"/>
      <c r="V362" s="147"/>
      <c r="W362" s="83" t="str">
        <f t="shared" ca="1" si="85"/>
        <v/>
      </c>
      <c r="X362" s="83"/>
      <c r="Y362" s="145"/>
      <c r="Z362" s="158"/>
      <c r="AA362" s="158"/>
      <c r="AB362" s="158"/>
      <c r="AC362" s="148"/>
      <c r="AD362" s="143"/>
      <c r="AE362" s="144" t="str">
        <f t="shared" ca="1" si="86"/>
        <v/>
      </c>
      <c r="AF362" s="150" t="str">
        <f t="shared" si="87"/>
        <v/>
      </c>
      <c r="AG362" s="150" t="str">
        <f t="shared" si="88"/>
        <v/>
      </c>
      <c r="AH362" s="9" t="str">
        <f>IF(AF362=4,VLOOKUP(AG362,設定_幼児!$A$2:$B$4,2,1),"---")</f>
        <v>---</v>
      </c>
      <c r="AI362" s="109" t="str">
        <f>IF(E362=""," ",DATEDIF(E362,#REF!,"M"))</f>
        <v xml:space="preserve"> </v>
      </c>
      <c r="AJ362" s="15" t="str">
        <f t="shared" si="82"/>
        <v/>
      </c>
      <c r="AK362" s="31">
        <v>351</v>
      </c>
      <c r="AL362" s="31" t="str">
        <f t="shared" si="89"/>
        <v/>
      </c>
      <c r="AM362" s="31" t="str">
        <f t="shared" si="90"/>
        <v>立得点表_幼児!3:７</v>
      </c>
      <c r="AN362" s="121" t="str">
        <f t="shared" si="91"/>
        <v>立得点表_幼児!11:15</v>
      </c>
      <c r="AO362" s="31" t="str">
        <f t="shared" si="92"/>
        <v>ボール得点表_幼児!3:７</v>
      </c>
      <c r="AP362" s="121" t="str">
        <f t="shared" si="93"/>
        <v>ボール得点表_幼児!11:15</v>
      </c>
      <c r="AQ362" s="31" t="str">
        <f t="shared" si="94"/>
        <v>25m得点表_幼児!3:7</v>
      </c>
      <c r="AR362" s="121" t="str">
        <f t="shared" si="95"/>
        <v>25m得点表_幼児!11:15</v>
      </c>
      <c r="AS362" s="31" t="str">
        <f t="shared" si="96"/>
        <v>往得点表_幼児!3:7</v>
      </c>
      <c r="AT362" s="121" t="str">
        <f t="shared" si="97"/>
        <v>往得点表_幼児!11:15</v>
      </c>
      <c r="AU362" s="31" t="e">
        <f>OR(AND(#REF!&lt;=7,#REF!&lt;&gt;""),AND(#REF!&gt;=50,#REF!=""))</f>
        <v>#REF!</v>
      </c>
    </row>
    <row r="363" spans="1:47">
      <c r="A363" s="8">
        <v>352</v>
      </c>
      <c r="B363" s="459"/>
      <c r="C363" s="139"/>
      <c r="D363" s="140"/>
      <c r="E363" s="141"/>
      <c r="F363" s="142" t="str">
        <f>IF(E363="","",DATEDIF(E363,#REF!,"y"))</f>
        <v/>
      </c>
      <c r="G363" s="140"/>
      <c r="H363" s="140"/>
      <c r="I363" s="83"/>
      <c r="J363" s="149" t="str">
        <f t="shared" ca="1" si="83"/>
        <v/>
      </c>
      <c r="K363" s="145"/>
      <c r="L363" s="158"/>
      <c r="M363" s="158"/>
      <c r="N363" s="146"/>
      <c r="O363" s="143"/>
      <c r="P363" s="144" t="str">
        <f t="shared" ca="1" si="84"/>
        <v/>
      </c>
      <c r="Q363" s="145"/>
      <c r="R363" s="158"/>
      <c r="S363" s="158"/>
      <c r="T363" s="158"/>
      <c r="U363" s="146"/>
      <c r="V363" s="147"/>
      <c r="W363" s="83" t="str">
        <f t="shared" ca="1" si="85"/>
        <v/>
      </c>
      <c r="X363" s="83"/>
      <c r="Y363" s="145"/>
      <c r="Z363" s="158"/>
      <c r="AA363" s="158"/>
      <c r="AB363" s="158"/>
      <c r="AC363" s="148"/>
      <c r="AD363" s="143"/>
      <c r="AE363" s="144" t="str">
        <f t="shared" ca="1" si="86"/>
        <v/>
      </c>
      <c r="AF363" s="150" t="str">
        <f t="shared" si="87"/>
        <v/>
      </c>
      <c r="AG363" s="150" t="str">
        <f t="shared" si="88"/>
        <v/>
      </c>
      <c r="AH363" s="9" t="str">
        <f>IF(AF363=4,VLOOKUP(AG363,設定_幼児!$A$2:$B$4,2,1),"---")</f>
        <v>---</v>
      </c>
      <c r="AI363" s="109" t="str">
        <f>IF(E363=""," ",DATEDIF(E363,#REF!,"M"))</f>
        <v xml:space="preserve"> </v>
      </c>
      <c r="AJ363" s="15" t="str">
        <f t="shared" si="82"/>
        <v/>
      </c>
      <c r="AK363" s="31">
        <v>352</v>
      </c>
      <c r="AL363" s="31" t="str">
        <f t="shared" si="89"/>
        <v/>
      </c>
      <c r="AM363" s="31" t="str">
        <f t="shared" si="90"/>
        <v>立得点表_幼児!3:７</v>
      </c>
      <c r="AN363" s="121" t="str">
        <f t="shared" si="91"/>
        <v>立得点表_幼児!11:15</v>
      </c>
      <c r="AO363" s="31" t="str">
        <f t="shared" si="92"/>
        <v>ボール得点表_幼児!3:７</v>
      </c>
      <c r="AP363" s="121" t="str">
        <f t="shared" si="93"/>
        <v>ボール得点表_幼児!11:15</v>
      </c>
      <c r="AQ363" s="31" t="str">
        <f t="shared" si="94"/>
        <v>25m得点表_幼児!3:7</v>
      </c>
      <c r="AR363" s="121" t="str">
        <f t="shared" si="95"/>
        <v>25m得点表_幼児!11:15</v>
      </c>
      <c r="AS363" s="31" t="str">
        <f t="shared" si="96"/>
        <v>往得点表_幼児!3:7</v>
      </c>
      <c r="AT363" s="121" t="str">
        <f t="shared" si="97"/>
        <v>往得点表_幼児!11:15</v>
      </c>
      <c r="AU363" s="31" t="e">
        <f>OR(AND(#REF!&lt;=7,#REF!&lt;&gt;""),AND(#REF!&gt;=50,#REF!=""))</f>
        <v>#REF!</v>
      </c>
    </row>
    <row r="364" spans="1:47">
      <c r="A364" s="8">
        <v>353</v>
      </c>
      <c r="B364" s="459"/>
      <c r="C364" s="139"/>
      <c r="D364" s="140"/>
      <c r="E364" s="141"/>
      <c r="F364" s="142" t="str">
        <f>IF(E364="","",DATEDIF(E364,#REF!,"y"))</f>
        <v/>
      </c>
      <c r="G364" s="140"/>
      <c r="H364" s="140"/>
      <c r="I364" s="83"/>
      <c r="J364" s="149" t="str">
        <f t="shared" ca="1" si="83"/>
        <v/>
      </c>
      <c r="K364" s="145"/>
      <c r="L364" s="158"/>
      <c r="M364" s="158"/>
      <c r="N364" s="146"/>
      <c r="O364" s="143"/>
      <c r="P364" s="144" t="str">
        <f t="shared" ca="1" si="84"/>
        <v/>
      </c>
      <c r="Q364" s="145"/>
      <c r="R364" s="158"/>
      <c r="S364" s="158"/>
      <c r="T364" s="158"/>
      <c r="U364" s="146"/>
      <c r="V364" s="147"/>
      <c r="W364" s="83" t="str">
        <f t="shared" ca="1" si="85"/>
        <v/>
      </c>
      <c r="X364" s="83"/>
      <c r="Y364" s="145"/>
      <c r="Z364" s="158"/>
      <c r="AA364" s="158"/>
      <c r="AB364" s="158"/>
      <c r="AC364" s="148"/>
      <c r="AD364" s="143"/>
      <c r="AE364" s="144" t="str">
        <f t="shared" ca="1" si="86"/>
        <v/>
      </c>
      <c r="AF364" s="150" t="str">
        <f t="shared" si="87"/>
        <v/>
      </c>
      <c r="AG364" s="150" t="str">
        <f t="shared" si="88"/>
        <v/>
      </c>
      <c r="AH364" s="9" t="str">
        <f>IF(AF364=4,VLOOKUP(AG364,設定_幼児!$A$2:$B$4,2,1),"---")</f>
        <v>---</v>
      </c>
      <c r="AI364" s="109" t="str">
        <f>IF(E364=""," ",DATEDIF(E364,#REF!,"M"))</f>
        <v xml:space="preserve"> </v>
      </c>
      <c r="AJ364" s="15" t="str">
        <f t="shared" si="82"/>
        <v/>
      </c>
      <c r="AK364" s="31">
        <v>353</v>
      </c>
      <c r="AL364" s="31" t="str">
        <f t="shared" si="89"/>
        <v/>
      </c>
      <c r="AM364" s="31" t="str">
        <f t="shared" si="90"/>
        <v>立得点表_幼児!3:７</v>
      </c>
      <c r="AN364" s="121" t="str">
        <f t="shared" si="91"/>
        <v>立得点表_幼児!11:15</v>
      </c>
      <c r="AO364" s="31" t="str">
        <f t="shared" si="92"/>
        <v>ボール得点表_幼児!3:７</v>
      </c>
      <c r="AP364" s="121" t="str">
        <f t="shared" si="93"/>
        <v>ボール得点表_幼児!11:15</v>
      </c>
      <c r="AQ364" s="31" t="str">
        <f t="shared" si="94"/>
        <v>25m得点表_幼児!3:7</v>
      </c>
      <c r="AR364" s="121" t="str">
        <f t="shared" si="95"/>
        <v>25m得点表_幼児!11:15</v>
      </c>
      <c r="AS364" s="31" t="str">
        <f t="shared" si="96"/>
        <v>往得点表_幼児!3:7</v>
      </c>
      <c r="AT364" s="121" t="str">
        <f t="shared" si="97"/>
        <v>往得点表_幼児!11:15</v>
      </c>
      <c r="AU364" s="31" t="e">
        <f>OR(AND(#REF!&lt;=7,#REF!&lt;&gt;""),AND(#REF!&gt;=50,#REF!=""))</f>
        <v>#REF!</v>
      </c>
    </row>
    <row r="365" spans="1:47">
      <c r="A365" s="8">
        <v>354</v>
      </c>
      <c r="B365" s="459"/>
      <c r="C365" s="139"/>
      <c r="D365" s="140"/>
      <c r="E365" s="141"/>
      <c r="F365" s="142" t="str">
        <f>IF(E365="","",DATEDIF(E365,#REF!,"y"))</f>
        <v/>
      </c>
      <c r="G365" s="140"/>
      <c r="H365" s="140"/>
      <c r="I365" s="83"/>
      <c r="J365" s="149" t="str">
        <f t="shared" ca="1" si="83"/>
        <v/>
      </c>
      <c r="K365" s="145"/>
      <c r="L365" s="158"/>
      <c r="M365" s="158"/>
      <c r="N365" s="146"/>
      <c r="O365" s="143"/>
      <c r="P365" s="144" t="str">
        <f t="shared" ca="1" si="84"/>
        <v/>
      </c>
      <c r="Q365" s="145"/>
      <c r="R365" s="158"/>
      <c r="S365" s="158"/>
      <c r="T365" s="158"/>
      <c r="U365" s="146"/>
      <c r="V365" s="147"/>
      <c r="W365" s="83" t="str">
        <f t="shared" ca="1" si="85"/>
        <v/>
      </c>
      <c r="X365" s="83"/>
      <c r="Y365" s="145"/>
      <c r="Z365" s="158"/>
      <c r="AA365" s="158"/>
      <c r="AB365" s="158"/>
      <c r="AC365" s="148"/>
      <c r="AD365" s="143"/>
      <c r="AE365" s="144" t="str">
        <f t="shared" ca="1" si="86"/>
        <v/>
      </c>
      <c r="AF365" s="150" t="str">
        <f t="shared" si="87"/>
        <v/>
      </c>
      <c r="AG365" s="150" t="str">
        <f t="shared" si="88"/>
        <v/>
      </c>
      <c r="AH365" s="9" t="str">
        <f>IF(AF365=4,VLOOKUP(AG365,設定_幼児!$A$2:$B$4,2,1),"---")</f>
        <v>---</v>
      </c>
      <c r="AI365" s="109" t="str">
        <f>IF(E365=""," ",DATEDIF(E365,#REF!,"M"))</f>
        <v xml:space="preserve"> </v>
      </c>
      <c r="AJ365" s="15" t="str">
        <f t="shared" si="82"/>
        <v/>
      </c>
      <c r="AK365" s="31">
        <v>354</v>
      </c>
      <c r="AL365" s="31" t="str">
        <f t="shared" si="89"/>
        <v/>
      </c>
      <c r="AM365" s="31" t="str">
        <f t="shared" si="90"/>
        <v>立得点表_幼児!3:７</v>
      </c>
      <c r="AN365" s="121" t="str">
        <f t="shared" si="91"/>
        <v>立得点表_幼児!11:15</v>
      </c>
      <c r="AO365" s="31" t="str">
        <f t="shared" si="92"/>
        <v>ボール得点表_幼児!3:７</v>
      </c>
      <c r="AP365" s="121" t="str">
        <f t="shared" si="93"/>
        <v>ボール得点表_幼児!11:15</v>
      </c>
      <c r="AQ365" s="31" t="str">
        <f t="shared" si="94"/>
        <v>25m得点表_幼児!3:7</v>
      </c>
      <c r="AR365" s="121" t="str">
        <f t="shared" si="95"/>
        <v>25m得点表_幼児!11:15</v>
      </c>
      <c r="AS365" s="31" t="str">
        <f t="shared" si="96"/>
        <v>往得点表_幼児!3:7</v>
      </c>
      <c r="AT365" s="121" t="str">
        <f t="shared" si="97"/>
        <v>往得点表_幼児!11:15</v>
      </c>
      <c r="AU365" s="31" t="e">
        <f>OR(AND(#REF!&lt;=7,#REF!&lt;&gt;""),AND(#REF!&gt;=50,#REF!=""))</f>
        <v>#REF!</v>
      </c>
    </row>
    <row r="366" spans="1:47">
      <c r="A366" s="8">
        <v>355</v>
      </c>
      <c r="B366" s="459"/>
      <c r="C366" s="139"/>
      <c r="D366" s="140"/>
      <c r="E366" s="141"/>
      <c r="F366" s="142" t="str">
        <f>IF(E366="","",DATEDIF(E366,#REF!,"y"))</f>
        <v/>
      </c>
      <c r="G366" s="140"/>
      <c r="H366" s="140"/>
      <c r="I366" s="83"/>
      <c r="J366" s="149" t="str">
        <f t="shared" ca="1" si="83"/>
        <v/>
      </c>
      <c r="K366" s="145"/>
      <c r="L366" s="158"/>
      <c r="M366" s="158"/>
      <c r="N366" s="146"/>
      <c r="O366" s="143"/>
      <c r="P366" s="144" t="str">
        <f t="shared" ca="1" si="84"/>
        <v/>
      </c>
      <c r="Q366" s="145"/>
      <c r="R366" s="158"/>
      <c r="S366" s="158"/>
      <c r="T366" s="158"/>
      <c r="U366" s="146"/>
      <c r="V366" s="147"/>
      <c r="W366" s="83" t="str">
        <f t="shared" ca="1" si="85"/>
        <v/>
      </c>
      <c r="X366" s="83"/>
      <c r="Y366" s="145"/>
      <c r="Z366" s="158"/>
      <c r="AA366" s="158"/>
      <c r="AB366" s="158"/>
      <c r="AC366" s="148"/>
      <c r="AD366" s="143"/>
      <c r="AE366" s="144" t="str">
        <f t="shared" ca="1" si="86"/>
        <v/>
      </c>
      <c r="AF366" s="150" t="str">
        <f t="shared" si="87"/>
        <v/>
      </c>
      <c r="AG366" s="150" t="str">
        <f t="shared" si="88"/>
        <v/>
      </c>
      <c r="AH366" s="9" t="str">
        <f>IF(AF366=4,VLOOKUP(AG366,設定_幼児!$A$2:$B$4,2,1),"---")</f>
        <v>---</v>
      </c>
      <c r="AI366" s="109" t="str">
        <f>IF(E366=""," ",DATEDIF(E366,#REF!,"M"))</f>
        <v xml:space="preserve"> </v>
      </c>
      <c r="AJ366" s="15" t="str">
        <f t="shared" si="82"/>
        <v/>
      </c>
      <c r="AK366" s="31">
        <v>355</v>
      </c>
      <c r="AL366" s="31" t="str">
        <f t="shared" si="89"/>
        <v/>
      </c>
      <c r="AM366" s="31" t="str">
        <f t="shared" si="90"/>
        <v>立得点表_幼児!3:７</v>
      </c>
      <c r="AN366" s="121" t="str">
        <f t="shared" si="91"/>
        <v>立得点表_幼児!11:15</v>
      </c>
      <c r="AO366" s="31" t="str">
        <f t="shared" si="92"/>
        <v>ボール得点表_幼児!3:７</v>
      </c>
      <c r="AP366" s="121" t="str">
        <f t="shared" si="93"/>
        <v>ボール得点表_幼児!11:15</v>
      </c>
      <c r="AQ366" s="31" t="str">
        <f t="shared" si="94"/>
        <v>25m得点表_幼児!3:7</v>
      </c>
      <c r="AR366" s="121" t="str">
        <f t="shared" si="95"/>
        <v>25m得点表_幼児!11:15</v>
      </c>
      <c r="AS366" s="31" t="str">
        <f t="shared" si="96"/>
        <v>往得点表_幼児!3:7</v>
      </c>
      <c r="AT366" s="121" t="str">
        <f t="shared" si="97"/>
        <v>往得点表_幼児!11:15</v>
      </c>
      <c r="AU366" s="31" t="e">
        <f>OR(AND(#REF!&lt;=7,#REF!&lt;&gt;""),AND(#REF!&gt;=50,#REF!=""))</f>
        <v>#REF!</v>
      </c>
    </row>
    <row r="367" spans="1:47">
      <c r="A367" s="8">
        <v>356</v>
      </c>
      <c r="B367" s="459"/>
      <c r="C367" s="139"/>
      <c r="D367" s="140"/>
      <c r="E367" s="141"/>
      <c r="F367" s="142" t="str">
        <f>IF(E367="","",DATEDIF(E367,#REF!,"y"))</f>
        <v/>
      </c>
      <c r="G367" s="140"/>
      <c r="H367" s="140"/>
      <c r="I367" s="83"/>
      <c r="J367" s="149" t="str">
        <f t="shared" ca="1" si="83"/>
        <v/>
      </c>
      <c r="K367" s="145"/>
      <c r="L367" s="158"/>
      <c r="M367" s="158"/>
      <c r="N367" s="146"/>
      <c r="O367" s="143"/>
      <c r="P367" s="144" t="str">
        <f t="shared" ca="1" si="84"/>
        <v/>
      </c>
      <c r="Q367" s="145"/>
      <c r="R367" s="158"/>
      <c r="S367" s="158"/>
      <c r="T367" s="158"/>
      <c r="U367" s="146"/>
      <c r="V367" s="147"/>
      <c r="W367" s="83" t="str">
        <f t="shared" ca="1" si="85"/>
        <v/>
      </c>
      <c r="X367" s="83"/>
      <c r="Y367" s="145"/>
      <c r="Z367" s="158"/>
      <c r="AA367" s="158"/>
      <c r="AB367" s="158"/>
      <c r="AC367" s="148"/>
      <c r="AD367" s="143"/>
      <c r="AE367" s="144" t="str">
        <f t="shared" ca="1" si="86"/>
        <v/>
      </c>
      <c r="AF367" s="150" t="str">
        <f t="shared" si="87"/>
        <v/>
      </c>
      <c r="AG367" s="150" t="str">
        <f t="shared" si="88"/>
        <v/>
      </c>
      <c r="AH367" s="9" t="str">
        <f>IF(AF367=4,VLOOKUP(AG367,設定_幼児!$A$2:$B$4,2,1),"---")</f>
        <v>---</v>
      </c>
      <c r="AI367" s="109" t="str">
        <f>IF(E367=""," ",DATEDIF(E367,#REF!,"M"))</f>
        <v xml:space="preserve"> </v>
      </c>
      <c r="AJ367" s="15" t="str">
        <f t="shared" si="82"/>
        <v/>
      </c>
      <c r="AK367" s="31">
        <v>356</v>
      </c>
      <c r="AL367" s="31" t="str">
        <f t="shared" si="89"/>
        <v/>
      </c>
      <c r="AM367" s="31" t="str">
        <f t="shared" si="90"/>
        <v>立得点表_幼児!3:７</v>
      </c>
      <c r="AN367" s="121" t="str">
        <f t="shared" si="91"/>
        <v>立得点表_幼児!11:15</v>
      </c>
      <c r="AO367" s="31" t="str">
        <f t="shared" si="92"/>
        <v>ボール得点表_幼児!3:７</v>
      </c>
      <c r="AP367" s="121" t="str">
        <f t="shared" si="93"/>
        <v>ボール得点表_幼児!11:15</v>
      </c>
      <c r="AQ367" s="31" t="str">
        <f t="shared" si="94"/>
        <v>25m得点表_幼児!3:7</v>
      </c>
      <c r="AR367" s="121" t="str">
        <f t="shared" si="95"/>
        <v>25m得点表_幼児!11:15</v>
      </c>
      <c r="AS367" s="31" t="str">
        <f t="shared" si="96"/>
        <v>往得点表_幼児!3:7</v>
      </c>
      <c r="AT367" s="121" t="str">
        <f t="shared" si="97"/>
        <v>往得点表_幼児!11:15</v>
      </c>
      <c r="AU367" s="31" t="e">
        <f>OR(AND(#REF!&lt;=7,#REF!&lt;&gt;""),AND(#REF!&gt;=50,#REF!=""))</f>
        <v>#REF!</v>
      </c>
    </row>
    <row r="368" spans="1:47">
      <c r="A368" s="8">
        <v>357</v>
      </c>
      <c r="B368" s="459"/>
      <c r="C368" s="139"/>
      <c r="D368" s="140"/>
      <c r="E368" s="141"/>
      <c r="F368" s="142" t="str">
        <f>IF(E368="","",DATEDIF(E368,#REF!,"y"))</f>
        <v/>
      </c>
      <c r="G368" s="140"/>
      <c r="H368" s="140"/>
      <c r="I368" s="83"/>
      <c r="J368" s="149" t="str">
        <f t="shared" ca="1" si="83"/>
        <v/>
      </c>
      <c r="K368" s="145"/>
      <c r="L368" s="158"/>
      <c r="M368" s="158"/>
      <c r="N368" s="146"/>
      <c r="O368" s="143"/>
      <c r="P368" s="144" t="str">
        <f t="shared" ca="1" si="84"/>
        <v/>
      </c>
      <c r="Q368" s="145"/>
      <c r="R368" s="158"/>
      <c r="S368" s="158"/>
      <c r="T368" s="158"/>
      <c r="U368" s="146"/>
      <c r="V368" s="147"/>
      <c r="W368" s="83" t="str">
        <f t="shared" ca="1" si="85"/>
        <v/>
      </c>
      <c r="X368" s="83"/>
      <c r="Y368" s="145"/>
      <c r="Z368" s="158"/>
      <c r="AA368" s="158"/>
      <c r="AB368" s="158"/>
      <c r="AC368" s="148"/>
      <c r="AD368" s="143"/>
      <c r="AE368" s="144" t="str">
        <f t="shared" ca="1" si="86"/>
        <v/>
      </c>
      <c r="AF368" s="150" t="str">
        <f t="shared" si="87"/>
        <v/>
      </c>
      <c r="AG368" s="150" t="str">
        <f t="shared" si="88"/>
        <v/>
      </c>
      <c r="AH368" s="9" t="str">
        <f>IF(AF368=4,VLOOKUP(AG368,設定_幼児!$A$2:$B$4,2,1),"---")</f>
        <v>---</v>
      </c>
      <c r="AI368" s="109" t="str">
        <f>IF(E368=""," ",DATEDIF(E368,#REF!,"M"))</f>
        <v xml:space="preserve"> </v>
      </c>
      <c r="AJ368" s="15" t="str">
        <f t="shared" ref="AJ368:AJ431" si="98">_xlfn.IFS(AI368=" ","",AI368&lt;=41,"3",AI368&lt;=47,"3.5",AI368&lt;=53,"4",AI368&lt;=59,4.5,AI368&lt;=65,5,AI368&lt;=71,5.5,AI368&gt;71,6,AI368="","")</f>
        <v/>
      </c>
      <c r="AK368" s="31">
        <v>357</v>
      </c>
      <c r="AL368" s="31" t="str">
        <f t="shared" si="89"/>
        <v/>
      </c>
      <c r="AM368" s="31" t="str">
        <f t="shared" si="90"/>
        <v>立得点表_幼児!3:７</v>
      </c>
      <c r="AN368" s="121" t="str">
        <f t="shared" si="91"/>
        <v>立得点表_幼児!11:15</v>
      </c>
      <c r="AO368" s="31" t="str">
        <f t="shared" si="92"/>
        <v>ボール得点表_幼児!3:７</v>
      </c>
      <c r="AP368" s="121" t="str">
        <f t="shared" si="93"/>
        <v>ボール得点表_幼児!11:15</v>
      </c>
      <c r="AQ368" s="31" t="str">
        <f t="shared" si="94"/>
        <v>25m得点表_幼児!3:7</v>
      </c>
      <c r="AR368" s="121" t="str">
        <f t="shared" si="95"/>
        <v>25m得点表_幼児!11:15</v>
      </c>
      <c r="AS368" s="31" t="str">
        <f t="shared" si="96"/>
        <v>往得点表_幼児!3:7</v>
      </c>
      <c r="AT368" s="121" t="str">
        <f t="shared" si="97"/>
        <v>往得点表_幼児!11:15</v>
      </c>
      <c r="AU368" s="31" t="e">
        <f>OR(AND(#REF!&lt;=7,#REF!&lt;&gt;""),AND(#REF!&gt;=50,#REF!=""))</f>
        <v>#REF!</v>
      </c>
    </row>
    <row r="369" spans="1:47">
      <c r="A369" s="8">
        <v>358</v>
      </c>
      <c r="B369" s="459"/>
      <c r="C369" s="139"/>
      <c r="D369" s="140"/>
      <c r="E369" s="141"/>
      <c r="F369" s="142" t="str">
        <f>IF(E369="","",DATEDIF(E369,#REF!,"y"))</f>
        <v/>
      </c>
      <c r="G369" s="140"/>
      <c r="H369" s="140"/>
      <c r="I369" s="83"/>
      <c r="J369" s="149" t="str">
        <f t="shared" ca="1" si="83"/>
        <v/>
      </c>
      <c r="K369" s="145"/>
      <c r="L369" s="158"/>
      <c r="M369" s="158"/>
      <c r="N369" s="146"/>
      <c r="O369" s="143"/>
      <c r="P369" s="144" t="str">
        <f t="shared" ca="1" si="84"/>
        <v/>
      </c>
      <c r="Q369" s="145"/>
      <c r="R369" s="158"/>
      <c r="S369" s="158"/>
      <c r="T369" s="158"/>
      <c r="U369" s="146"/>
      <c r="V369" s="147"/>
      <c r="W369" s="83" t="str">
        <f t="shared" ca="1" si="85"/>
        <v/>
      </c>
      <c r="X369" s="83"/>
      <c r="Y369" s="145"/>
      <c r="Z369" s="158"/>
      <c r="AA369" s="158"/>
      <c r="AB369" s="158"/>
      <c r="AC369" s="148"/>
      <c r="AD369" s="143"/>
      <c r="AE369" s="144" t="str">
        <f t="shared" ca="1" si="86"/>
        <v/>
      </c>
      <c r="AF369" s="150" t="str">
        <f t="shared" si="87"/>
        <v/>
      </c>
      <c r="AG369" s="150" t="str">
        <f t="shared" si="88"/>
        <v/>
      </c>
      <c r="AH369" s="9" t="str">
        <f>IF(AF369=4,VLOOKUP(AG369,設定_幼児!$A$2:$B$4,2,1),"---")</f>
        <v>---</v>
      </c>
      <c r="AI369" s="109" t="str">
        <f>IF(E369=""," ",DATEDIF(E369,#REF!,"M"))</f>
        <v xml:space="preserve"> </v>
      </c>
      <c r="AJ369" s="15" t="str">
        <f t="shared" si="98"/>
        <v/>
      </c>
      <c r="AK369" s="31">
        <v>358</v>
      </c>
      <c r="AL369" s="31" t="str">
        <f t="shared" si="89"/>
        <v/>
      </c>
      <c r="AM369" s="31" t="str">
        <f t="shared" si="90"/>
        <v>立得点表_幼児!3:７</v>
      </c>
      <c r="AN369" s="121" t="str">
        <f t="shared" si="91"/>
        <v>立得点表_幼児!11:15</v>
      </c>
      <c r="AO369" s="31" t="str">
        <f t="shared" si="92"/>
        <v>ボール得点表_幼児!3:７</v>
      </c>
      <c r="AP369" s="121" t="str">
        <f t="shared" si="93"/>
        <v>ボール得点表_幼児!11:15</v>
      </c>
      <c r="AQ369" s="31" t="str">
        <f t="shared" si="94"/>
        <v>25m得点表_幼児!3:7</v>
      </c>
      <c r="AR369" s="121" t="str">
        <f t="shared" si="95"/>
        <v>25m得点表_幼児!11:15</v>
      </c>
      <c r="AS369" s="31" t="str">
        <f t="shared" si="96"/>
        <v>往得点表_幼児!3:7</v>
      </c>
      <c r="AT369" s="121" t="str">
        <f t="shared" si="97"/>
        <v>往得点表_幼児!11:15</v>
      </c>
      <c r="AU369" s="31" t="e">
        <f>OR(AND(#REF!&lt;=7,#REF!&lt;&gt;""),AND(#REF!&gt;=50,#REF!=""))</f>
        <v>#REF!</v>
      </c>
    </row>
    <row r="370" spans="1:47">
      <c r="A370" s="8">
        <v>359</v>
      </c>
      <c r="B370" s="459"/>
      <c r="C370" s="139"/>
      <c r="D370" s="140"/>
      <c r="E370" s="141"/>
      <c r="F370" s="142" t="str">
        <f>IF(E370="","",DATEDIF(E370,#REF!,"y"))</f>
        <v/>
      </c>
      <c r="G370" s="140"/>
      <c r="H370" s="140"/>
      <c r="I370" s="83"/>
      <c r="J370" s="149" t="str">
        <f t="shared" ca="1" si="83"/>
        <v/>
      </c>
      <c r="K370" s="145"/>
      <c r="L370" s="158"/>
      <c r="M370" s="158"/>
      <c r="N370" s="146"/>
      <c r="O370" s="143"/>
      <c r="P370" s="144" t="str">
        <f t="shared" ca="1" si="84"/>
        <v/>
      </c>
      <c r="Q370" s="145"/>
      <c r="R370" s="158"/>
      <c r="S370" s="158"/>
      <c r="T370" s="158"/>
      <c r="U370" s="146"/>
      <c r="V370" s="147"/>
      <c r="W370" s="83" t="str">
        <f t="shared" ca="1" si="85"/>
        <v/>
      </c>
      <c r="X370" s="83"/>
      <c r="Y370" s="145"/>
      <c r="Z370" s="158"/>
      <c r="AA370" s="158"/>
      <c r="AB370" s="158"/>
      <c r="AC370" s="148"/>
      <c r="AD370" s="143"/>
      <c r="AE370" s="144" t="str">
        <f t="shared" ca="1" si="86"/>
        <v/>
      </c>
      <c r="AF370" s="150" t="str">
        <f t="shared" si="87"/>
        <v/>
      </c>
      <c r="AG370" s="150" t="str">
        <f t="shared" si="88"/>
        <v/>
      </c>
      <c r="AH370" s="9" t="str">
        <f>IF(AF370=4,VLOOKUP(AG370,設定_幼児!$A$2:$B$4,2,1),"---")</f>
        <v>---</v>
      </c>
      <c r="AI370" s="109" t="str">
        <f>IF(E370=""," ",DATEDIF(E370,#REF!,"M"))</f>
        <v xml:space="preserve"> </v>
      </c>
      <c r="AJ370" s="15" t="str">
        <f t="shared" si="98"/>
        <v/>
      </c>
      <c r="AK370" s="31">
        <v>359</v>
      </c>
      <c r="AL370" s="31" t="str">
        <f t="shared" si="89"/>
        <v/>
      </c>
      <c r="AM370" s="31" t="str">
        <f t="shared" si="90"/>
        <v>立得点表_幼児!3:７</v>
      </c>
      <c r="AN370" s="121" t="str">
        <f t="shared" si="91"/>
        <v>立得点表_幼児!11:15</v>
      </c>
      <c r="AO370" s="31" t="str">
        <f t="shared" si="92"/>
        <v>ボール得点表_幼児!3:７</v>
      </c>
      <c r="AP370" s="121" t="str">
        <f t="shared" si="93"/>
        <v>ボール得点表_幼児!11:15</v>
      </c>
      <c r="AQ370" s="31" t="str">
        <f t="shared" si="94"/>
        <v>25m得点表_幼児!3:7</v>
      </c>
      <c r="AR370" s="121" t="str">
        <f t="shared" si="95"/>
        <v>25m得点表_幼児!11:15</v>
      </c>
      <c r="AS370" s="31" t="str">
        <f t="shared" si="96"/>
        <v>往得点表_幼児!3:7</v>
      </c>
      <c r="AT370" s="121" t="str">
        <f t="shared" si="97"/>
        <v>往得点表_幼児!11:15</v>
      </c>
      <c r="AU370" s="31" t="e">
        <f>OR(AND(#REF!&lt;=7,#REF!&lt;&gt;""),AND(#REF!&gt;=50,#REF!=""))</f>
        <v>#REF!</v>
      </c>
    </row>
    <row r="371" spans="1:47">
      <c r="A371" s="8">
        <v>360</v>
      </c>
      <c r="B371" s="459"/>
      <c r="C371" s="139"/>
      <c r="D371" s="140"/>
      <c r="E371" s="141"/>
      <c r="F371" s="142" t="str">
        <f>IF(E371="","",DATEDIF(E371,#REF!,"y"))</f>
        <v/>
      </c>
      <c r="G371" s="140"/>
      <c r="H371" s="140"/>
      <c r="I371" s="83"/>
      <c r="J371" s="149" t="str">
        <f t="shared" ca="1" si="83"/>
        <v/>
      </c>
      <c r="K371" s="145"/>
      <c r="L371" s="158"/>
      <c r="M371" s="158"/>
      <c r="N371" s="146"/>
      <c r="O371" s="143"/>
      <c r="P371" s="144" t="str">
        <f t="shared" ca="1" si="84"/>
        <v/>
      </c>
      <c r="Q371" s="145"/>
      <c r="R371" s="158"/>
      <c r="S371" s="158"/>
      <c r="T371" s="158"/>
      <c r="U371" s="146"/>
      <c r="V371" s="147"/>
      <c r="W371" s="83" t="str">
        <f t="shared" ca="1" si="85"/>
        <v/>
      </c>
      <c r="X371" s="83"/>
      <c r="Y371" s="145"/>
      <c r="Z371" s="158"/>
      <c r="AA371" s="158"/>
      <c r="AB371" s="158"/>
      <c r="AC371" s="148"/>
      <c r="AD371" s="143"/>
      <c r="AE371" s="144" t="str">
        <f t="shared" ca="1" si="86"/>
        <v/>
      </c>
      <c r="AF371" s="150" t="str">
        <f t="shared" si="87"/>
        <v/>
      </c>
      <c r="AG371" s="150" t="str">
        <f t="shared" si="88"/>
        <v/>
      </c>
      <c r="AH371" s="9" t="str">
        <f>IF(AF371=4,VLOOKUP(AG371,設定_幼児!$A$2:$B$4,2,1),"---")</f>
        <v>---</v>
      </c>
      <c r="AI371" s="109" t="str">
        <f>IF(E371=""," ",DATEDIF(E371,#REF!,"M"))</f>
        <v xml:space="preserve"> </v>
      </c>
      <c r="AJ371" s="15" t="str">
        <f t="shared" si="98"/>
        <v/>
      </c>
      <c r="AK371" s="31">
        <v>360</v>
      </c>
      <c r="AL371" s="31" t="str">
        <f t="shared" si="89"/>
        <v/>
      </c>
      <c r="AM371" s="31" t="str">
        <f t="shared" si="90"/>
        <v>立得点表_幼児!3:７</v>
      </c>
      <c r="AN371" s="121" t="str">
        <f t="shared" si="91"/>
        <v>立得点表_幼児!11:15</v>
      </c>
      <c r="AO371" s="31" t="str">
        <f t="shared" si="92"/>
        <v>ボール得点表_幼児!3:７</v>
      </c>
      <c r="AP371" s="121" t="str">
        <f t="shared" si="93"/>
        <v>ボール得点表_幼児!11:15</v>
      </c>
      <c r="AQ371" s="31" t="str">
        <f t="shared" si="94"/>
        <v>25m得点表_幼児!3:7</v>
      </c>
      <c r="AR371" s="121" t="str">
        <f t="shared" si="95"/>
        <v>25m得点表_幼児!11:15</v>
      </c>
      <c r="AS371" s="31" t="str">
        <f t="shared" si="96"/>
        <v>往得点表_幼児!3:7</v>
      </c>
      <c r="AT371" s="121" t="str">
        <f t="shared" si="97"/>
        <v>往得点表_幼児!11:15</v>
      </c>
      <c r="AU371" s="31" t="e">
        <f>OR(AND(#REF!&lt;=7,#REF!&lt;&gt;""),AND(#REF!&gt;=50,#REF!=""))</f>
        <v>#REF!</v>
      </c>
    </row>
    <row r="372" spans="1:47">
      <c r="A372" s="8">
        <v>361</v>
      </c>
      <c r="B372" s="459"/>
      <c r="C372" s="139"/>
      <c r="D372" s="140"/>
      <c r="E372" s="141"/>
      <c r="F372" s="142" t="str">
        <f>IF(E372="","",DATEDIF(E372,#REF!,"y"))</f>
        <v/>
      </c>
      <c r="G372" s="140"/>
      <c r="H372" s="140"/>
      <c r="I372" s="83"/>
      <c r="J372" s="149" t="str">
        <f t="shared" ca="1" si="83"/>
        <v/>
      </c>
      <c r="K372" s="145"/>
      <c r="L372" s="158"/>
      <c r="M372" s="158"/>
      <c r="N372" s="146"/>
      <c r="O372" s="143"/>
      <c r="P372" s="144" t="str">
        <f t="shared" ca="1" si="84"/>
        <v/>
      </c>
      <c r="Q372" s="145"/>
      <c r="R372" s="158"/>
      <c r="S372" s="158"/>
      <c r="T372" s="158"/>
      <c r="U372" s="146"/>
      <c r="V372" s="147"/>
      <c r="W372" s="83" t="str">
        <f t="shared" ca="1" si="85"/>
        <v/>
      </c>
      <c r="X372" s="83"/>
      <c r="Y372" s="145"/>
      <c r="Z372" s="158"/>
      <c r="AA372" s="158"/>
      <c r="AB372" s="158"/>
      <c r="AC372" s="148"/>
      <c r="AD372" s="143"/>
      <c r="AE372" s="144" t="str">
        <f t="shared" ca="1" si="86"/>
        <v/>
      </c>
      <c r="AF372" s="150" t="str">
        <f t="shared" si="87"/>
        <v/>
      </c>
      <c r="AG372" s="150" t="str">
        <f t="shared" si="88"/>
        <v/>
      </c>
      <c r="AH372" s="9" t="str">
        <f>IF(AF372=4,VLOOKUP(AG372,設定_幼児!$A$2:$B$4,2,1),"---")</f>
        <v>---</v>
      </c>
      <c r="AI372" s="109" t="str">
        <f>IF(E372=""," ",DATEDIF(E372,#REF!,"M"))</f>
        <v xml:space="preserve"> </v>
      </c>
      <c r="AJ372" s="15" t="str">
        <f t="shared" si="98"/>
        <v/>
      </c>
      <c r="AK372" s="31">
        <v>361</v>
      </c>
      <c r="AL372" s="31" t="str">
        <f t="shared" si="89"/>
        <v/>
      </c>
      <c r="AM372" s="31" t="str">
        <f t="shared" si="90"/>
        <v>立得点表_幼児!3:７</v>
      </c>
      <c r="AN372" s="121" t="str">
        <f t="shared" si="91"/>
        <v>立得点表_幼児!11:15</v>
      </c>
      <c r="AO372" s="31" t="str">
        <f t="shared" si="92"/>
        <v>ボール得点表_幼児!3:７</v>
      </c>
      <c r="AP372" s="121" t="str">
        <f t="shared" si="93"/>
        <v>ボール得点表_幼児!11:15</v>
      </c>
      <c r="AQ372" s="31" t="str">
        <f t="shared" si="94"/>
        <v>25m得点表_幼児!3:7</v>
      </c>
      <c r="AR372" s="121" t="str">
        <f t="shared" si="95"/>
        <v>25m得点表_幼児!11:15</v>
      </c>
      <c r="AS372" s="31" t="str">
        <f t="shared" si="96"/>
        <v>往得点表_幼児!3:7</v>
      </c>
      <c r="AT372" s="121" t="str">
        <f t="shared" si="97"/>
        <v>往得点表_幼児!11:15</v>
      </c>
      <c r="AU372" s="31" t="e">
        <f>OR(AND(#REF!&lt;=7,#REF!&lt;&gt;""),AND(#REF!&gt;=50,#REF!=""))</f>
        <v>#REF!</v>
      </c>
    </row>
    <row r="373" spans="1:47">
      <c r="A373" s="8">
        <v>362</v>
      </c>
      <c r="B373" s="459"/>
      <c r="C373" s="139"/>
      <c r="D373" s="140"/>
      <c r="E373" s="141"/>
      <c r="F373" s="142" t="str">
        <f>IF(E373="","",DATEDIF(E373,#REF!,"y"))</f>
        <v/>
      </c>
      <c r="G373" s="140"/>
      <c r="H373" s="140"/>
      <c r="I373" s="83"/>
      <c r="J373" s="149" t="str">
        <f t="shared" ca="1" si="83"/>
        <v/>
      </c>
      <c r="K373" s="145"/>
      <c r="L373" s="158"/>
      <c r="M373" s="158"/>
      <c r="N373" s="146"/>
      <c r="O373" s="143"/>
      <c r="P373" s="144" t="str">
        <f t="shared" ca="1" si="84"/>
        <v/>
      </c>
      <c r="Q373" s="145"/>
      <c r="R373" s="158"/>
      <c r="S373" s="158"/>
      <c r="T373" s="158"/>
      <c r="U373" s="146"/>
      <c r="V373" s="147"/>
      <c r="W373" s="83" t="str">
        <f t="shared" ca="1" si="85"/>
        <v/>
      </c>
      <c r="X373" s="83"/>
      <c r="Y373" s="145"/>
      <c r="Z373" s="158"/>
      <c r="AA373" s="158"/>
      <c r="AB373" s="158"/>
      <c r="AC373" s="148"/>
      <c r="AD373" s="143"/>
      <c r="AE373" s="144" t="str">
        <f t="shared" ca="1" si="86"/>
        <v/>
      </c>
      <c r="AF373" s="150" t="str">
        <f t="shared" si="87"/>
        <v/>
      </c>
      <c r="AG373" s="150" t="str">
        <f t="shared" si="88"/>
        <v/>
      </c>
      <c r="AH373" s="9" t="str">
        <f>IF(AF373=4,VLOOKUP(AG373,設定_幼児!$A$2:$B$4,2,1),"---")</f>
        <v>---</v>
      </c>
      <c r="AI373" s="109" t="str">
        <f>IF(E373=""," ",DATEDIF(E373,#REF!,"M"))</f>
        <v xml:space="preserve"> </v>
      </c>
      <c r="AJ373" s="15" t="str">
        <f t="shared" si="98"/>
        <v/>
      </c>
      <c r="AK373" s="31">
        <v>362</v>
      </c>
      <c r="AL373" s="31" t="str">
        <f t="shared" si="89"/>
        <v/>
      </c>
      <c r="AM373" s="31" t="str">
        <f t="shared" si="90"/>
        <v>立得点表_幼児!3:７</v>
      </c>
      <c r="AN373" s="121" t="str">
        <f t="shared" si="91"/>
        <v>立得点表_幼児!11:15</v>
      </c>
      <c r="AO373" s="31" t="str">
        <f t="shared" si="92"/>
        <v>ボール得点表_幼児!3:７</v>
      </c>
      <c r="AP373" s="121" t="str">
        <f t="shared" si="93"/>
        <v>ボール得点表_幼児!11:15</v>
      </c>
      <c r="AQ373" s="31" t="str">
        <f t="shared" si="94"/>
        <v>25m得点表_幼児!3:7</v>
      </c>
      <c r="AR373" s="121" t="str">
        <f t="shared" si="95"/>
        <v>25m得点表_幼児!11:15</v>
      </c>
      <c r="AS373" s="31" t="str">
        <f t="shared" si="96"/>
        <v>往得点表_幼児!3:7</v>
      </c>
      <c r="AT373" s="121" t="str">
        <f t="shared" si="97"/>
        <v>往得点表_幼児!11:15</v>
      </c>
      <c r="AU373" s="31" t="e">
        <f>OR(AND(#REF!&lt;=7,#REF!&lt;&gt;""),AND(#REF!&gt;=50,#REF!=""))</f>
        <v>#REF!</v>
      </c>
    </row>
    <row r="374" spans="1:47">
      <c r="A374" s="8">
        <v>363</v>
      </c>
      <c r="B374" s="459"/>
      <c r="C374" s="139"/>
      <c r="D374" s="140"/>
      <c r="E374" s="141"/>
      <c r="F374" s="142" t="str">
        <f>IF(E374="","",DATEDIF(E374,#REF!,"y"))</f>
        <v/>
      </c>
      <c r="G374" s="140"/>
      <c r="H374" s="140"/>
      <c r="I374" s="83"/>
      <c r="J374" s="149" t="str">
        <f t="shared" ca="1" si="83"/>
        <v/>
      </c>
      <c r="K374" s="145"/>
      <c r="L374" s="158"/>
      <c r="M374" s="158"/>
      <c r="N374" s="146"/>
      <c r="O374" s="143"/>
      <c r="P374" s="144" t="str">
        <f t="shared" ca="1" si="84"/>
        <v/>
      </c>
      <c r="Q374" s="145"/>
      <c r="R374" s="158"/>
      <c r="S374" s="158"/>
      <c r="T374" s="158"/>
      <c r="U374" s="146"/>
      <c r="V374" s="147"/>
      <c r="W374" s="83" t="str">
        <f t="shared" ca="1" si="85"/>
        <v/>
      </c>
      <c r="X374" s="83"/>
      <c r="Y374" s="145"/>
      <c r="Z374" s="158"/>
      <c r="AA374" s="158"/>
      <c r="AB374" s="158"/>
      <c r="AC374" s="148"/>
      <c r="AD374" s="143"/>
      <c r="AE374" s="144" t="str">
        <f t="shared" ca="1" si="86"/>
        <v/>
      </c>
      <c r="AF374" s="150" t="str">
        <f t="shared" si="87"/>
        <v/>
      </c>
      <c r="AG374" s="150" t="str">
        <f t="shared" si="88"/>
        <v/>
      </c>
      <c r="AH374" s="9" t="str">
        <f>IF(AF374=4,VLOOKUP(AG374,設定_幼児!$A$2:$B$4,2,1),"---")</f>
        <v>---</v>
      </c>
      <c r="AI374" s="109" t="str">
        <f>IF(E374=""," ",DATEDIF(E374,#REF!,"M"))</f>
        <v xml:space="preserve"> </v>
      </c>
      <c r="AJ374" s="15" t="str">
        <f t="shared" si="98"/>
        <v/>
      </c>
      <c r="AK374" s="31">
        <v>363</v>
      </c>
      <c r="AL374" s="31" t="str">
        <f t="shared" si="89"/>
        <v/>
      </c>
      <c r="AM374" s="31" t="str">
        <f t="shared" si="90"/>
        <v>立得点表_幼児!3:７</v>
      </c>
      <c r="AN374" s="121" t="str">
        <f t="shared" si="91"/>
        <v>立得点表_幼児!11:15</v>
      </c>
      <c r="AO374" s="31" t="str">
        <f t="shared" si="92"/>
        <v>ボール得点表_幼児!3:７</v>
      </c>
      <c r="AP374" s="121" t="str">
        <f t="shared" si="93"/>
        <v>ボール得点表_幼児!11:15</v>
      </c>
      <c r="AQ374" s="31" t="str">
        <f t="shared" si="94"/>
        <v>25m得点表_幼児!3:7</v>
      </c>
      <c r="AR374" s="121" t="str">
        <f t="shared" si="95"/>
        <v>25m得点表_幼児!11:15</v>
      </c>
      <c r="AS374" s="31" t="str">
        <f t="shared" si="96"/>
        <v>往得点表_幼児!3:7</v>
      </c>
      <c r="AT374" s="121" t="str">
        <f t="shared" si="97"/>
        <v>往得点表_幼児!11:15</v>
      </c>
      <c r="AU374" s="31" t="e">
        <f>OR(AND(#REF!&lt;=7,#REF!&lt;&gt;""),AND(#REF!&gt;=50,#REF!=""))</f>
        <v>#REF!</v>
      </c>
    </row>
    <row r="375" spans="1:47">
      <c r="A375" s="8">
        <v>364</v>
      </c>
      <c r="B375" s="459"/>
      <c r="C375" s="139"/>
      <c r="D375" s="140"/>
      <c r="E375" s="141"/>
      <c r="F375" s="142" t="str">
        <f>IF(E375="","",DATEDIF(E375,#REF!,"y"))</f>
        <v/>
      </c>
      <c r="G375" s="140"/>
      <c r="H375" s="140"/>
      <c r="I375" s="83"/>
      <c r="J375" s="149" t="str">
        <f t="shared" ca="1" si="83"/>
        <v/>
      </c>
      <c r="K375" s="145"/>
      <c r="L375" s="158"/>
      <c r="M375" s="158"/>
      <c r="N375" s="146"/>
      <c r="O375" s="143"/>
      <c r="P375" s="144" t="str">
        <f t="shared" ca="1" si="84"/>
        <v/>
      </c>
      <c r="Q375" s="145"/>
      <c r="R375" s="158"/>
      <c r="S375" s="158"/>
      <c r="T375" s="158"/>
      <c r="U375" s="146"/>
      <c r="V375" s="147"/>
      <c r="W375" s="83" t="str">
        <f t="shared" ca="1" si="85"/>
        <v/>
      </c>
      <c r="X375" s="83"/>
      <c r="Y375" s="145"/>
      <c r="Z375" s="158"/>
      <c r="AA375" s="158"/>
      <c r="AB375" s="158"/>
      <c r="AC375" s="148"/>
      <c r="AD375" s="143"/>
      <c r="AE375" s="144" t="str">
        <f t="shared" ca="1" si="86"/>
        <v/>
      </c>
      <c r="AF375" s="150" t="str">
        <f t="shared" si="87"/>
        <v/>
      </c>
      <c r="AG375" s="150" t="str">
        <f t="shared" si="88"/>
        <v/>
      </c>
      <c r="AH375" s="9" t="str">
        <f>IF(AF375=4,VLOOKUP(AG375,設定_幼児!$A$2:$B$4,2,1),"---")</f>
        <v>---</v>
      </c>
      <c r="AI375" s="109" t="str">
        <f>IF(E375=""," ",DATEDIF(E375,#REF!,"M"))</f>
        <v xml:space="preserve"> </v>
      </c>
      <c r="AJ375" s="15" t="str">
        <f t="shared" si="98"/>
        <v/>
      </c>
      <c r="AK375" s="31">
        <v>364</v>
      </c>
      <c r="AL375" s="31" t="str">
        <f t="shared" si="89"/>
        <v/>
      </c>
      <c r="AM375" s="31" t="str">
        <f t="shared" si="90"/>
        <v>立得点表_幼児!3:７</v>
      </c>
      <c r="AN375" s="121" t="str">
        <f t="shared" si="91"/>
        <v>立得点表_幼児!11:15</v>
      </c>
      <c r="AO375" s="31" t="str">
        <f t="shared" si="92"/>
        <v>ボール得点表_幼児!3:７</v>
      </c>
      <c r="AP375" s="121" t="str">
        <f t="shared" si="93"/>
        <v>ボール得点表_幼児!11:15</v>
      </c>
      <c r="AQ375" s="31" t="str">
        <f t="shared" si="94"/>
        <v>25m得点表_幼児!3:7</v>
      </c>
      <c r="AR375" s="121" t="str">
        <f t="shared" si="95"/>
        <v>25m得点表_幼児!11:15</v>
      </c>
      <c r="AS375" s="31" t="str">
        <f t="shared" si="96"/>
        <v>往得点表_幼児!3:7</v>
      </c>
      <c r="AT375" s="121" t="str">
        <f t="shared" si="97"/>
        <v>往得点表_幼児!11:15</v>
      </c>
      <c r="AU375" s="31" t="e">
        <f>OR(AND(#REF!&lt;=7,#REF!&lt;&gt;""),AND(#REF!&gt;=50,#REF!=""))</f>
        <v>#REF!</v>
      </c>
    </row>
    <row r="376" spans="1:47">
      <c r="A376" s="8">
        <v>365</v>
      </c>
      <c r="B376" s="459"/>
      <c r="C376" s="139"/>
      <c r="D376" s="140"/>
      <c r="E376" s="141"/>
      <c r="F376" s="142" t="str">
        <f>IF(E376="","",DATEDIF(E376,#REF!,"y"))</f>
        <v/>
      </c>
      <c r="G376" s="140"/>
      <c r="H376" s="140"/>
      <c r="I376" s="83"/>
      <c r="J376" s="149" t="str">
        <f t="shared" ca="1" si="83"/>
        <v/>
      </c>
      <c r="K376" s="145"/>
      <c r="L376" s="158"/>
      <c r="M376" s="158"/>
      <c r="N376" s="146"/>
      <c r="O376" s="143"/>
      <c r="P376" s="144" t="str">
        <f t="shared" ca="1" si="84"/>
        <v/>
      </c>
      <c r="Q376" s="145"/>
      <c r="R376" s="158"/>
      <c r="S376" s="158"/>
      <c r="T376" s="158"/>
      <c r="U376" s="146"/>
      <c r="V376" s="147"/>
      <c r="W376" s="83" t="str">
        <f t="shared" ca="1" si="85"/>
        <v/>
      </c>
      <c r="X376" s="83"/>
      <c r="Y376" s="145"/>
      <c r="Z376" s="158"/>
      <c r="AA376" s="158"/>
      <c r="AB376" s="158"/>
      <c r="AC376" s="148"/>
      <c r="AD376" s="143"/>
      <c r="AE376" s="144" t="str">
        <f t="shared" ca="1" si="86"/>
        <v/>
      </c>
      <c r="AF376" s="150" t="str">
        <f t="shared" si="87"/>
        <v/>
      </c>
      <c r="AG376" s="150" t="str">
        <f t="shared" si="88"/>
        <v/>
      </c>
      <c r="AH376" s="9" t="str">
        <f>IF(AF376=4,VLOOKUP(AG376,設定_幼児!$A$2:$B$4,2,1),"---")</f>
        <v>---</v>
      </c>
      <c r="AI376" s="109" t="str">
        <f>IF(E376=""," ",DATEDIF(E376,#REF!,"M"))</f>
        <v xml:space="preserve"> </v>
      </c>
      <c r="AJ376" s="15" t="str">
        <f t="shared" si="98"/>
        <v/>
      </c>
      <c r="AK376" s="31">
        <v>365</v>
      </c>
      <c r="AL376" s="31" t="str">
        <f t="shared" si="89"/>
        <v/>
      </c>
      <c r="AM376" s="31" t="str">
        <f t="shared" si="90"/>
        <v>立得点表_幼児!3:７</v>
      </c>
      <c r="AN376" s="121" t="str">
        <f t="shared" si="91"/>
        <v>立得点表_幼児!11:15</v>
      </c>
      <c r="AO376" s="31" t="str">
        <f t="shared" si="92"/>
        <v>ボール得点表_幼児!3:７</v>
      </c>
      <c r="AP376" s="121" t="str">
        <f t="shared" si="93"/>
        <v>ボール得点表_幼児!11:15</v>
      </c>
      <c r="AQ376" s="31" t="str">
        <f t="shared" si="94"/>
        <v>25m得点表_幼児!3:7</v>
      </c>
      <c r="AR376" s="121" t="str">
        <f t="shared" si="95"/>
        <v>25m得点表_幼児!11:15</v>
      </c>
      <c r="AS376" s="31" t="str">
        <f t="shared" si="96"/>
        <v>往得点表_幼児!3:7</v>
      </c>
      <c r="AT376" s="121" t="str">
        <f t="shared" si="97"/>
        <v>往得点表_幼児!11:15</v>
      </c>
      <c r="AU376" s="31" t="e">
        <f>OR(AND(#REF!&lt;=7,#REF!&lt;&gt;""),AND(#REF!&gt;=50,#REF!=""))</f>
        <v>#REF!</v>
      </c>
    </row>
    <row r="377" spans="1:47">
      <c r="A377" s="8">
        <v>366</v>
      </c>
      <c r="B377" s="459"/>
      <c r="C377" s="139"/>
      <c r="D377" s="140"/>
      <c r="E377" s="141"/>
      <c r="F377" s="142" t="str">
        <f>IF(E377="","",DATEDIF(E377,#REF!,"y"))</f>
        <v/>
      </c>
      <c r="G377" s="140"/>
      <c r="H377" s="140"/>
      <c r="I377" s="83"/>
      <c r="J377" s="149" t="str">
        <f t="shared" ca="1" si="83"/>
        <v/>
      </c>
      <c r="K377" s="145"/>
      <c r="L377" s="158"/>
      <c r="M377" s="158"/>
      <c r="N377" s="146"/>
      <c r="O377" s="143"/>
      <c r="P377" s="144" t="str">
        <f t="shared" ca="1" si="84"/>
        <v/>
      </c>
      <c r="Q377" s="145"/>
      <c r="R377" s="158"/>
      <c r="S377" s="158"/>
      <c r="T377" s="158"/>
      <c r="U377" s="146"/>
      <c r="V377" s="147"/>
      <c r="W377" s="83" t="str">
        <f t="shared" ca="1" si="85"/>
        <v/>
      </c>
      <c r="X377" s="83"/>
      <c r="Y377" s="145"/>
      <c r="Z377" s="158"/>
      <c r="AA377" s="158"/>
      <c r="AB377" s="158"/>
      <c r="AC377" s="148"/>
      <c r="AD377" s="143"/>
      <c r="AE377" s="144" t="str">
        <f t="shared" ca="1" si="86"/>
        <v/>
      </c>
      <c r="AF377" s="150" t="str">
        <f t="shared" si="87"/>
        <v/>
      </c>
      <c r="AG377" s="150" t="str">
        <f t="shared" si="88"/>
        <v/>
      </c>
      <c r="AH377" s="9" t="str">
        <f>IF(AF377=4,VLOOKUP(AG377,設定_幼児!$A$2:$B$4,2,1),"---")</f>
        <v>---</v>
      </c>
      <c r="AI377" s="109" t="str">
        <f>IF(E377=""," ",DATEDIF(E377,#REF!,"M"))</f>
        <v xml:space="preserve"> </v>
      </c>
      <c r="AJ377" s="15" t="str">
        <f t="shared" si="98"/>
        <v/>
      </c>
      <c r="AK377" s="31">
        <v>366</v>
      </c>
      <c r="AL377" s="31" t="str">
        <f t="shared" si="89"/>
        <v/>
      </c>
      <c r="AM377" s="31" t="str">
        <f t="shared" si="90"/>
        <v>立得点表_幼児!3:７</v>
      </c>
      <c r="AN377" s="121" t="str">
        <f t="shared" si="91"/>
        <v>立得点表_幼児!11:15</v>
      </c>
      <c r="AO377" s="31" t="str">
        <f t="shared" si="92"/>
        <v>ボール得点表_幼児!3:７</v>
      </c>
      <c r="AP377" s="121" t="str">
        <f t="shared" si="93"/>
        <v>ボール得点表_幼児!11:15</v>
      </c>
      <c r="AQ377" s="31" t="str">
        <f t="shared" si="94"/>
        <v>25m得点表_幼児!3:7</v>
      </c>
      <c r="AR377" s="121" t="str">
        <f t="shared" si="95"/>
        <v>25m得点表_幼児!11:15</v>
      </c>
      <c r="AS377" s="31" t="str">
        <f t="shared" si="96"/>
        <v>往得点表_幼児!3:7</v>
      </c>
      <c r="AT377" s="121" t="str">
        <f t="shared" si="97"/>
        <v>往得点表_幼児!11:15</v>
      </c>
      <c r="AU377" s="31" t="e">
        <f>OR(AND(#REF!&lt;=7,#REF!&lt;&gt;""),AND(#REF!&gt;=50,#REF!=""))</f>
        <v>#REF!</v>
      </c>
    </row>
    <row r="378" spans="1:47">
      <c r="A378" s="8">
        <v>367</v>
      </c>
      <c r="B378" s="459"/>
      <c r="C378" s="139"/>
      <c r="D378" s="140"/>
      <c r="E378" s="141"/>
      <c r="F378" s="142" t="str">
        <f>IF(E378="","",DATEDIF(E378,#REF!,"y"))</f>
        <v/>
      </c>
      <c r="G378" s="140"/>
      <c r="H378" s="140"/>
      <c r="I378" s="83"/>
      <c r="J378" s="149" t="str">
        <f t="shared" ca="1" si="83"/>
        <v/>
      </c>
      <c r="K378" s="145"/>
      <c r="L378" s="158"/>
      <c r="M378" s="158"/>
      <c r="N378" s="146"/>
      <c r="O378" s="143"/>
      <c r="P378" s="144" t="str">
        <f t="shared" ca="1" si="84"/>
        <v/>
      </c>
      <c r="Q378" s="145"/>
      <c r="R378" s="158"/>
      <c r="S378" s="158"/>
      <c r="T378" s="158"/>
      <c r="U378" s="146"/>
      <c r="V378" s="147"/>
      <c r="W378" s="83" t="str">
        <f t="shared" ca="1" si="85"/>
        <v/>
      </c>
      <c r="X378" s="83"/>
      <c r="Y378" s="145"/>
      <c r="Z378" s="158"/>
      <c r="AA378" s="158"/>
      <c r="AB378" s="158"/>
      <c r="AC378" s="148"/>
      <c r="AD378" s="143"/>
      <c r="AE378" s="144" t="str">
        <f t="shared" ca="1" si="86"/>
        <v/>
      </c>
      <c r="AF378" s="150" t="str">
        <f t="shared" si="87"/>
        <v/>
      </c>
      <c r="AG378" s="150" t="str">
        <f t="shared" si="88"/>
        <v/>
      </c>
      <c r="AH378" s="9" t="str">
        <f>IF(AF378=4,VLOOKUP(AG378,設定_幼児!$A$2:$B$4,2,1),"---")</f>
        <v>---</v>
      </c>
      <c r="AI378" s="109" t="str">
        <f>IF(E378=""," ",DATEDIF(E378,#REF!,"M"))</f>
        <v xml:space="preserve"> </v>
      </c>
      <c r="AJ378" s="15" t="str">
        <f t="shared" si="98"/>
        <v/>
      </c>
      <c r="AK378" s="31">
        <v>367</v>
      </c>
      <c r="AL378" s="31" t="str">
        <f t="shared" si="89"/>
        <v/>
      </c>
      <c r="AM378" s="31" t="str">
        <f t="shared" si="90"/>
        <v>立得点表_幼児!3:７</v>
      </c>
      <c r="AN378" s="121" t="str">
        <f t="shared" si="91"/>
        <v>立得点表_幼児!11:15</v>
      </c>
      <c r="AO378" s="31" t="str">
        <f t="shared" si="92"/>
        <v>ボール得点表_幼児!3:７</v>
      </c>
      <c r="AP378" s="121" t="str">
        <f t="shared" si="93"/>
        <v>ボール得点表_幼児!11:15</v>
      </c>
      <c r="AQ378" s="31" t="str">
        <f t="shared" si="94"/>
        <v>25m得点表_幼児!3:7</v>
      </c>
      <c r="AR378" s="121" t="str">
        <f t="shared" si="95"/>
        <v>25m得点表_幼児!11:15</v>
      </c>
      <c r="AS378" s="31" t="str">
        <f t="shared" si="96"/>
        <v>往得点表_幼児!3:7</v>
      </c>
      <c r="AT378" s="121" t="str">
        <f t="shared" si="97"/>
        <v>往得点表_幼児!11:15</v>
      </c>
      <c r="AU378" s="31" t="e">
        <f>OR(AND(#REF!&lt;=7,#REF!&lt;&gt;""),AND(#REF!&gt;=50,#REF!=""))</f>
        <v>#REF!</v>
      </c>
    </row>
    <row r="379" spans="1:47">
      <c r="A379" s="8">
        <v>368</v>
      </c>
      <c r="B379" s="459"/>
      <c r="C379" s="139"/>
      <c r="D379" s="140"/>
      <c r="E379" s="141"/>
      <c r="F379" s="142" t="str">
        <f>IF(E379="","",DATEDIF(E379,#REF!,"y"))</f>
        <v/>
      </c>
      <c r="G379" s="140"/>
      <c r="H379" s="140"/>
      <c r="I379" s="83"/>
      <c r="J379" s="149" t="str">
        <f t="shared" ca="1" si="83"/>
        <v/>
      </c>
      <c r="K379" s="145"/>
      <c r="L379" s="158"/>
      <c r="M379" s="158"/>
      <c r="N379" s="146"/>
      <c r="O379" s="143"/>
      <c r="P379" s="144" t="str">
        <f t="shared" ca="1" si="84"/>
        <v/>
      </c>
      <c r="Q379" s="145"/>
      <c r="R379" s="158"/>
      <c r="S379" s="158"/>
      <c r="T379" s="158"/>
      <c r="U379" s="146"/>
      <c r="V379" s="147"/>
      <c r="W379" s="83" t="str">
        <f t="shared" ca="1" si="85"/>
        <v/>
      </c>
      <c r="X379" s="83"/>
      <c r="Y379" s="145"/>
      <c r="Z379" s="158"/>
      <c r="AA379" s="158"/>
      <c r="AB379" s="158"/>
      <c r="AC379" s="148"/>
      <c r="AD379" s="143"/>
      <c r="AE379" s="144" t="str">
        <f t="shared" ca="1" si="86"/>
        <v/>
      </c>
      <c r="AF379" s="150" t="str">
        <f t="shared" si="87"/>
        <v/>
      </c>
      <c r="AG379" s="150" t="str">
        <f t="shared" si="88"/>
        <v/>
      </c>
      <c r="AH379" s="9" t="str">
        <f>IF(AF379=4,VLOOKUP(AG379,設定_幼児!$A$2:$B$4,2,1),"---")</f>
        <v>---</v>
      </c>
      <c r="AI379" s="109" t="str">
        <f>IF(E379=""," ",DATEDIF(E379,#REF!,"M"))</f>
        <v xml:space="preserve"> </v>
      </c>
      <c r="AJ379" s="15" t="str">
        <f t="shared" si="98"/>
        <v/>
      </c>
      <c r="AK379" s="31">
        <v>368</v>
      </c>
      <c r="AL379" s="31" t="str">
        <f t="shared" si="89"/>
        <v/>
      </c>
      <c r="AM379" s="31" t="str">
        <f t="shared" si="90"/>
        <v>立得点表_幼児!3:７</v>
      </c>
      <c r="AN379" s="121" t="str">
        <f t="shared" si="91"/>
        <v>立得点表_幼児!11:15</v>
      </c>
      <c r="AO379" s="31" t="str">
        <f t="shared" si="92"/>
        <v>ボール得点表_幼児!3:７</v>
      </c>
      <c r="AP379" s="121" t="str">
        <f t="shared" si="93"/>
        <v>ボール得点表_幼児!11:15</v>
      </c>
      <c r="AQ379" s="31" t="str">
        <f t="shared" si="94"/>
        <v>25m得点表_幼児!3:7</v>
      </c>
      <c r="AR379" s="121" t="str">
        <f t="shared" si="95"/>
        <v>25m得点表_幼児!11:15</v>
      </c>
      <c r="AS379" s="31" t="str">
        <f t="shared" si="96"/>
        <v>往得点表_幼児!3:7</v>
      </c>
      <c r="AT379" s="121" t="str">
        <f t="shared" si="97"/>
        <v>往得点表_幼児!11:15</v>
      </c>
      <c r="AU379" s="31" t="e">
        <f>OR(AND(#REF!&lt;=7,#REF!&lt;&gt;""),AND(#REF!&gt;=50,#REF!=""))</f>
        <v>#REF!</v>
      </c>
    </row>
    <row r="380" spans="1:47">
      <c r="A380" s="8">
        <v>369</v>
      </c>
      <c r="B380" s="459"/>
      <c r="C380" s="139"/>
      <c r="D380" s="140"/>
      <c r="E380" s="141"/>
      <c r="F380" s="142" t="str">
        <f>IF(E380="","",DATEDIF(E380,#REF!,"y"))</f>
        <v/>
      </c>
      <c r="G380" s="140"/>
      <c r="H380" s="140"/>
      <c r="I380" s="83"/>
      <c r="J380" s="149" t="str">
        <f t="shared" ca="1" si="83"/>
        <v/>
      </c>
      <c r="K380" s="145"/>
      <c r="L380" s="158"/>
      <c r="M380" s="158"/>
      <c r="N380" s="146"/>
      <c r="O380" s="143"/>
      <c r="P380" s="144" t="str">
        <f t="shared" ca="1" si="84"/>
        <v/>
      </c>
      <c r="Q380" s="145"/>
      <c r="R380" s="158"/>
      <c r="S380" s="158"/>
      <c r="T380" s="158"/>
      <c r="U380" s="146"/>
      <c r="V380" s="147"/>
      <c r="W380" s="83" t="str">
        <f t="shared" ca="1" si="85"/>
        <v/>
      </c>
      <c r="X380" s="83"/>
      <c r="Y380" s="145"/>
      <c r="Z380" s="158"/>
      <c r="AA380" s="158"/>
      <c r="AB380" s="158"/>
      <c r="AC380" s="148"/>
      <c r="AD380" s="143"/>
      <c r="AE380" s="144" t="str">
        <f t="shared" ca="1" si="86"/>
        <v/>
      </c>
      <c r="AF380" s="150" t="str">
        <f t="shared" si="87"/>
        <v/>
      </c>
      <c r="AG380" s="150" t="str">
        <f t="shared" si="88"/>
        <v/>
      </c>
      <c r="AH380" s="9" t="str">
        <f>IF(AF380=4,VLOOKUP(AG380,設定_幼児!$A$2:$B$4,2,1),"---")</f>
        <v>---</v>
      </c>
      <c r="AI380" s="109" t="str">
        <f>IF(E380=""," ",DATEDIF(E380,#REF!,"M"))</f>
        <v xml:space="preserve"> </v>
      </c>
      <c r="AJ380" s="15" t="str">
        <f t="shared" si="98"/>
        <v/>
      </c>
      <c r="AK380" s="31">
        <v>369</v>
      </c>
      <c r="AL380" s="31" t="str">
        <f t="shared" si="89"/>
        <v/>
      </c>
      <c r="AM380" s="31" t="str">
        <f t="shared" si="90"/>
        <v>立得点表_幼児!3:７</v>
      </c>
      <c r="AN380" s="121" t="str">
        <f t="shared" si="91"/>
        <v>立得点表_幼児!11:15</v>
      </c>
      <c r="AO380" s="31" t="str">
        <f t="shared" si="92"/>
        <v>ボール得点表_幼児!3:７</v>
      </c>
      <c r="AP380" s="121" t="str">
        <f t="shared" si="93"/>
        <v>ボール得点表_幼児!11:15</v>
      </c>
      <c r="AQ380" s="31" t="str">
        <f t="shared" si="94"/>
        <v>25m得点表_幼児!3:7</v>
      </c>
      <c r="AR380" s="121" t="str">
        <f t="shared" si="95"/>
        <v>25m得点表_幼児!11:15</v>
      </c>
      <c r="AS380" s="31" t="str">
        <f t="shared" si="96"/>
        <v>往得点表_幼児!3:7</v>
      </c>
      <c r="AT380" s="121" t="str">
        <f t="shared" si="97"/>
        <v>往得点表_幼児!11:15</v>
      </c>
      <c r="AU380" s="31" t="e">
        <f>OR(AND(#REF!&lt;=7,#REF!&lt;&gt;""),AND(#REF!&gt;=50,#REF!=""))</f>
        <v>#REF!</v>
      </c>
    </row>
    <row r="381" spans="1:47">
      <c r="A381" s="8">
        <v>370</v>
      </c>
      <c r="B381" s="459"/>
      <c r="C381" s="139"/>
      <c r="D381" s="140"/>
      <c r="E381" s="141"/>
      <c r="F381" s="142" t="str">
        <f>IF(E381="","",DATEDIF(E381,#REF!,"y"))</f>
        <v/>
      </c>
      <c r="G381" s="140"/>
      <c r="H381" s="140"/>
      <c r="I381" s="83"/>
      <c r="J381" s="149" t="str">
        <f t="shared" ca="1" si="83"/>
        <v/>
      </c>
      <c r="K381" s="145"/>
      <c r="L381" s="158"/>
      <c r="M381" s="158"/>
      <c r="N381" s="146"/>
      <c r="O381" s="143"/>
      <c r="P381" s="144" t="str">
        <f t="shared" ca="1" si="84"/>
        <v/>
      </c>
      <c r="Q381" s="145"/>
      <c r="R381" s="158"/>
      <c r="S381" s="158"/>
      <c r="T381" s="158"/>
      <c r="U381" s="146"/>
      <c r="V381" s="147"/>
      <c r="W381" s="83" t="str">
        <f t="shared" ca="1" si="85"/>
        <v/>
      </c>
      <c r="X381" s="83"/>
      <c r="Y381" s="145"/>
      <c r="Z381" s="158"/>
      <c r="AA381" s="158"/>
      <c r="AB381" s="158"/>
      <c r="AC381" s="148"/>
      <c r="AD381" s="143"/>
      <c r="AE381" s="144" t="str">
        <f t="shared" ca="1" si="86"/>
        <v/>
      </c>
      <c r="AF381" s="150" t="str">
        <f t="shared" si="87"/>
        <v/>
      </c>
      <c r="AG381" s="150" t="str">
        <f t="shared" si="88"/>
        <v/>
      </c>
      <c r="AH381" s="9" t="str">
        <f>IF(AF381=4,VLOOKUP(AG381,設定_幼児!$A$2:$B$4,2,1),"---")</f>
        <v>---</v>
      </c>
      <c r="AI381" s="109" t="str">
        <f>IF(E381=""," ",DATEDIF(E381,#REF!,"M"))</f>
        <v xml:space="preserve"> </v>
      </c>
      <c r="AJ381" s="15" t="str">
        <f t="shared" si="98"/>
        <v/>
      </c>
      <c r="AK381" s="31">
        <v>370</v>
      </c>
      <c r="AL381" s="31" t="str">
        <f t="shared" si="89"/>
        <v/>
      </c>
      <c r="AM381" s="31" t="str">
        <f t="shared" si="90"/>
        <v>立得点表_幼児!3:７</v>
      </c>
      <c r="AN381" s="121" t="str">
        <f t="shared" si="91"/>
        <v>立得点表_幼児!11:15</v>
      </c>
      <c r="AO381" s="31" t="str">
        <f t="shared" si="92"/>
        <v>ボール得点表_幼児!3:７</v>
      </c>
      <c r="AP381" s="121" t="str">
        <f t="shared" si="93"/>
        <v>ボール得点表_幼児!11:15</v>
      </c>
      <c r="AQ381" s="31" t="str">
        <f t="shared" si="94"/>
        <v>25m得点表_幼児!3:7</v>
      </c>
      <c r="AR381" s="121" t="str">
        <f t="shared" si="95"/>
        <v>25m得点表_幼児!11:15</v>
      </c>
      <c r="AS381" s="31" t="str">
        <f t="shared" si="96"/>
        <v>往得点表_幼児!3:7</v>
      </c>
      <c r="AT381" s="121" t="str">
        <f t="shared" si="97"/>
        <v>往得点表_幼児!11:15</v>
      </c>
      <c r="AU381" s="31" t="e">
        <f>OR(AND(#REF!&lt;=7,#REF!&lt;&gt;""),AND(#REF!&gt;=50,#REF!=""))</f>
        <v>#REF!</v>
      </c>
    </row>
    <row r="382" spans="1:47">
      <c r="A382" s="8">
        <v>371</v>
      </c>
      <c r="B382" s="459"/>
      <c r="C382" s="139"/>
      <c r="D382" s="140"/>
      <c r="E382" s="141"/>
      <c r="F382" s="142" t="str">
        <f>IF(E382="","",DATEDIF(E382,#REF!,"y"))</f>
        <v/>
      </c>
      <c r="G382" s="140"/>
      <c r="H382" s="140"/>
      <c r="I382" s="83"/>
      <c r="J382" s="149" t="str">
        <f t="shared" ca="1" si="83"/>
        <v/>
      </c>
      <c r="K382" s="145"/>
      <c r="L382" s="158"/>
      <c r="M382" s="158"/>
      <c r="N382" s="146"/>
      <c r="O382" s="143"/>
      <c r="P382" s="144" t="str">
        <f t="shared" ca="1" si="84"/>
        <v/>
      </c>
      <c r="Q382" s="145"/>
      <c r="R382" s="158"/>
      <c r="S382" s="158"/>
      <c r="T382" s="158"/>
      <c r="U382" s="146"/>
      <c r="V382" s="147"/>
      <c r="W382" s="83" t="str">
        <f t="shared" ca="1" si="85"/>
        <v/>
      </c>
      <c r="X382" s="83"/>
      <c r="Y382" s="145"/>
      <c r="Z382" s="158"/>
      <c r="AA382" s="158"/>
      <c r="AB382" s="158"/>
      <c r="AC382" s="148"/>
      <c r="AD382" s="143"/>
      <c r="AE382" s="144" t="str">
        <f t="shared" ca="1" si="86"/>
        <v/>
      </c>
      <c r="AF382" s="150" t="str">
        <f t="shared" si="87"/>
        <v/>
      </c>
      <c r="AG382" s="150" t="str">
        <f t="shared" si="88"/>
        <v/>
      </c>
      <c r="AH382" s="9" t="str">
        <f>IF(AF382=4,VLOOKUP(AG382,設定_幼児!$A$2:$B$4,2,1),"---")</f>
        <v>---</v>
      </c>
      <c r="AI382" s="109" t="str">
        <f>IF(E382=""," ",DATEDIF(E382,#REF!,"M"))</f>
        <v xml:space="preserve"> </v>
      </c>
      <c r="AJ382" s="15" t="str">
        <f t="shared" si="98"/>
        <v/>
      </c>
      <c r="AK382" s="31">
        <v>371</v>
      </c>
      <c r="AL382" s="31" t="str">
        <f t="shared" si="89"/>
        <v/>
      </c>
      <c r="AM382" s="31" t="str">
        <f t="shared" si="90"/>
        <v>立得点表_幼児!3:７</v>
      </c>
      <c r="AN382" s="121" t="str">
        <f t="shared" si="91"/>
        <v>立得点表_幼児!11:15</v>
      </c>
      <c r="AO382" s="31" t="str">
        <f t="shared" si="92"/>
        <v>ボール得点表_幼児!3:７</v>
      </c>
      <c r="AP382" s="121" t="str">
        <f t="shared" si="93"/>
        <v>ボール得点表_幼児!11:15</v>
      </c>
      <c r="AQ382" s="31" t="str">
        <f t="shared" si="94"/>
        <v>25m得点表_幼児!3:7</v>
      </c>
      <c r="AR382" s="121" t="str">
        <f t="shared" si="95"/>
        <v>25m得点表_幼児!11:15</v>
      </c>
      <c r="AS382" s="31" t="str">
        <f t="shared" si="96"/>
        <v>往得点表_幼児!3:7</v>
      </c>
      <c r="AT382" s="121" t="str">
        <f t="shared" si="97"/>
        <v>往得点表_幼児!11:15</v>
      </c>
      <c r="AU382" s="31" t="e">
        <f>OR(AND(#REF!&lt;=7,#REF!&lt;&gt;""),AND(#REF!&gt;=50,#REF!=""))</f>
        <v>#REF!</v>
      </c>
    </row>
    <row r="383" spans="1:47">
      <c r="A383" s="8">
        <v>372</v>
      </c>
      <c r="B383" s="459"/>
      <c r="C383" s="139"/>
      <c r="D383" s="140"/>
      <c r="E383" s="141"/>
      <c r="F383" s="142" t="str">
        <f>IF(E383="","",DATEDIF(E383,#REF!,"y"))</f>
        <v/>
      </c>
      <c r="G383" s="140"/>
      <c r="H383" s="140"/>
      <c r="I383" s="83"/>
      <c r="J383" s="149" t="str">
        <f t="shared" ca="1" si="83"/>
        <v/>
      </c>
      <c r="K383" s="145"/>
      <c r="L383" s="158"/>
      <c r="M383" s="158"/>
      <c r="N383" s="146"/>
      <c r="O383" s="143"/>
      <c r="P383" s="144" t="str">
        <f t="shared" ca="1" si="84"/>
        <v/>
      </c>
      <c r="Q383" s="145"/>
      <c r="R383" s="158"/>
      <c r="S383" s="158"/>
      <c r="T383" s="158"/>
      <c r="U383" s="146"/>
      <c r="V383" s="147"/>
      <c r="W383" s="83" t="str">
        <f t="shared" ca="1" si="85"/>
        <v/>
      </c>
      <c r="X383" s="83"/>
      <c r="Y383" s="145"/>
      <c r="Z383" s="158"/>
      <c r="AA383" s="158"/>
      <c r="AB383" s="158"/>
      <c r="AC383" s="148"/>
      <c r="AD383" s="143"/>
      <c r="AE383" s="144" t="str">
        <f t="shared" ca="1" si="86"/>
        <v/>
      </c>
      <c r="AF383" s="150" t="str">
        <f t="shared" si="87"/>
        <v/>
      </c>
      <c r="AG383" s="150" t="str">
        <f t="shared" si="88"/>
        <v/>
      </c>
      <c r="AH383" s="9" t="str">
        <f>IF(AF383=4,VLOOKUP(AG383,設定_幼児!$A$2:$B$4,2,1),"---")</f>
        <v>---</v>
      </c>
      <c r="AI383" s="109" t="str">
        <f>IF(E383=""," ",DATEDIF(E383,#REF!,"M"))</f>
        <v xml:space="preserve"> </v>
      </c>
      <c r="AJ383" s="15" t="str">
        <f t="shared" si="98"/>
        <v/>
      </c>
      <c r="AK383" s="31">
        <v>372</v>
      </c>
      <c r="AL383" s="31" t="str">
        <f t="shared" si="89"/>
        <v/>
      </c>
      <c r="AM383" s="31" t="str">
        <f t="shared" si="90"/>
        <v>立得点表_幼児!3:７</v>
      </c>
      <c r="AN383" s="121" t="str">
        <f t="shared" si="91"/>
        <v>立得点表_幼児!11:15</v>
      </c>
      <c r="AO383" s="31" t="str">
        <f t="shared" si="92"/>
        <v>ボール得点表_幼児!3:７</v>
      </c>
      <c r="AP383" s="121" t="str">
        <f t="shared" si="93"/>
        <v>ボール得点表_幼児!11:15</v>
      </c>
      <c r="AQ383" s="31" t="str">
        <f t="shared" si="94"/>
        <v>25m得点表_幼児!3:7</v>
      </c>
      <c r="AR383" s="121" t="str">
        <f t="shared" si="95"/>
        <v>25m得点表_幼児!11:15</v>
      </c>
      <c r="AS383" s="31" t="str">
        <f t="shared" si="96"/>
        <v>往得点表_幼児!3:7</v>
      </c>
      <c r="AT383" s="121" t="str">
        <f t="shared" si="97"/>
        <v>往得点表_幼児!11:15</v>
      </c>
      <c r="AU383" s="31" t="e">
        <f>OR(AND(#REF!&lt;=7,#REF!&lt;&gt;""),AND(#REF!&gt;=50,#REF!=""))</f>
        <v>#REF!</v>
      </c>
    </row>
    <row r="384" spans="1:47">
      <c r="A384" s="8">
        <v>373</v>
      </c>
      <c r="B384" s="459"/>
      <c r="C384" s="139"/>
      <c r="D384" s="140"/>
      <c r="E384" s="141"/>
      <c r="F384" s="142" t="str">
        <f>IF(E384="","",DATEDIF(E384,#REF!,"y"))</f>
        <v/>
      </c>
      <c r="G384" s="140"/>
      <c r="H384" s="140"/>
      <c r="I384" s="83"/>
      <c r="J384" s="149" t="str">
        <f t="shared" ca="1" si="83"/>
        <v/>
      </c>
      <c r="K384" s="145"/>
      <c r="L384" s="158"/>
      <c r="M384" s="158"/>
      <c r="N384" s="146"/>
      <c r="O384" s="143"/>
      <c r="P384" s="144" t="str">
        <f t="shared" ca="1" si="84"/>
        <v/>
      </c>
      <c r="Q384" s="145"/>
      <c r="R384" s="158"/>
      <c r="S384" s="158"/>
      <c r="T384" s="158"/>
      <c r="U384" s="146"/>
      <c r="V384" s="147"/>
      <c r="W384" s="83" t="str">
        <f t="shared" ca="1" si="85"/>
        <v/>
      </c>
      <c r="X384" s="83"/>
      <c r="Y384" s="145"/>
      <c r="Z384" s="158"/>
      <c r="AA384" s="158"/>
      <c r="AB384" s="158"/>
      <c r="AC384" s="148"/>
      <c r="AD384" s="143"/>
      <c r="AE384" s="144" t="str">
        <f t="shared" ca="1" si="86"/>
        <v/>
      </c>
      <c r="AF384" s="150" t="str">
        <f t="shared" si="87"/>
        <v/>
      </c>
      <c r="AG384" s="150" t="str">
        <f t="shared" si="88"/>
        <v/>
      </c>
      <c r="AH384" s="9" t="str">
        <f>IF(AF384=4,VLOOKUP(AG384,設定_幼児!$A$2:$B$4,2,1),"---")</f>
        <v>---</v>
      </c>
      <c r="AI384" s="109" t="str">
        <f>IF(E384=""," ",DATEDIF(E384,#REF!,"M"))</f>
        <v xml:space="preserve"> </v>
      </c>
      <c r="AJ384" s="15" t="str">
        <f t="shared" si="98"/>
        <v/>
      </c>
      <c r="AK384" s="31">
        <v>373</v>
      </c>
      <c r="AL384" s="31" t="str">
        <f t="shared" si="89"/>
        <v/>
      </c>
      <c r="AM384" s="31" t="str">
        <f t="shared" si="90"/>
        <v>立得点表_幼児!3:７</v>
      </c>
      <c r="AN384" s="121" t="str">
        <f t="shared" si="91"/>
        <v>立得点表_幼児!11:15</v>
      </c>
      <c r="AO384" s="31" t="str">
        <f t="shared" si="92"/>
        <v>ボール得点表_幼児!3:７</v>
      </c>
      <c r="AP384" s="121" t="str">
        <f t="shared" si="93"/>
        <v>ボール得点表_幼児!11:15</v>
      </c>
      <c r="AQ384" s="31" t="str">
        <f t="shared" si="94"/>
        <v>25m得点表_幼児!3:7</v>
      </c>
      <c r="AR384" s="121" t="str">
        <f t="shared" si="95"/>
        <v>25m得点表_幼児!11:15</v>
      </c>
      <c r="AS384" s="31" t="str">
        <f t="shared" si="96"/>
        <v>往得点表_幼児!3:7</v>
      </c>
      <c r="AT384" s="121" t="str">
        <f t="shared" si="97"/>
        <v>往得点表_幼児!11:15</v>
      </c>
      <c r="AU384" s="31" t="e">
        <f>OR(AND(#REF!&lt;=7,#REF!&lt;&gt;""),AND(#REF!&gt;=50,#REF!=""))</f>
        <v>#REF!</v>
      </c>
    </row>
    <row r="385" spans="1:47">
      <c r="A385" s="8">
        <v>374</v>
      </c>
      <c r="B385" s="459"/>
      <c r="C385" s="139"/>
      <c r="D385" s="140"/>
      <c r="E385" s="141"/>
      <c r="F385" s="142" t="str">
        <f>IF(E385="","",DATEDIF(E385,#REF!,"y"))</f>
        <v/>
      </c>
      <c r="G385" s="140"/>
      <c r="H385" s="140"/>
      <c r="I385" s="83"/>
      <c r="J385" s="149" t="str">
        <f t="shared" ca="1" si="83"/>
        <v/>
      </c>
      <c r="K385" s="145"/>
      <c r="L385" s="158"/>
      <c r="M385" s="158"/>
      <c r="N385" s="146"/>
      <c r="O385" s="143"/>
      <c r="P385" s="144" t="str">
        <f t="shared" ca="1" si="84"/>
        <v/>
      </c>
      <c r="Q385" s="145"/>
      <c r="R385" s="158"/>
      <c r="S385" s="158"/>
      <c r="T385" s="158"/>
      <c r="U385" s="146"/>
      <c r="V385" s="147"/>
      <c r="W385" s="83" t="str">
        <f t="shared" ca="1" si="85"/>
        <v/>
      </c>
      <c r="X385" s="83"/>
      <c r="Y385" s="145"/>
      <c r="Z385" s="158"/>
      <c r="AA385" s="158"/>
      <c r="AB385" s="158"/>
      <c r="AC385" s="148"/>
      <c r="AD385" s="143"/>
      <c r="AE385" s="144" t="str">
        <f t="shared" ca="1" si="86"/>
        <v/>
      </c>
      <c r="AF385" s="150" t="str">
        <f t="shared" si="87"/>
        <v/>
      </c>
      <c r="AG385" s="150" t="str">
        <f t="shared" si="88"/>
        <v/>
      </c>
      <c r="AH385" s="9" t="str">
        <f>IF(AF385=4,VLOOKUP(AG385,設定_幼児!$A$2:$B$4,2,1),"---")</f>
        <v>---</v>
      </c>
      <c r="AI385" s="109" t="str">
        <f>IF(E385=""," ",DATEDIF(E385,#REF!,"M"))</f>
        <v xml:space="preserve"> </v>
      </c>
      <c r="AJ385" s="15" t="str">
        <f t="shared" si="98"/>
        <v/>
      </c>
      <c r="AK385" s="31">
        <v>374</v>
      </c>
      <c r="AL385" s="31" t="str">
        <f t="shared" si="89"/>
        <v/>
      </c>
      <c r="AM385" s="31" t="str">
        <f t="shared" si="90"/>
        <v>立得点表_幼児!3:７</v>
      </c>
      <c r="AN385" s="121" t="str">
        <f t="shared" si="91"/>
        <v>立得点表_幼児!11:15</v>
      </c>
      <c r="AO385" s="31" t="str">
        <f t="shared" si="92"/>
        <v>ボール得点表_幼児!3:７</v>
      </c>
      <c r="AP385" s="121" t="str">
        <f t="shared" si="93"/>
        <v>ボール得点表_幼児!11:15</v>
      </c>
      <c r="AQ385" s="31" t="str">
        <f t="shared" si="94"/>
        <v>25m得点表_幼児!3:7</v>
      </c>
      <c r="AR385" s="121" t="str">
        <f t="shared" si="95"/>
        <v>25m得点表_幼児!11:15</v>
      </c>
      <c r="AS385" s="31" t="str">
        <f t="shared" si="96"/>
        <v>往得点表_幼児!3:7</v>
      </c>
      <c r="AT385" s="121" t="str">
        <f t="shared" si="97"/>
        <v>往得点表_幼児!11:15</v>
      </c>
      <c r="AU385" s="31" t="e">
        <f>OR(AND(#REF!&lt;=7,#REF!&lt;&gt;""),AND(#REF!&gt;=50,#REF!=""))</f>
        <v>#REF!</v>
      </c>
    </row>
    <row r="386" spans="1:47">
      <c r="A386" s="8">
        <v>375</v>
      </c>
      <c r="B386" s="459"/>
      <c r="C386" s="139"/>
      <c r="D386" s="140"/>
      <c r="E386" s="141"/>
      <c r="F386" s="142" t="str">
        <f>IF(E386="","",DATEDIF(E386,#REF!,"y"))</f>
        <v/>
      </c>
      <c r="G386" s="140"/>
      <c r="H386" s="140"/>
      <c r="I386" s="83"/>
      <c r="J386" s="149" t="str">
        <f t="shared" ca="1" si="83"/>
        <v/>
      </c>
      <c r="K386" s="145"/>
      <c r="L386" s="158"/>
      <c r="M386" s="158"/>
      <c r="N386" s="146"/>
      <c r="O386" s="143"/>
      <c r="P386" s="144" t="str">
        <f t="shared" ca="1" si="84"/>
        <v/>
      </c>
      <c r="Q386" s="145"/>
      <c r="R386" s="158"/>
      <c r="S386" s="158"/>
      <c r="T386" s="158"/>
      <c r="U386" s="146"/>
      <c r="V386" s="147"/>
      <c r="W386" s="83" t="str">
        <f t="shared" ca="1" si="85"/>
        <v/>
      </c>
      <c r="X386" s="83"/>
      <c r="Y386" s="145"/>
      <c r="Z386" s="158"/>
      <c r="AA386" s="158"/>
      <c r="AB386" s="158"/>
      <c r="AC386" s="148"/>
      <c r="AD386" s="143"/>
      <c r="AE386" s="144" t="str">
        <f t="shared" ca="1" si="86"/>
        <v/>
      </c>
      <c r="AF386" s="150" t="str">
        <f t="shared" si="87"/>
        <v/>
      </c>
      <c r="AG386" s="150" t="str">
        <f t="shared" si="88"/>
        <v/>
      </c>
      <c r="AH386" s="9" t="str">
        <f>IF(AF386=4,VLOOKUP(AG386,設定_幼児!$A$2:$B$4,2,1),"---")</f>
        <v>---</v>
      </c>
      <c r="AI386" s="109" t="str">
        <f>IF(E386=""," ",DATEDIF(E386,#REF!,"M"))</f>
        <v xml:space="preserve"> </v>
      </c>
      <c r="AJ386" s="15" t="str">
        <f t="shared" si="98"/>
        <v/>
      </c>
      <c r="AK386" s="31">
        <v>375</v>
      </c>
      <c r="AL386" s="31" t="str">
        <f t="shared" si="89"/>
        <v/>
      </c>
      <c r="AM386" s="31" t="str">
        <f t="shared" si="90"/>
        <v>立得点表_幼児!3:７</v>
      </c>
      <c r="AN386" s="121" t="str">
        <f t="shared" si="91"/>
        <v>立得点表_幼児!11:15</v>
      </c>
      <c r="AO386" s="31" t="str">
        <f t="shared" si="92"/>
        <v>ボール得点表_幼児!3:７</v>
      </c>
      <c r="AP386" s="121" t="str">
        <f t="shared" si="93"/>
        <v>ボール得点表_幼児!11:15</v>
      </c>
      <c r="AQ386" s="31" t="str">
        <f t="shared" si="94"/>
        <v>25m得点表_幼児!3:7</v>
      </c>
      <c r="AR386" s="121" t="str">
        <f t="shared" si="95"/>
        <v>25m得点表_幼児!11:15</v>
      </c>
      <c r="AS386" s="31" t="str">
        <f t="shared" si="96"/>
        <v>往得点表_幼児!3:7</v>
      </c>
      <c r="AT386" s="121" t="str">
        <f t="shared" si="97"/>
        <v>往得点表_幼児!11:15</v>
      </c>
      <c r="AU386" s="31" t="e">
        <f>OR(AND(#REF!&lt;=7,#REF!&lt;&gt;""),AND(#REF!&gt;=50,#REF!=""))</f>
        <v>#REF!</v>
      </c>
    </row>
    <row r="387" spans="1:47">
      <c r="A387" s="8">
        <v>376</v>
      </c>
      <c r="B387" s="459"/>
      <c r="C387" s="139"/>
      <c r="D387" s="140"/>
      <c r="E387" s="141"/>
      <c r="F387" s="142" t="str">
        <f>IF(E387="","",DATEDIF(E387,#REF!,"y"))</f>
        <v/>
      </c>
      <c r="G387" s="140"/>
      <c r="H387" s="140"/>
      <c r="I387" s="83"/>
      <c r="J387" s="149" t="str">
        <f t="shared" ca="1" si="83"/>
        <v/>
      </c>
      <c r="K387" s="145"/>
      <c r="L387" s="158"/>
      <c r="M387" s="158"/>
      <c r="N387" s="146"/>
      <c r="O387" s="143"/>
      <c r="P387" s="144" t="str">
        <f t="shared" ca="1" si="84"/>
        <v/>
      </c>
      <c r="Q387" s="145"/>
      <c r="R387" s="158"/>
      <c r="S387" s="158"/>
      <c r="T387" s="158"/>
      <c r="U387" s="146"/>
      <c r="V387" s="147"/>
      <c r="W387" s="83" t="str">
        <f t="shared" ca="1" si="85"/>
        <v/>
      </c>
      <c r="X387" s="83"/>
      <c r="Y387" s="145"/>
      <c r="Z387" s="158"/>
      <c r="AA387" s="158"/>
      <c r="AB387" s="158"/>
      <c r="AC387" s="148"/>
      <c r="AD387" s="143"/>
      <c r="AE387" s="144" t="str">
        <f t="shared" ca="1" si="86"/>
        <v/>
      </c>
      <c r="AF387" s="150" t="str">
        <f t="shared" si="87"/>
        <v/>
      </c>
      <c r="AG387" s="150" t="str">
        <f t="shared" si="88"/>
        <v/>
      </c>
      <c r="AH387" s="9" t="str">
        <f>IF(AF387=4,VLOOKUP(AG387,設定_幼児!$A$2:$B$4,2,1),"---")</f>
        <v>---</v>
      </c>
      <c r="AI387" s="109" t="str">
        <f>IF(E387=""," ",DATEDIF(E387,#REF!,"M"))</f>
        <v xml:space="preserve"> </v>
      </c>
      <c r="AJ387" s="15" t="str">
        <f t="shared" si="98"/>
        <v/>
      </c>
      <c r="AK387" s="31">
        <v>376</v>
      </c>
      <c r="AL387" s="31" t="str">
        <f t="shared" si="89"/>
        <v/>
      </c>
      <c r="AM387" s="31" t="str">
        <f t="shared" si="90"/>
        <v>立得点表_幼児!3:７</v>
      </c>
      <c r="AN387" s="121" t="str">
        <f t="shared" si="91"/>
        <v>立得点表_幼児!11:15</v>
      </c>
      <c r="AO387" s="31" t="str">
        <f t="shared" si="92"/>
        <v>ボール得点表_幼児!3:７</v>
      </c>
      <c r="AP387" s="121" t="str">
        <f t="shared" si="93"/>
        <v>ボール得点表_幼児!11:15</v>
      </c>
      <c r="AQ387" s="31" t="str">
        <f t="shared" si="94"/>
        <v>25m得点表_幼児!3:7</v>
      </c>
      <c r="AR387" s="121" t="str">
        <f t="shared" si="95"/>
        <v>25m得点表_幼児!11:15</v>
      </c>
      <c r="AS387" s="31" t="str">
        <f t="shared" si="96"/>
        <v>往得点表_幼児!3:7</v>
      </c>
      <c r="AT387" s="121" t="str">
        <f t="shared" si="97"/>
        <v>往得点表_幼児!11:15</v>
      </c>
      <c r="AU387" s="31" t="e">
        <f>OR(AND(#REF!&lt;=7,#REF!&lt;&gt;""),AND(#REF!&gt;=50,#REF!=""))</f>
        <v>#REF!</v>
      </c>
    </row>
    <row r="388" spans="1:47">
      <c r="A388" s="8">
        <v>377</v>
      </c>
      <c r="B388" s="459"/>
      <c r="C388" s="139"/>
      <c r="D388" s="140"/>
      <c r="E388" s="141"/>
      <c r="F388" s="142" t="str">
        <f>IF(E388="","",DATEDIF(E388,#REF!,"y"))</f>
        <v/>
      </c>
      <c r="G388" s="140"/>
      <c r="H388" s="140"/>
      <c r="I388" s="83"/>
      <c r="J388" s="149" t="str">
        <f t="shared" ca="1" si="83"/>
        <v/>
      </c>
      <c r="K388" s="145"/>
      <c r="L388" s="158"/>
      <c r="M388" s="158"/>
      <c r="N388" s="146"/>
      <c r="O388" s="143"/>
      <c r="P388" s="144" t="str">
        <f t="shared" ca="1" si="84"/>
        <v/>
      </c>
      <c r="Q388" s="145"/>
      <c r="R388" s="158"/>
      <c r="S388" s="158"/>
      <c r="T388" s="158"/>
      <c r="U388" s="146"/>
      <c r="V388" s="147"/>
      <c r="W388" s="83" t="str">
        <f t="shared" ca="1" si="85"/>
        <v/>
      </c>
      <c r="X388" s="83"/>
      <c r="Y388" s="145"/>
      <c r="Z388" s="158"/>
      <c r="AA388" s="158"/>
      <c r="AB388" s="158"/>
      <c r="AC388" s="148"/>
      <c r="AD388" s="143"/>
      <c r="AE388" s="144" t="str">
        <f t="shared" ca="1" si="86"/>
        <v/>
      </c>
      <c r="AF388" s="150" t="str">
        <f t="shared" si="87"/>
        <v/>
      </c>
      <c r="AG388" s="150" t="str">
        <f t="shared" si="88"/>
        <v/>
      </c>
      <c r="AH388" s="9" t="str">
        <f>IF(AF388=4,VLOOKUP(AG388,設定_幼児!$A$2:$B$4,2,1),"---")</f>
        <v>---</v>
      </c>
      <c r="AI388" s="109" t="str">
        <f>IF(E388=""," ",DATEDIF(E388,#REF!,"M"))</f>
        <v xml:space="preserve"> </v>
      </c>
      <c r="AJ388" s="15" t="str">
        <f t="shared" si="98"/>
        <v/>
      </c>
      <c r="AK388" s="31">
        <v>377</v>
      </c>
      <c r="AL388" s="31" t="str">
        <f t="shared" si="89"/>
        <v/>
      </c>
      <c r="AM388" s="31" t="str">
        <f t="shared" si="90"/>
        <v>立得点表_幼児!3:７</v>
      </c>
      <c r="AN388" s="121" t="str">
        <f t="shared" si="91"/>
        <v>立得点表_幼児!11:15</v>
      </c>
      <c r="AO388" s="31" t="str">
        <f t="shared" si="92"/>
        <v>ボール得点表_幼児!3:７</v>
      </c>
      <c r="AP388" s="121" t="str">
        <f t="shared" si="93"/>
        <v>ボール得点表_幼児!11:15</v>
      </c>
      <c r="AQ388" s="31" t="str">
        <f t="shared" si="94"/>
        <v>25m得点表_幼児!3:7</v>
      </c>
      <c r="AR388" s="121" t="str">
        <f t="shared" si="95"/>
        <v>25m得点表_幼児!11:15</v>
      </c>
      <c r="AS388" s="31" t="str">
        <f t="shared" si="96"/>
        <v>往得点表_幼児!3:7</v>
      </c>
      <c r="AT388" s="121" t="str">
        <f t="shared" si="97"/>
        <v>往得点表_幼児!11:15</v>
      </c>
      <c r="AU388" s="31" t="e">
        <f>OR(AND(#REF!&lt;=7,#REF!&lt;&gt;""),AND(#REF!&gt;=50,#REF!=""))</f>
        <v>#REF!</v>
      </c>
    </row>
    <row r="389" spans="1:47">
      <c r="A389" s="8">
        <v>378</v>
      </c>
      <c r="B389" s="459"/>
      <c r="C389" s="139"/>
      <c r="D389" s="140"/>
      <c r="E389" s="141"/>
      <c r="F389" s="142" t="str">
        <f>IF(E389="","",DATEDIF(E389,#REF!,"y"))</f>
        <v/>
      </c>
      <c r="G389" s="140"/>
      <c r="H389" s="140"/>
      <c r="I389" s="83"/>
      <c r="J389" s="149" t="str">
        <f t="shared" ca="1" si="83"/>
        <v/>
      </c>
      <c r="K389" s="145"/>
      <c r="L389" s="158"/>
      <c r="M389" s="158"/>
      <c r="N389" s="146"/>
      <c r="O389" s="143"/>
      <c r="P389" s="144" t="str">
        <f t="shared" ca="1" si="84"/>
        <v/>
      </c>
      <c r="Q389" s="145"/>
      <c r="R389" s="158"/>
      <c r="S389" s="158"/>
      <c r="T389" s="158"/>
      <c r="U389" s="146"/>
      <c r="V389" s="147"/>
      <c r="W389" s="83" t="str">
        <f t="shared" ca="1" si="85"/>
        <v/>
      </c>
      <c r="X389" s="83"/>
      <c r="Y389" s="145"/>
      <c r="Z389" s="158"/>
      <c r="AA389" s="158"/>
      <c r="AB389" s="158"/>
      <c r="AC389" s="148"/>
      <c r="AD389" s="143"/>
      <c r="AE389" s="144" t="str">
        <f t="shared" ca="1" si="86"/>
        <v/>
      </c>
      <c r="AF389" s="150" t="str">
        <f t="shared" si="87"/>
        <v/>
      </c>
      <c r="AG389" s="150" t="str">
        <f t="shared" si="88"/>
        <v/>
      </c>
      <c r="AH389" s="9" t="str">
        <f>IF(AF389=4,VLOOKUP(AG389,設定_幼児!$A$2:$B$4,2,1),"---")</f>
        <v>---</v>
      </c>
      <c r="AI389" s="109" t="str">
        <f>IF(E389=""," ",DATEDIF(E389,#REF!,"M"))</f>
        <v xml:space="preserve"> </v>
      </c>
      <c r="AJ389" s="15" t="str">
        <f t="shared" si="98"/>
        <v/>
      </c>
      <c r="AK389" s="31">
        <v>378</v>
      </c>
      <c r="AL389" s="31" t="str">
        <f t="shared" si="89"/>
        <v/>
      </c>
      <c r="AM389" s="31" t="str">
        <f t="shared" si="90"/>
        <v>立得点表_幼児!3:７</v>
      </c>
      <c r="AN389" s="121" t="str">
        <f t="shared" si="91"/>
        <v>立得点表_幼児!11:15</v>
      </c>
      <c r="AO389" s="31" t="str">
        <f t="shared" si="92"/>
        <v>ボール得点表_幼児!3:７</v>
      </c>
      <c r="AP389" s="121" t="str">
        <f t="shared" si="93"/>
        <v>ボール得点表_幼児!11:15</v>
      </c>
      <c r="AQ389" s="31" t="str">
        <f t="shared" si="94"/>
        <v>25m得点表_幼児!3:7</v>
      </c>
      <c r="AR389" s="121" t="str">
        <f t="shared" si="95"/>
        <v>25m得点表_幼児!11:15</v>
      </c>
      <c r="AS389" s="31" t="str">
        <f t="shared" si="96"/>
        <v>往得点表_幼児!3:7</v>
      </c>
      <c r="AT389" s="121" t="str">
        <f t="shared" si="97"/>
        <v>往得点表_幼児!11:15</v>
      </c>
      <c r="AU389" s="31" t="e">
        <f>OR(AND(#REF!&lt;=7,#REF!&lt;&gt;""),AND(#REF!&gt;=50,#REF!=""))</f>
        <v>#REF!</v>
      </c>
    </row>
    <row r="390" spans="1:47">
      <c r="A390" s="8">
        <v>379</v>
      </c>
      <c r="B390" s="459"/>
      <c r="C390" s="139"/>
      <c r="D390" s="140"/>
      <c r="E390" s="141"/>
      <c r="F390" s="142" t="str">
        <f>IF(E390="","",DATEDIF(E390,#REF!,"y"))</f>
        <v/>
      </c>
      <c r="G390" s="140"/>
      <c r="H390" s="140"/>
      <c r="I390" s="83"/>
      <c r="J390" s="149" t="str">
        <f t="shared" ca="1" si="83"/>
        <v/>
      </c>
      <c r="K390" s="145"/>
      <c r="L390" s="158"/>
      <c r="M390" s="158"/>
      <c r="N390" s="146"/>
      <c r="O390" s="143"/>
      <c r="P390" s="144" t="str">
        <f t="shared" ca="1" si="84"/>
        <v/>
      </c>
      <c r="Q390" s="145"/>
      <c r="R390" s="158"/>
      <c r="S390" s="158"/>
      <c r="T390" s="158"/>
      <c r="U390" s="146"/>
      <c r="V390" s="147"/>
      <c r="W390" s="83" t="str">
        <f t="shared" ca="1" si="85"/>
        <v/>
      </c>
      <c r="X390" s="83"/>
      <c r="Y390" s="145"/>
      <c r="Z390" s="158"/>
      <c r="AA390" s="158"/>
      <c r="AB390" s="158"/>
      <c r="AC390" s="148"/>
      <c r="AD390" s="143"/>
      <c r="AE390" s="144" t="str">
        <f t="shared" ca="1" si="86"/>
        <v/>
      </c>
      <c r="AF390" s="150" t="str">
        <f t="shared" si="87"/>
        <v/>
      </c>
      <c r="AG390" s="150" t="str">
        <f t="shared" si="88"/>
        <v/>
      </c>
      <c r="AH390" s="9" t="str">
        <f>IF(AF390=4,VLOOKUP(AG390,設定_幼児!$A$2:$B$4,2,1),"---")</f>
        <v>---</v>
      </c>
      <c r="AI390" s="109" t="str">
        <f>IF(E390=""," ",DATEDIF(E390,#REF!,"M"))</f>
        <v xml:space="preserve"> </v>
      </c>
      <c r="AJ390" s="15" t="str">
        <f t="shared" si="98"/>
        <v/>
      </c>
      <c r="AK390" s="31">
        <v>379</v>
      </c>
      <c r="AL390" s="31" t="str">
        <f t="shared" si="89"/>
        <v/>
      </c>
      <c r="AM390" s="31" t="str">
        <f t="shared" si="90"/>
        <v>立得点表_幼児!3:７</v>
      </c>
      <c r="AN390" s="121" t="str">
        <f t="shared" si="91"/>
        <v>立得点表_幼児!11:15</v>
      </c>
      <c r="AO390" s="31" t="str">
        <f t="shared" si="92"/>
        <v>ボール得点表_幼児!3:７</v>
      </c>
      <c r="AP390" s="121" t="str">
        <f t="shared" si="93"/>
        <v>ボール得点表_幼児!11:15</v>
      </c>
      <c r="AQ390" s="31" t="str">
        <f t="shared" si="94"/>
        <v>25m得点表_幼児!3:7</v>
      </c>
      <c r="AR390" s="121" t="str">
        <f t="shared" si="95"/>
        <v>25m得点表_幼児!11:15</v>
      </c>
      <c r="AS390" s="31" t="str">
        <f t="shared" si="96"/>
        <v>往得点表_幼児!3:7</v>
      </c>
      <c r="AT390" s="121" t="str">
        <f t="shared" si="97"/>
        <v>往得点表_幼児!11:15</v>
      </c>
      <c r="AU390" s="31" t="e">
        <f>OR(AND(#REF!&lt;=7,#REF!&lt;&gt;""),AND(#REF!&gt;=50,#REF!=""))</f>
        <v>#REF!</v>
      </c>
    </row>
    <row r="391" spans="1:47">
      <c r="A391" s="8">
        <v>380</v>
      </c>
      <c r="B391" s="459"/>
      <c r="C391" s="139"/>
      <c r="D391" s="140"/>
      <c r="E391" s="141"/>
      <c r="F391" s="142" t="str">
        <f>IF(E391="","",DATEDIF(E391,#REF!,"y"))</f>
        <v/>
      </c>
      <c r="G391" s="140"/>
      <c r="H391" s="140"/>
      <c r="I391" s="83"/>
      <c r="J391" s="149" t="str">
        <f t="shared" ca="1" si="83"/>
        <v/>
      </c>
      <c r="K391" s="145"/>
      <c r="L391" s="158"/>
      <c r="M391" s="158"/>
      <c r="N391" s="146"/>
      <c r="O391" s="143"/>
      <c r="P391" s="144" t="str">
        <f t="shared" ca="1" si="84"/>
        <v/>
      </c>
      <c r="Q391" s="145"/>
      <c r="R391" s="158"/>
      <c r="S391" s="158"/>
      <c r="T391" s="158"/>
      <c r="U391" s="146"/>
      <c r="V391" s="147"/>
      <c r="W391" s="83" t="str">
        <f t="shared" ca="1" si="85"/>
        <v/>
      </c>
      <c r="X391" s="83"/>
      <c r="Y391" s="145"/>
      <c r="Z391" s="158"/>
      <c r="AA391" s="158"/>
      <c r="AB391" s="158"/>
      <c r="AC391" s="148"/>
      <c r="AD391" s="143"/>
      <c r="AE391" s="144" t="str">
        <f t="shared" ca="1" si="86"/>
        <v/>
      </c>
      <c r="AF391" s="150" t="str">
        <f t="shared" si="87"/>
        <v/>
      </c>
      <c r="AG391" s="150" t="str">
        <f t="shared" si="88"/>
        <v/>
      </c>
      <c r="AH391" s="9" t="str">
        <f>IF(AF391=4,VLOOKUP(AG391,設定_幼児!$A$2:$B$4,2,1),"---")</f>
        <v>---</v>
      </c>
      <c r="AI391" s="109" t="str">
        <f>IF(E391=""," ",DATEDIF(E391,#REF!,"M"))</f>
        <v xml:space="preserve"> </v>
      </c>
      <c r="AJ391" s="15" t="str">
        <f t="shared" si="98"/>
        <v/>
      </c>
      <c r="AK391" s="31">
        <v>380</v>
      </c>
      <c r="AL391" s="31" t="str">
        <f t="shared" si="89"/>
        <v/>
      </c>
      <c r="AM391" s="31" t="str">
        <f t="shared" si="90"/>
        <v>立得点表_幼児!3:７</v>
      </c>
      <c r="AN391" s="121" t="str">
        <f t="shared" si="91"/>
        <v>立得点表_幼児!11:15</v>
      </c>
      <c r="AO391" s="31" t="str">
        <f t="shared" si="92"/>
        <v>ボール得点表_幼児!3:７</v>
      </c>
      <c r="AP391" s="121" t="str">
        <f t="shared" si="93"/>
        <v>ボール得点表_幼児!11:15</v>
      </c>
      <c r="AQ391" s="31" t="str">
        <f t="shared" si="94"/>
        <v>25m得点表_幼児!3:7</v>
      </c>
      <c r="AR391" s="121" t="str">
        <f t="shared" si="95"/>
        <v>25m得点表_幼児!11:15</v>
      </c>
      <c r="AS391" s="31" t="str">
        <f t="shared" si="96"/>
        <v>往得点表_幼児!3:7</v>
      </c>
      <c r="AT391" s="121" t="str">
        <f t="shared" si="97"/>
        <v>往得点表_幼児!11:15</v>
      </c>
      <c r="AU391" s="31" t="e">
        <f>OR(AND(#REF!&lt;=7,#REF!&lt;&gt;""),AND(#REF!&gt;=50,#REF!=""))</f>
        <v>#REF!</v>
      </c>
    </row>
    <row r="392" spans="1:47">
      <c r="A392" s="8">
        <v>381</v>
      </c>
      <c r="B392" s="459"/>
      <c r="C392" s="139"/>
      <c r="D392" s="140"/>
      <c r="E392" s="141"/>
      <c r="F392" s="142" t="str">
        <f>IF(E392="","",DATEDIF(E392,#REF!,"y"))</f>
        <v/>
      </c>
      <c r="G392" s="140"/>
      <c r="H392" s="140"/>
      <c r="I392" s="83"/>
      <c r="J392" s="149" t="str">
        <f t="shared" ca="1" si="83"/>
        <v/>
      </c>
      <c r="K392" s="145"/>
      <c r="L392" s="158"/>
      <c r="M392" s="158"/>
      <c r="N392" s="146"/>
      <c r="O392" s="143"/>
      <c r="P392" s="144" t="str">
        <f t="shared" ca="1" si="84"/>
        <v/>
      </c>
      <c r="Q392" s="145"/>
      <c r="R392" s="158"/>
      <c r="S392" s="158"/>
      <c r="T392" s="158"/>
      <c r="U392" s="146"/>
      <c r="V392" s="147"/>
      <c r="W392" s="83" t="str">
        <f t="shared" ca="1" si="85"/>
        <v/>
      </c>
      <c r="X392" s="83"/>
      <c r="Y392" s="145"/>
      <c r="Z392" s="158"/>
      <c r="AA392" s="158"/>
      <c r="AB392" s="158"/>
      <c r="AC392" s="148"/>
      <c r="AD392" s="143"/>
      <c r="AE392" s="144" t="str">
        <f t="shared" ca="1" si="86"/>
        <v/>
      </c>
      <c r="AF392" s="150" t="str">
        <f t="shared" si="87"/>
        <v/>
      </c>
      <c r="AG392" s="150" t="str">
        <f t="shared" si="88"/>
        <v/>
      </c>
      <c r="AH392" s="9" t="str">
        <f>IF(AF392=4,VLOOKUP(AG392,設定_幼児!$A$2:$B$4,2,1),"---")</f>
        <v>---</v>
      </c>
      <c r="AI392" s="109" t="str">
        <f>IF(E392=""," ",DATEDIF(E392,#REF!,"M"))</f>
        <v xml:space="preserve"> </v>
      </c>
      <c r="AJ392" s="15" t="str">
        <f t="shared" si="98"/>
        <v/>
      </c>
      <c r="AK392" s="31">
        <v>381</v>
      </c>
      <c r="AL392" s="31" t="str">
        <f t="shared" si="89"/>
        <v/>
      </c>
      <c r="AM392" s="31" t="str">
        <f t="shared" si="90"/>
        <v>立得点表_幼児!3:７</v>
      </c>
      <c r="AN392" s="121" t="str">
        <f t="shared" si="91"/>
        <v>立得点表_幼児!11:15</v>
      </c>
      <c r="AO392" s="31" t="str">
        <f t="shared" si="92"/>
        <v>ボール得点表_幼児!3:７</v>
      </c>
      <c r="AP392" s="121" t="str">
        <f t="shared" si="93"/>
        <v>ボール得点表_幼児!11:15</v>
      </c>
      <c r="AQ392" s="31" t="str">
        <f t="shared" si="94"/>
        <v>25m得点表_幼児!3:7</v>
      </c>
      <c r="AR392" s="121" t="str">
        <f t="shared" si="95"/>
        <v>25m得点表_幼児!11:15</v>
      </c>
      <c r="AS392" s="31" t="str">
        <f t="shared" si="96"/>
        <v>往得点表_幼児!3:7</v>
      </c>
      <c r="AT392" s="121" t="str">
        <f t="shared" si="97"/>
        <v>往得点表_幼児!11:15</v>
      </c>
      <c r="AU392" s="31" t="e">
        <f>OR(AND(#REF!&lt;=7,#REF!&lt;&gt;""),AND(#REF!&gt;=50,#REF!=""))</f>
        <v>#REF!</v>
      </c>
    </row>
    <row r="393" spans="1:47">
      <c r="A393" s="8">
        <v>382</v>
      </c>
      <c r="B393" s="459"/>
      <c r="C393" s="139"/>
      <c r="D393" s="140"/>
      <c r="E393" s="141"/>
      <c r="F393" s="142" t="str">
        <f>IF(E393="","",DATEDIF(E393,#REF!,"y"))</f>
        <v/>
      </c>
      <c r="G393" s="140"/>
      <c r="H393" s="140"/>
      <c r="I393" s="83"/>
      <c r="J393" s="149" t="str">
        <f t="shared" ca="1" si="83"/>
        <v/>
      </c>
      <c r="K393" s="145"/>
      <c r="L393" s="158"/>
      <c r="M393" s="158"/>
      <c r="N393" s="146"/>
      <c r="O393" s="143"/>
      <c r="P393" s="144" t="str">
        <f t="shared" ca="1" si="84"/>
        <v/>
      </c>
      <c r="Q393" s="145"/>
      <c r="R393" s="158"/>
      <c r="S393" s="158"/>
      <c r="T393" s="158"/>
      <c r="U393" s="146"/>
      <c r="V393" s="147"/>
      <c r="W393" s="83" t="str">
        <f t="shared" ca="1" si="85"/>
        <v/>
      </c>
      <c r="X393" s="83"/>
      <c r="Y393" s="145"/>
      <c r="Z393" s="158"/>
      <c r="AA393" s="158"/>
      <c r="AB393" s="158"/>
      <c r="AC393" s="148"/>
      <c r="AD393" s="143"/>
      <c r="AE393" s="144" t="str">
        <f t="shared" ca="1" si="86"/>
        <v/>
      </c>
      <c r="AF393" s="150" t="str">
        <f t="shared" si="87"/>
        <v/>
      </c>
      <c r="AG393" s="150" t="str">
        <f t="shared" si="88"/>
        <v/>
      </c>
      <c r="AH393" s="9" t="str">
        <f>IF(AF393=4,VLOOKUP(AG393,設定_幼児!$A$2:$B$4,2,1),"---")</f>
        <v>---</v>
      </c>
      <c r="AI393" s="109" t="str">
        <f>IF(E393=""," ",DATEDIF(E393,#REF!,"M"))</f>
        <v xml:space="preserve"> </v>
      </c>
      <c r="AJ393" s="15" t="str">
        <f t="shared" si="98"/>
        <v/>
      </c>
      <c r="AK393" s="31">
        <v>382</v>
      </c>
      <c r="AL393" s="31" t="str">
        <f t="shared" si="89"/>
        <v/>
      </c>
      <c r="AM393" s="31" t="str">
        <f t="shared" si="90"/>
        <v>立得点表_幼児!3:７</v>
      </c>
      <c r="AN393" s="121" t="str">
        <f t="shared" si="91"/>
        <v>立得点表_幼児!11:15</v>
      </c>
      <c r="AO393" s="31" t="str">
        <f t="shared" si="92"/>
        <v>ボール得点表_幼児!3:７</v>
      </c>
      <c r="AP393" s="121" t="str">
        <f t="shared" si="93"/>
        <v>ボール得点表_幼児!11:15</v>
      </c>
      <c r="AQ393" s="31" t="str">
        <f t="shared" si="94"/>
        <v>25m得点表_幼児!3:7</v>
      </c>
      <c r="AR393" s="121" t="str">
        <f t="shared" si="95"/>
        <v>25m得点表_幼児!11:15</v>
      </c>
      <c r="AS393" s="31" t="str">
        <f t="shared" si="96"/>
        <v>往得点表_幼児!3:7</v>
      </c>
      <c r="AT393" s="121" t="str">
        <f t="shared" si="97"/>
        <v>往得点表_幼児!11:15</v>
      </c>
      <c r="AU393" s="31" t="e">
        <f>OR(AND(#REF!&lt;=7,#REF!&lt;&gt;""),AND(#REF!&gt;=50,#REF!=""))</f>
        <v>#REF!</v>
      </c>
    </row>
    <row r="394" spans="1:47">
      <c r="A394" s="8">
        <v>383</v>
      </c>
      <c r="B394" s="459"/>
      <c r="C394" s="139"/>
      <c r="D394" s="140"/>
      <c r="E394" s="141"/>
      <c r="F394" s="142" t="str">
        <f>IF(E394="","",DATEDIF(E394,#REF!,"y"))</f>
        <v/>
      </c>
      <c r="G394" s="140"/>
      <c r="H394" s="140"/>
      <c r="I394" s="83"/>
      <c r="J394" s="149" t="str">
        <f t="shared" ca="1" si="83"/>
        <v/>
      </c>
      <c r="K394" s="145"/>
      <c r="L394" s="158"/>
      <c r="M394" s="158"/>
      <c r="N394" s="146"/>
      <c r="O394" s="143"/>
      <c r="P394" s="144" t="str">
        <f t="shared" ca="1" si="84"/>
        <v/>
      </c>
      <c r="Q394" s="145"/>
      <c r="R394" s="158"/>
      <c r="S394" s="158"/>
      <c r="T394" s="158"/>
      <c r="U394" s="146"/>
      <c r="V394" s="147"/>
      <c r="W394" s="83" t="str">
        <f t="shared" ca="1" si="85"/>
        <v/>
      </c>
      <c r="X394" s="83"/>
      <c r="Y394" s="145"/>
      <c r="Z394" s="158"/>
      <c r="AA394" s="158"/>
      <c r="AB394" s="158"/>
      <c r="AC394" s="148"/>
      <c r="AD394" s="143"/>
      <c r="AE394" s="144" t="str">
        <f t="shared" ca="1" si="86"/>
        <v/>
      </c>
      <c r="AF394" s="150" t="str">
        <f t="shared" si="87"/>
        <v/>
      </c>
      <c r="AG394" s="150" t="str">
        <f t="shared" si="88"/>
        <v/>
      </c>
      <c r="AH394" s="9" t="str">
        <f>IF(AF394=4,VLOOKUP(AG394,設定_幼児!$A$2:$B$4,2,1),"---")</f>
        <v>---</v>
      </c>
      <c r="AI394" s="109" t="str">
        <f>IF(E394=""," ",DATEDIF(E394,#REF!,"M"))</f>
        <v xml:space="preserve"> </v>
      </c>
      <c r="AJ394" s="15" t="str">
        <f t="shared" si="98"/>
        <v/>
      </c>
      <c r="AK394" s="31">
        <v>383</v>
      </c>
      <c r="AL394" s="31" t="str">
        <f t="shared" si="89"/>
        <v/>
      </c>
      <c r="AM394" s="31" t="str">
        <f t="shared" si="90"/>
        <v>立得点表_幼児!3:７</v>
      </c>
      <c r="AN394" s="121" t="str">
        <f t="shared" si="91"/>
        <v>立得点表_幼児!11:15</v>
      </c>
      <c r="AO394" s="31" t="str">
        <f t="shared" si="92"/>
        <v>ボール得点表_幼児!3:７</v>
      </c>
      <c r="AP394" s="121" t="str">
        <f t="shared" si="93"/>
        <v>ボール得点表_幼児!11:15</v>
      </c>
      <c r="AQ394" s="31" t="str">
        <f t="shared" si="94"/>
        <v>25m得点表_幼児!3:7</v>
      </c>
      <c r="AR394" s="121" t="str">
        <f t="shared" si="95"/>
        <v>25m得点表_幼児!11:15</v>
      </c>
      <c r="AS394" s="31" t="str">
        <f t="shared" si="96"/>
        <v>往得点表_幼児!3:7</v>
      </c>
      <c r="AT394" s="121" t="str">
        <f t="shared" si="97"/>
        <v>往得点表_幼児!11:15</v>
      </c>
      <c r="AU394" s="31" t="e">
        <f>OR(AND(#REF!&lt;=7,#REF!&lt;&gt;""),AND(#REF!&gt;=50,#REF!=""))</f>
        <v>#REF!</v>
      </c>
    </row>
    <row r="395" spans="1:47">
      <c r="A395" s="8">
        <v>384</v>
      </c>
      <c r="B395" s="459"/>
      <c r="C395" s="139"/>
      <c r="D395" s="140"/>
      <c r="E395" s="141"/>
      <c r="F395" s="142" t="str">
        <f>IF(E395="","",DATEDIF(E395,#REF!,"y"))</f>
        <v/>
      </c>
      <c r="G395" s="140"/>
      <c r="H395" s="140"/>
      <c r="I395" s="83"/>
      <c r="J395" s="149" t="str">
        <f t="shared" ca="1" si="83"/>
        <v/>
      </c>
      <c r="K395" s="145"/>
      <c r="L395" s="158"/>
      <c r="M395" s="158"/>
      <c r="N395" s="146"/>
      <c r="O395" s="143"/>
      <c r="P395" s="144" t="str">
        <f t="shared" ca="1" si="84"/>
        <v/>
      </c>
      <c r="Q395" s="145"/>
      <c r="R395" s="158"/>
      <c r="S395" s="158"/>
      <c r="T395" s="158"/>
      <c r="U395" s="146"/>
      <c r="V395" s="147"/>
      <c r="W395" s="83" t="str">
        <f t="shared" ca="1" si="85"/>
        <v/>
      </c>
      <c r="X395" s="83"/>
      <c r="Y395" s="145"/>
      <c r="Z395" s="158"/>
      <c r="AA395" s="158"/>
      <c r="AB395" s="158"/>
      <c r="AC395" s="148"/>
      <c r="AD395" s="143"/>
      <c r="AE395" s="144" t="str">
        <f t="shared" ca="1" si="86"/>
        <v/>
      </c>
      <c r="AF395" s="150" t="str">
        <f t="shared" si="87"/>
        <v/>
      </c>
      <c r="AG395" s="150" t="str">
        <f t="shared" si="88"/>
        <v/>
      </c>
      <c r="AH395" s="9" t="str">
        <f>IF(AF395=4,VLOOKUP(AG395,設定_幼児!$A$2:$B$4,2,1),"---")</f>
        <v>---</v>
      </c>
      <c r="AI395" s="109" t="str">
        <f>IF(E395=""," ",DATEDIF(E395,#REF!,"M"))</f>
        <v xml:space="preserve"> </v>
      </c>
      <c r="AJ395" s="15" t="str">
        <f t="shared" si="98"/>
        <v/>
      </c>
      <c r="AK395" s="31">
        <v>384</v>
      </c>
      <c r="AL395" s="31" t="str">
        <f t="shared" si="89"/>
        <v/>
      </c>
      <c r="AM395" s="31" t="str">
        <f t="shared" si="90"/>
        <v>立得点表_幼児!3:７</v>
      </c>
      <c r="AN395" s="121" t="str">
        <f t="shared" si="91"/>
        <v>立得点表_幼児!11:15</v>
      </c>
      <c r="AO395" s="31" t="str">
        <f t="shared" si="92"/>
        <v>ボール得点表_幼児!3:７</v>
      </c>
      <c r="AP395" s="121" t="str">
        <f t="shared" si="93"/>
        <v>ボール得点表_幼児!11:15</v>
      </c>
      <c r="AQ395" s="31" t="str">
        <f t="shared" si="94"/>
        <v>25m得点表_幼児!3:7</v>
      </c>
      <c r="AR395" s="121" t="str">
        <f t="shared" si="95"/>
        <v>25m得点表_幼児!11:15</v>
      </c>
      <c r="AS395" s="31" t="str">
        <f t="shared" si="96"/>
        <v>往得点表_幼児!3:7</v>
      </c>
      <c r="AT395" s="121" t="str">
        <f t="shared" si="97"/>
        <v>往得点表_幼児!11:15</v>
      </c>
      <c r="AU395" s="31" t="e">
        <f>OR(AND(#REF!&lt;=7,#REF!&lt;&gt;""),AND(#REF!&gt;=50,#REF!=""))</f>
        <v>#REF!</v>
      </c>
    </row>
    <row r="396" spans="1:47">
      <c r="A396" s="8">
        <v>385</v>
      </c>
      <c r="B396" s="459"/>
      <c r="C396" s="139"/>
      <c r="D396" s="140"/>
      <c r="E396" s="141"/>
      <c r="F396" s="142" t="str">
        <f>IF(E396="","",DATEDIF(E396,#REF!,"y"))</f>
        <v/>
      </c>
      <c r="G396" s="140"/>
      <c r="H396" s="140"/>
      <c r="I396" s="83"/>
      <c r="J396" s="149" t="str">
        <f t="shared" ref="J396:J450" ca="1" si="99">IF(C396="","",IF(I396="","",CHOOSE(MATCH($I396,IF($D396="男",INDIRECT(AQ396),INDIRECT(AR396)),1),5,4,3,2,1)))</f>
        <v/>
      </c>
      <c r="K396" s="145"/>
      <c r="L396" s="158"/>
      <c r="M396" s="158"/>
      <c r="N396" s="146"/>
      <c r="O396" s="143"/>
      <c r="P396" s="144" t="str">
        <f t="shared" ref="P396:P450" ca="1" si="100">IF(C396="","",IF(O396="","",CHOOSE(MATCH($O396,IF($D396="男",INDIRECT(AM396),INDIRECT(AN396)),1),1,2,3,4,5)))</f>
        <v/>
      </c>
      <c r="Q396" s="145"/>
      <c r="R396" s="158"/>
      <c r="S396" s="158"/>
      <c r="T396" s="158"/>
      <c r="U396" s="146"/>
      <c r="V396" s="147"/>
      <c r="W396" s="83" t="str">
        <f t="shared" ref="W396:W450" ca="1" si="101">IF(C396="","",IF(V396="","",CHOOSE(MATCH($V396,IF($D396="男",INDIRECT(AO396),INDIRECT(AP396)),1),1,2,3,4,5)))</f>
        <v/>
      </c>
      <c r="X396" s="83"/>
      <c r="Y396" s="145"/>
      <c r="Z396" s="158"/>
      <c r="AA396" s="158"/>
      <c r="AB396" s="158"/>
      <c r="AC396" s="148"/>
      <c r="AD396" s="143"/>
      <c r="AE396" s="144" t="str">
        <f t="shared" ref="AE396:AE450" ca="1" si="102">IF(C396="","",IF(AD396="","",CHOOSE(MATCH(AD396,IF($D396="男",INDIRECT(AS396),INDIRECT(AT396)),1),1,2,3,4,5)))</f>
        <v/>
      </c>
      <c r="AF396" s="150" t="str">
        <f t="shared" ref="AF396:AF450" si="103">IF(C396="","",COUNT(O396,V396,I396,AD396))</f>
        <v/>
      </c>
      <c r="AG396" s="150" t="str">
        <f t="shared" ref="AG396:AG450" si="104">IF(C396="","",SUM(P396,W396,,J396,AE396))</f>
        <v/>
      </c>
      <c r="AH396" s="9" t="str">
        <f>IF(AF396=4,VLOOKUP(AG396,設定_幼児!$A$2:$B$4,2,1),"---")</f>
        <v>---</v>
      </c>
      <c r="AI396" s="109" t="str">
        <f>IF(E396=""," ",DATEDIF(E396,#REF!,"M"))</f>
        <v xml:space="preserve"> </v>
      </c>
      <c r="AJ396" s="15" t="str">
        <f t="shared" si="98"/>
        <v/>
      </c>
      <c r="AK396" s="31">
        <v>385</v>
      </c>
      <c r="AL396" s="31" t="str">
        <f t="shared" ref="AL396:AL431" si="105">IF(F396="","",VLOOKUP(F396,幼児年齢変換表,2))</f>
        <v/>
      </c>
      <c r="AM396" s="31" t="str">
        <f t="shared" si="90"/>
        <v>立得点表_幼児!3:７</v>
      </c>
      <c r="AN396" s="121" t="str">
        <f t="shared" si="91"/>
        <v>立得点表_幼児!11:15</v>
      </c>
      <c r="AO396" s="31" t="str">
        <f t="shared" si="92"/>
        <v>ボール得点表_幼児!3:７</v>
      </c>
      <c r="AP396" s="121" t="str">
        <f t="shared" si="93"/>
        <v>ボール得点表_幼児!11:15</v>
      </c>
      <c r="AQ396" s="31" t="str">
        <f t="shared" si="94"/>
        <v>25m得点表_幼児!3:7</v>
      </c>
      <c r="AR396" s="121" t="str">
        <f t="shared" si="95"/>
        <v>25m得点表_幼児!11:15</v>
      </c>
      <c r="AS396" s="31" t="str">
        <f t="shared" si="96"/>
        <v>往得点表_幼児!3:7</v>
      </c>
      <c r="AT396" s="121" t="str">
        <f t="shared" si="97"/>
        <v>往得点表_幼児!11:15</v>
      </c>
      <c r="AU396" s="31" t="e">
        <f>OR(AND(#REF!&lt;=7,#REF!&lt;&gt;""),AND(#REF!&gt;=50,#REF!=""))</f>
        <v>#REF!</v>
      </c>
    </row>
    <row r="397" spans="1:47">
      <c r="A397" s="8">
        <v>386</v>
      </c>
      <c r="B397" s="459"/>
      <c r="C397" s="139"/>
      <c r="D397" s="140"/>
      <c r="E397" s="141"/>
      <c r="F397" s="142" t="str">
        <f>IF(E397="","",DATEDIF(E397,#REF!,"y"))</f>
        <v/>
      </c>
      <c r="G397" s="140"/>
      <c r="H397" s="140"/>
      <c r="I397" s="83"/>
      <c r="J397" s="149" t="str">
        <f t="shared" ca="1" si="99"/>
        <v/>
      </c>
      <c r="K397" s="145"/>
      <c r="L397" s="158"/>
      <c r="M397" s="158"/>
      <c r="N397" s="146"/>
      <c r="O397" s="143"/>
      <c r="P397" s="144" t="str">
        <f t="shared" ca="1" si="100"/>
        <v/>
      </c>
      <c r="Q397" s="145"/>
      <c r="R397" s="158"/>
      <c r="S397" s="158"/>
      <c r="T397" s="158"/>
      <c r="U397" s="146"/>
      <c r="V397" s="147"/>
      <c r="W397" s="83" t="str">
        <f t="shared" ca="1" si="101"/>
        <v/>
      </c>
      <c r="X397" s="83"/>
      <c r="Y397" s="145"/>
      <c r="Z397" s="158"/>
      <c r="AA397" s="158"/>
      <c r="AB397" s="158"/>
      <c r="AC397" s="148"/>
      <c r="AD397" s="143"/>
      <c r="AE397" s="144" t="str">
        <f t="shared" ca="1" si="102"/>
        <v/>
      </c>
      <c r="AF397" s="150" t="str">
        <f t="shared" si="103"/>
        <v/>
      </c>
      <c r="AG397" s="150" t="str">
        <f t="shared" si="104"/>
        <v/>
      </c>
      <c r="AH397" s="9" t="str">
        <f>IF(AF397=4,VLOOKUP(AG397,設定_幼児!$A$2:$B$4,2,1),"---")</f>
        <v>---</v>
      </c>
      <c r="AI397" s="109" t="str">
        <f>IF(E397=""," ",DATEDIF(E397,#REF!,"M"))</f>
        <v xml:space="preserve"> </v>
      </c>
      <c r="AJ397" s="15" t="str">
        <f t="shared" si="98"/>
        <v/>
      </c>
      <c r="AK397" s="31">
        <v>386</v>
      </c>
      <c r="AL397" s="31" t="str">
        <f t="shared" si="105"/>
        <v/>
      </c>
      <c r="AM397" s="31" t="str">
        <f t="shared" ref="AM397:AM450" si="106">"立得点表_幼児!"&amp;$AL397&amp;"3:"&amp;$AL397&amp;"７"</f>
        <v>立得点表_幼児!3:７</v>
      </c>
      <c r="AN397" s="121" t="str">
        <f t="shared" ref="AN397:AN450" si="107">"立得点表_幼児!"&amp;$AL397&amp;"11:"&amp;$AL397&amp;"15"</f>
        <v>立得点表_幼児!11:15</v>
      </c>
      <c r="AO397" s="31" t="str">
        <f t="shared" ref="AO397:AO450" si="108">"ボール得点表_幼児!"&amp;$AL397&amp;"3:"&amp;$AL397&amp;"７"</f>
        <v>ボール得点表_幼児!3:７</v>
      </c>
      <c r="AP397" s="121" t="str">
        <f t="shared" ref="AP397:AP450" si="109">"ボール得点表_幼児!"&amp;$AL397&amp;"11:"&amp;$AL397&amp;"15"</f>
        <v>ボール得点表_幼児!11:15</v>
      </c>
      <c r="AQ397" s="31" t="str">
        <f t="shared" ref="AQ397:AQ450" si="110">"25m得点表_幼児!"&amp;$AL397&amp;"3:"&amp;$AL397&amp;"7"</f>
        <v>25m得点表_幼児!3:7</v>
      </c>
      <c r="AR397" s="121" t="str">
        <f t="shared" ref="AR397:AR450" si="111">"25m得点表_幼児!"&amp;$AL396&amp;"11:"&amp;$AL397&amp;"15"</f>
        <v>25m得点表_幼児!11:15</v>
      </c>
      <c r="AS397" s="31" t="str">
        <f t="shared" ref="AS397:AS450" si="112">"往得点表_幼児!"&amp;$AL397&amp;"3:"&amp;$AL397&amp;"7"</f>
        <v>往得点表_幼児!3:7</v>
      </c>
      <c r="AT397" s="121" t="str">
        <f t="shared" ref="AT397:AT450" si="113">"往得点表_幼児!"&amp;$AL397&amp;"11:"&amp;$AL397&amp;"15"</f>
        <v>往得点表_幼児!11:15</v>
      </c>
      <c r="AU397" s="31" t="e">
        <f>OR(AND(#REF!&lt;=7,#REF!&lt;&gt;""),AND(#REF!&gt;=50,#REF!=""))</f>
        <v>#REF!</v>
      </c>
    </row>
    <row r="398" spans="1:47">
      <c r="A398" s="8">
        <v>387</v>
      </c>
      <c r="B398" s="459"/>
      <c r="C398" s="139"/>
      <c r="D398" s="140"/>
      <c r="E398" s="141"/>
      <c r="F398" s="142" t="str">
        <f>IF(E398="","",DATEDIF(E398,#REF!,"y"))</f>
        <v/>
      </c>
      <c r="G398" s="140"/>
      <c r="H398" s="140"/>
      <c r="I398" s="83"/>
      <c r="J398" s="149" t="str">
        <f t="shared" ca="1" si="99"/>
        <v/>
      </c>
      <c r="K398" s="145"/>
      <c r="L398" s="158"/>
      <c r="M398" s="158"/>
      <c r="N398" s="146"/>
      <c r="O398" s="143"/>
      <c r="P398" s="144" t="str">
        <f t="shared" ca="1" si="100"/>
        <v/>
      </c>
      <c r="Q398" s="145"/>
      <c r="R398" s="158"/>
      <c r="S398" s="158"/>
      <c r="T398" s="158"/>
      <c r="U398" s="146"/>
      <c r="V398" s="147"/>
      <c r="W398" s="83" t="str">
        <f t="shared" ca="1" si="101"/>
        <v/>
      </c>
      <c r="X398" s="83"/>
      <c r="Y398" s="145"/>
      <c r="Z398" s="158"/>
      <c r="AA398" s="158"/>
      <c r="AB398" s="158"/>
      <c r="AC398" s="148"/>
      <c r="AD398" s="143"/>
      <c r="AE398" s="144" t="str">
        <f t="shared" ca="1" si="102"/>
        <v/>
      </c>
      <c r="AF398" s="150" t="str">
        <f t="shared" si="103"/>
        <v/>
      </c>
      <c r="AG398" s="150" t="str">
        <f t="shared" si="104"/>
        <v/>
      </c>
      <c r="AH398" s="9" t="str">
        <f>IF(AF398=4,VLOOKUP(AG398,設定_幼児!$A$2:$B$4,2,1),"---")</f>
        <v>---</v>
      </c>
      <c r="AI398" s="109" t="str">
        <f>IF(E398=""," ",DATEDIF(E398,#REF!,"M"))</f>
        <v xml:space="preserve"> </v>
      </c>
      <c r="AJ398" s="15" t="str">
        <f t="shared" si="98"/>
        <v/>
      </c>
      <c r="AK398" s="31">
        <v>387</v>
      </c>
      <c r="AL398" s="31" t="str">
        <f t="shared" si="105"/>
        <v/>
      </c>
      <c r="AM398" s="31" t="str">
        <f t="shared" si="106"/>
        <v>立得点表_幼児!3:７</v>
      </c>
      <c r="AN398" s="121" t="str">
        <f t="shared" si="107"/>
        <v>立得点表_幼児!11:15</v>
      </c>
      <c r="AO398" s="31" t="str">
        <f t="shared" si="108"/>
        <v>ボール得点表_幼児!3:７</v>
      </c>
      <c r="AP398" s="121" t="str">
        <f t="shared" si="109"/>
        <v>ボール得点表_幼児!11:15</v>
      </c>
      <c r="AQ398" s="31" t="str">
        <f t="shared" si="110"/>
        <v>25m得点表_幼児!3:7</v>
      </c>
      <c r="AR398" s="121" t="str">
        <f t="shared" si="111"/>
        <v>25m得点表_幼児!11:15</v>
      </c>
      <c r="AS398" s="31" t="str">
        <f t="shared" si="112"/>
        <v>往得点表_幼児!3:7</v>
      </c>
      <c r="AT398" s="121" t="str">
        <f t="shared" si="113"/>
        <v>往得点表_幼児!11:15</v>
      </c>
      <c r="AU398" s="31" t="e">
        <f>OR(AND(#REF!&lt;=7,#REF!&lt;&gt;""),AND(#REF!&gt;=50,#REF!=""))</f>
        <v>#REF!</v>
      </c>
    </row>
    <row r="399" spans="1:47">
      <c r="A399" s="8">
        <v>388</v>
      </c>
      <c r="B399" s="459"/>
      <c r="C399" s="139"/>
      <c r="D399" s="140"/>
      <c r="E399" s="141"/>
      <c r="F399" s="142" t="str">
        <f>IF(E399="","",DATEDIF(E399,#REF!,"y"))</f>
        <v/>
      </c>
      <c r="G399" s="140"/>
      <c r="H399" s="140"/>
      <c r="I399" s="83"/>
      <c r="J399" s="149" t="str">
        <f t="shared" ca="1" si="99"/>
        <v/>
      </c>
      <c r="K399" s="145"/>
      <c r="L399" s="158"/>
      <c r="M399" s="158"/>
      <c r="N399" s="146"/>
      <c r="O399" s="143"/>
      <c r="P399" s="144" t="str">
        <f t="shared" ca="1" si="100"/>
        <v/>
      </c>
      <c r="Q399" s="145"/>
      <c r="R399" s="158"/>
      <c r="S399" s="158"/>
      <c r="T399" s="158"/>
      <c r="U399" s="146"/>
      <c r="V399" s="147"/>
      <c r="W399" s="83" t="str">
        <f t="shared" ca="1" si="101"/>
        <v/>
      </c>
      <c r="X399" s="83"/>
      <c r="Y399" s="145"/>
      <c r="Z399" s="158"/>
      <c r="AA399" s="158"/>
      <c r="AB399" s="158"/>
      <c r="AC399" s="148"/>
      <c r="AD399" s="143"/>
      <c r="AE399" s="144" t="str">
        <f t="shared" ca="1" si="102"/>
        <v/>
      </c>
      <c r="AF399" s="150" t="str">
        <f t="shared" si="103"/>
        <v/>
      </c>
      <c r="AG399" s="150" t="str">
        <f t="shared" si="104"/>
        <v/>
      </c>
      <c r="AH399" s="9" t="str">
        <f>IF(AF399=4,VLOOKUP(AG399,設定_幼児!$A$2:$B$4,2,1),"---")</f>
        <v>---</v>
      </c>
      <c r="AI399" s="109" t="str">
        <f>IF(E399=""," ",DATEDIF(E399,#REF!,"M"))</f>
        <v xml:space="preserve"> </v>
      </c>
      <c r="AJ399" s="15" t="str">
        <f t="shared" si="98"/>
        <v/>
      </c>
      <c r="AK399" s="31">
        <v>388</v>
      </c>
      <c r="AL399" s="31" t="str">
        <f t="shared" si="105"/>
        <v/>
      </c>
      <c r="AM399" s="31" t="str">
        <f t="shared" si="106"/>
        <v>立得点表_幼児!3:７</v>
      </c>
      <c r="AN399" s="121" t="str">
        <f t="shared" si="107"/>
        <v>立得点表_幼児!11:15</v>
      </c>
      <c r="AO399" s="31" t="str">
        <f t="shared" si="108"/>
        <v>ボール得点表_幼児!3:７</v>
      </c>
      <c r="AP399" s="121" t="str">
        <f t="shared" si="109"/>
        <v>ボール得点表_幼児!11:15</v>
      </c>
      <c r="AQ399" s="31" t="str">
        <f t="shared" si="110"/>
        <v>25m得点表_幼児!3:7</v>
      </c>
      <c r="AR399" s="121" t="str">
        <f t="shared" si="111"/>
        <v>25m得点表_幼児!11:15</v>
      </c>
      <c r="AS399" s="31" t="str">
        <f t="shared" si="112"/>
        <v>往得点表_幼児!3:7</v>
      </c>
      <c r="AT399" s="121" t="str">
        <f t="shared" si="113"/>
        <v>往得点表_幼児!11:15</v>
      </c>
      <c r="AU399" s="31" t="e">
        <f>OR(AND(#REF!&lt;=7,#REF!&lt;&gt;""),AND(#REF!&gt;=50,#REF!=""))</f>
        <v>#REF!</v>
      </c>
    </row>
    <row r="400" spans="1:47">
      <c r="A400" s="8">
        <v>389</v>
      </c>
      <c r="B400" s="459"/>
      <c r="C400" s="139"/>
      <c r="D400" s="140"/>
      <c r="E400" s="141"/>
      <c r="F400" s="142" t="str">
        <f>IF(E400="","",DATEDIF(E400,#REF!,"y"))</f>
        <v/>
      </c>
      <c r="G400" s="140"/>
      <c r="H400" s="140"/>
      <c r="I400" s="83"/>
      <c r="J400" s="149" t="str">
        <f t="shared" ca="1" si="99"/>
        <v/>
      </c>
      <c r="K400" s="145"/>
      <c r="L400" s="158"/>
      <c r="M400" s="158"/>
      <c r="N400" s="146"/>
      <c r="O400" s="143"/>
      <c r="P400" s="144" t="str">
        <f t="shared" ca="1" si="100"/>
        <v/>
      </c>
      <c r="Q400" s="145"/>
      <c r="R400" s="158"/>
      <c r="S400" s="158"/>
      <c r="T400" s="158"/>
      <c r="U400" s="146"/>
      <c r="V400" s="147"/>
      <c r="W400" s="83" t="str">
        <f t="shared" ca="1" si="101"/>
        <v/>
      </c>
      <c r="X400" s="83"/>
      <c r="Y400" s="145"/>
      <c r="Z400" s="158"/>
      <c r="AA400" s="158"/>
      <c r="AB400" s="158"/>
      <c r="AC400" s="148"/>
      <c r="AD400" s="143"/>
      <c r="AE400" s="144" t="str">
        <f t="shared" ca="1" si="102"/>
        <v/>
      </c>
      <c r="AF400" s="150" t="str">
        <f t="shared" si="103"/>
        <v/>
      </c>
      <c r="AG400" s="150" t="str">
        <f t="shared" si="104"/>
        <v/>
      </c>
      <c r="AH400" s="9" t="str">
        <f>IF(AF400=4,VLOOKUP(AG400,設定_幼児!$A$2:$B$4,2,1),"---")</f>
        <v>---</v>
      </c>
      <c r="AI400" s="109" t="str">
        <f>IF(E400=""," ",DATEDIF(E400,#REF!,"M"))</f>
        <v xml:space="preserve"> </v>
      </c>
      <c r="AJ400" s="15" t="str">
        <f t="shared" si="98"/>
        <v/>
      </c>
      <c r="AK400" s="31">
        <v>389</v>
      </c>
      <c r="AL400" s="31" t="str">
        <f t="shared" si="105"/>
        <v/>
      </c>
      <c r="AM400" s="31" t="str">
        <f t="shared" si="106"/>
        <v>立得点表_幼児!3:７</v>
      </c>
      <c r="AN400" s="121" t="str">
        <f t="shared" si="107"/>
        <v>立得点表_幼児!11:15</v>
      </c>
      <c r="AO400" s="31" t="str">
        <f t="shared" si="108"/>
        <v>ボール得点表_幼児!3:７</v>
      </c>
      <c r="AP400" s="121" t="str">
        <f t="shared" si="109"/>
        <v>ボール得点表_幼児!11:15</v>
      </c>
      <c r="AQ400" s="31" t="str">
        <f t="shared" si="110"/>
        <v>25m得点表_幼児!3:7</v>
      </c>
      <c r="AR400" s="121" t="str">
        <f t="shared" si="111"/>
        <v>25m得点表_幼児!11:15</v>
      </c>
      <c r="AS400" s="31" t="str">
        <f t="shared" si="112"/>
        <v>往得点表_幼児!3:7</v>
      </c>
      <c r="AT400" s="121" t="str">
        <f t="shared" si="113"/>
        <v>往得点表_幼児!11:15</v>
      </c>
      <c r="AU400" s="31" t="e">
        <f>OR(AND(#REF!&lt;=7,#REF!&lt;&gt;""),AND(#REF!&gt;=50,#REF!=""))</f>
        <v>#REF!</v>
      </c>
    </row>
    <row r="401" spans="1:47">
      <c r="A401" s="8">
        <v>390</v>
      </c>
      <c r="B401" s="459"/>
      <c r="C401" s="139"/>
      <c r="D401" s="140"/>
      <c r="E401" s="141"/>
      <c r="F401" s="142" t="str">
        <f>IF(E401="","",DATEDIF(E401,#REF!,"y"))</f>
        <v/>
      </c>
      <c r="G401" s="140"/>
      <c r="H401" s="140"/>
      <c r="I401" s="83"/>
      <c r="J401" s="149" t="str">
        <f t="shared" ca="1" si="99"/>
        <v/>
      </c>
      <c r="K401" s="145"/>
      <c r="L401" s="158"/>
      <c r="M401" s="158"/>
      <c r="N401" s="146"/>
      <c r="O401" s="143"/>
      <c r="P401" s="144" t="str">
        <f t="shared" ca="1" si="100"/>
        <v/>
      </c>
      <c r="Q401" s="145"/>
      <c r="R401" s="158"/>
      <c r="S401" s="158"/>
      <c r="T401" s="158"/>
      <c r="U401" s="146"/>
      <c r="V401" s="147"/>
      <c r="W401" s="83" t="str">
        <f t="shared" ca="1" si="101"/>
        <v/>
      </c>
      <c r="X401" s="83"/>
      <c r="Y401" s="145"/>
      <c r="Z401" s="158"/>
      <c r="AA401" s="158"/>
      <c r="AB401" s="158"/>
      <c r="AC401" s="148"/>
      <c r="AD401" s="143"/>
      <c r="AE401" s="144" t="str">
        <f t="shared" ca="1" si="102"/>
        <v/>
      </c>
      <c r="AF401" s="150" t="str">
        <f t="shared" si="103"/>
        <v/>
      </c>
      <c r="AG401" s="150" t="str">
        <f t="shared" si="104"/>
        <v/>
      </c>
      <c r="AH401" s="9" t="str">
        <f>IF(AF401=4,VLOOKUP(AG401,設定_幼児!$A$2:$B$4,2,1),"---")</f>
        <v>---</v>
      </c>
      <c r="AI401" s="109" t="str">
        <f>IF(E401=""," ",DATEDIF(E401,#REF!,"M"))</f>
        <v xml:space="preserve"> </v>
      </c>
      <c r="AJ401" s="15" t="str">
        <f t="shared" si="98"/>
        <v/>
      </c>
      <c r="AK401" s="31">
        <v>390</v>
      </c>
      <c r="AL401" s="31" t="str">
        <f t="shared" si="105"/>
        <v/>
      </c>
      <c r="AM401" s="31" t="str">
        <f t="shared" si="106"/>
        <v>立得点表_幼児!3:７</v>
      </c>
      <c r="AN401" s="121" t="str">
        <f t="shared" si="107"/>
        <v>立得点表_幼児!11:15</v>
      </c>
      <c r="AO401" s="31" t="str">
        <f t="shared" si="108"/>
        <v>ボール得点表_幼児!3:７</v>
      </c>
      <c r="AP401" s="121" t="str">
        <f t="shared" si="109"/>
        <v>ボール得点表_幼児!11:15</v>
      </c>
      <c r="AQ401" s="31" t="str">
        <f t="shared" si="110"/>
        <v>25m得点表_幼児!3:7</v>
      </c>
      <c r="AR401" s="121" t="str">
        <f t="shared" si="111"/>
        <v>25m得点表_幼児!11:15</v>
      </c>
      <c r="AS401" s="31" t="str">
        <f t="shared" si="112"/>
        <v>往得点表_幼児!3:7</v>
      </c>
      <c r="AT401" s="121" t="str">
        <f t="shared" si="113"/>
        <v>往得点表_幼児!11:15</v>
      </c>
      <c r="AU401" s="31" t="e">
        <f>OR(AND(#REF!&lt;=7,#REF!&lt;&gt;""),AND(#REF!&gt;=50,#REF!=""))</f>
        <v>#REF!</v>
      </c>
    </row>
    <row r="402" spans="1:47">
      <c r="A402" s="8">
        <v>391</v>
      </c>
      <c r="B402" s="459"/>
      <c r="C402" s="139"/>
      <c r="D402" s="140"/>
      <c r="E402" s="141"/>
      <c r="F402" s="142" t="str">
        <f>IF(E402="","",DATEDIF(E402,#REF!,"y"))</f>
        <v/>
      </c>
      <c r="G402" s="140"/>
      <c r="H402" s="140"/>
      <c r="I402" s="83"/>
      <c r="J402" s="149" t="str">
        <f t="shared" ca="1" si="99"/>
        <v/>
      </c>
      <c r="K402" s="145"/>
      <c r="L402" s="158"/>
      <c r="M402" s="158"/>
      <c r="N402" s="146"/>
      <c r="O402" s="143"/>
      <c r="P402" s="144" t="str">
        <f t="shared" ca="1" si="100"/>
        <v/>
      </c>
      <c r="Q402" s="145"/>
      <c r="R402" s="158"/>
      <c r="S402" s="158"/>
      <c r="T402" s="158"/>
      <c r="U402" s="146"/>
      <c r="V402" s="147"/>
      <c r="W402" s="83" t="str">
        <f t="shared" ca="1" si="101"/>
        <v/>
      </c>
      <c r="X402" s="83"/>
      <c r="Y402" s="145"/>
      <c r="Z402" s="158"/>
      <c r="AA402" s="158"/>
      <c r="AB402" s="158"/>
      <c r="AC402" s="148"/>
      <c r="AD402" s="143"/>
      <c r="AE402" s="144" t="str">
        <f t="shared" ca="1" si="102"/>
        <v/>
      </c>
      <c r="AF402" s="150" t="str">
        <f t="shared" si="103"/>
        <v/>
      </c>
      <c r="AG402" s="150" t="str">
        <f t="shared" si="104"/>
        <v/>
      </c>
      <c r="AH402" s="9" t="str">
        <f>IF(AF402=4,VLOOKUP(AG402,設定_幼児!$A$2:$B$4,2,1),"---")</f>
        <v>---</v>
      </c>
      <c r="AI402" s="109" t="str">
        <f>IF(E402=""," ",DATEDIF(E402,#REF!,"M"))</f>
        <v xml:space="preserve"> </v>
      </c>
      <c r="AJ402" s="15" t="str">
        <f t="shared" si="98"/>
        <v/>
      </c>
      <c r="AK402" s="31">
        <v>391</v>
      </c>
      <c r="AL402" s="31" t="str">
        <f t="shared" si="105"/>
        <v/>
      </c>
      <c r="AM402" s="31" t="str">
        <f t="shared" si="106"/>
        <v>立得点表_幼児!3:７</v>
      </c>
      <c r="AN402" s="121" t="str">
        <f t="shared" si="107"/>
        <v>立得点表_幼児!11:15</v>
      </c>
      <c r="AO402" s="31" t="str">
        <f t="shared" si="108"/>
        <v>ボール得点表_幼児!3:７</v>
      </c>
      <c r="AP402" s="121" t="str">
        <f t="shared" si="109"/>
        <v>ボール得点表_幼児!11:15</v>
      </c>
      <c r="AQ402" s="31" t="str">
        <f t="shared" si="110"/>
        <v>25m得点表_幼児!3:7</v>
      </c>
      <c r="AR402" s="121" t="str">
        <f t="shared" si="111"/>
        <v>25m得点表_幼児!11:15</v>
      </c>
      <c r="AS402" s="31" t="str">
        <f t="shared" si="112"/>
        <v>往得点表_幼児!3:7</v>
      </c>
      <c r="AT402" s="121" t="str">
        <f t="shared" si="113"/>
        <v>往得点表_幼児!11:15</v>
      </c>
      <c r="AU402" s="31" t="e">
        <f>OR(AND(#REF!&lt;=7,#REF!&lt;&gt;""),AND(#REF!&gt;=50,#REF!=""))</f>
        <v>#REF!</v>
      </c>
    </row>
    <row r="403" spans="1:47">
      <c r="A403" s="8">
        <v>392</v>
      </c>
      <c r="B403" s="459"/>
      <c r="C403" s="139"/>
      <c r="D403" s="140"/>
      <c r="E403" s="141"/>
      <c r="F403" s="142" t="str">
        <f>IF(E403="","",DATEDIF(E403,#REF!,"y"))</f>
        <v/>
      </c>
      <c r="G403" s="140"/>
      <c r="H403" s="140"/>
      <c r="I403" s="83"/>
      <c r="J403" s="149" t="str">
        <f t="shared" ca="1" si="99"/>
        <v/>
      </c>
      <c r="K403" s="145"/>
      <c r="L403" s="158"/>
      <c r="M403" s="158"/>
      <c r="N403" s="146"/>
      <c r="O403" s="143"/>
      <c r="P403" s="144" t="str">
        <f t="shared" ca="1" si="100"/>
        <v/>
      </c>
      <c r="Q403" s="145"/>
      <c r="R403" s="158"/>
      <c r="S403" s="158"/>
      <c r="T403" s="158"/>
      <c r="U403" s="146"/>
      <c r="V403" s="147"/>
      <c r="W403" s="83" t="str">
        <f t="shared" ca="1" si="101"/>
        <v/>
      </c>
      <c r="X403" s="83"/>
      <c r="Y403" s="145"/>
      <c r="Z403" s="158"/>
      <c r="AA403" s="158"/>
      <c r="AB403" s="158"/>
      <c r="AC403" s="148"/>
      <c r="AD403" s="143"/>
      <c r="AE403" s="144" t="str">
        <f t="shared" ca="1" si="102"/>
        <v/>
      </c>
      <c r="AF403" s="150" t="str">
        <f t="shared" si="103"/>
        <v/>
      </c>
      <c r="AG403" s="150" t="str">
        <f t="shared" si="104"/>
        <v/>
      </c>
      <c r="AH403" s="9" t="str">
        <f>IF(AF403=4,VLOOKUP(AG403,設定_幼児!$A$2:$B$4,2,1),"---")</f>
        <v>---</v>
      </c>
      <c r="AI403" s="109" t="str">
        <f>IF(E403=""," ",DATEDIF(E403,#REF!,"M"))</f>
        <v xml:space="preserve"> </v>
      </c>
      <c r="AJ403" s="15" t="str">
        <f t="shared" si="98"/>
        <v/>
      </c>
      <c r="AK403" s="31">
        <v>392</v>
      </c>
      <c r="AL403" s="31" t="str">
        <f t="shared" si="105"/>
        <v/>
      </c>
      <c r="AM403" s="31" t="str">
        <f t="shared" si="106"/>
        <v>立得点表_幼児!3:７</v>
      </c>
      <c r="AN403" s="121" t="str">
        <f t="shared" si="107"/>
        <v>立得点表_幼児!11:15</v>
      </c>
      <c r="AO403" s="31" t="str">
        <f t="shared" si="108"/>
        <v>ボール得点表_幼児!3:７</v>
      </c>
      <c r="AP403" s="121" t="str">
        <f t="shared" si="109"/>
        <v>ボール得点表_幼児!11:15</v>
      </c>
      <c r="AQ403" s="31" t="str">
        <f t="shared" si="110"/>
        <v>25m得点表_幼児!3:7</v>
      </c>
      <c r="AR403" s="121" t="str">
        <f t="shared" si="111"/>
        <v>25m得点表_幼児!11:15</v>
      </c>
      <c r="AS403" s="31" t="str">
        <f t="shared" si="112"/>
        <v>往得点表_幼児!3:7</v>
      </c>
      <c r="AT403" s="121" t="str">
        <f t="shared" si="113"/>
        <v>往得点表_幼児!11:15</v>
      </c>
      <c r="AU403" s="31" t="e">
        <f>OR(AND(#REF!&lt;=7,#REF!&lt;&gt;""),AND(#REF!&gt;=50,#REF!=""))</f>
        <v>#REF!</v>
      </c>
    </row>
    <row r="404" spans="1:47">
      <c r="A404" s="8">
        <v>393</v>
      </c>
      <c r="B404" s="459"/>
      <c r="C404" s="139"/>
      <c r="D404" s="140"/>
      <c r="E404" s="141"/>
      <c r="F404" s="142" t="str">
        <f>IF(E404="","",DATEDIF(E404,#REF!,"y"))</f>
        <v/>
      </c>
      <c r="G404" s="140"/>
      <c r="H404" s="140"/>
      <c r="I404" s="83"/>
      <c r="J404" s="149" t="str">
        <f t="shared" ca="1" si="99"/>
        <v/>
      </c>
      <c r="K404" s="145"/>
      <c r="L404" s="158"/>
      <c r="M404" s="158"/>
      <c r="N404" s="146"/>
      <c r="O404" s="143"/>
      <c r="P404" s="144" t="str">
        <f t="shared" ca="1" si="100"/>
        <v/>
      </c>
      <c r="Q404" s="145"/>
      <c r="R404" s="158"/>
      <c r="S404" s="158"/>
      <c r="T404" s="158"/>
      <c r="U404" s="146"/>
      <c r="V404" s="147"/>
      <c r="W404" s="83" t="str">
        <f t="shared" ca="1" si="101"/>
        <v/>
      </c>
      <c r="X404" s="83"/>
      <c r="Y404" s="145"/>
      <c r="Z404" s="158"/>
      <c r="AA404" s="158"/>
      <c r="AB404" s="158"/>
      <c r="AC404" s="148"/>
      <c r="AD404" s="143"/>
      <c r="AE404" s="144" t="str">
        <f t="shared" ca="1" si="102"/>
        <v/>
      </c>
      <c r="AF404" s="150" t="str">
        <f t="shared" si="103"/>
        <v/>
      </c>
      <c r="AG404" s="150" t="str">
        <f t="shared" si="104"/>
        <v/>
      </c>
      <c r="AH404" s="9" t="str">
        <f>IF(AF404=4,VLOOKUP(AG404,設定_幼児!$A$2:$B$4,2,1),"---")</f>
        <v>---</v>
      </c>
      <c r="AI404" s="109" t="str">
        <f>IF(E404=""," ",DATEDIF(E404,#REF!,"M"))</f>
        <v xml:space="preserve"> </v>
      </c>
      <c r="AJ404" s="15" t="str">
        <f t="shared" si="98"/>
        <v/>
      </c>
      <c r="AK404" s="31">
        <v>393</v>
      </c>
      <c r="AL404" s="31" t="str">
        <f t="shared" si="105"/>
        <v/>
      </c>
      <c r="AM404" s="31" t="str">
        <f t="shared" si="106"/>
        <v>立得点表_幼児!3:７</v>
      </c>
      <c r="AN404" s="121" t="str">
        <f t="shared" si="107"/>
        <v>立得点表_幼児!11:15</v>
      </c>
      <c r="AO404" s="31" t="str">
        <f t="shared" si="108"/>
        <v>ボール得点表_幼児!3:７</v>
      </c>
      <c r="AP404" s="121" t="str">
        <f t="shared" si="109"/>
        <v>ボール得点表_幼児!11:15</v>
      </c>
      <c r="AQ404" s="31" t="str">
        <f t="shared" si="110"/>
        <v>25m得点表_幼児!3:7</v>
      </c>
      <c r="AR404" s="121" t="str">
        <f t="shared" si="111"/>
        <v>25m得点表_幼児!11:15</v>
      </c>
      <c r="AS404" s="31" t="str">
        <f t="shared" si="112"/>
        <v>往得点表_幼児!3:7</v>
      </c>
      <c r="AT404" s="121" t="str">
        <f t="shared" si="113"/>
        <v>往得点表_幼児!11:15</v>
      </c>
      <c r="AU404" s="31" t="e">
        <f>OR(AND(#REF!&lt;=7,#REF!&lt;&gt;""),AND(#REF!&gt;=50,#REF!=""))</f>
        <v>#REF!</v>
      </c>
    </row>
    <row r="405" spans="1:47">
      <c r="A405" s="8">
        <v>394</v>
      </c>
      <c r="B405" s="459"/>
      <c r="C405" s="139"/>
      <c r="D405" s="140"/>
      <c r="E405" s="141"/>
      <c r="F405" s="142" t="str">
        <f>IF(E405="","",DATEDIF(E405,#REF!,"y"))</f>
        <v/>
      </c>
      <c r="G405" s="140"/>
      <c r="H405" s="140"/>
      <c r="I405" s="83"/>
      <c r="J405" s="149" t="str">
        <f t="shared" ca="1" si="99"/>
        <v/>
      </c>
      <c r="K405" s="145"/>
      <c r="L405" s="158"/>
      <c r="M405" s="158"/>
      <c r="N405" s="146"/>
      <c r="O405" s="143"/>
      <c r="P405" s="144" t="str">
        <f t="shared" ca="1" si="100"/>
        <v/>
      </c>
      <c r="Q405" s="145"/>
      <c r="R405" s="158"/>
      <c r="S405" s="158"/>
      <c r="T405" s="158"/>
      <c r="U405" s="146"/>
      <c r="V405" s="147"/>
      <c r="W405" s="83" t="str">
        <f t="shared" ca="1" si="101"/>
        <v/>
      </c>
      <c r="X405" s="83"/>
      <c r="Y405" s="145"/>
      <c r="Z405" s="158"/>
      <c r="AA405" s="158"/>
      <c r="AB405" s="158"/>
      <c r="AC405" s="148"/>
      <c r="AD405" s="143"/>
      <c r="AE405" s="144" t="str">
        <f t="shared" ca="1" si="102"/>
        <v/>
      </c>
      <c r="AF405" s="150" t="str">
        <f t="shared" si="103"/>
        <v/>
      </c>
      <c r="AG405" s="150" t="str">
        <f t="shared" si="104"/>
        <v/>
      </c>
      <c r="AH405" s="9" t="str">
        <f>IF(AF405=4,VLOOKUP(AG405,設定_幼児!$A$2:$B$4,2,1),"---")</f>
        <v>---</v>
      </c>
      <c r="AI405" s="109" t="str">
        <f>IF(E405=""," ",DATEDIF(E405,#REF!,"M"))</f>
        <v xml:space="preserve"> </v>
      </c>
      <c r="AJ405" s="15" t="str">
        <f t="shared" si="98"/>
        <v/>
      </c>
      <c r="AK405" s="31">
        <v>394</v>
      </c>
      <c r="AL405" s="31" t="str">
        <f t="shared" si="105"/>
        <v/>
      </c>
      <c r="AM405" s="31" t="str">
        <f t="shared" si="106"/>
        <v>立得点表_幼児!3:７</v>
      </c>
      <c r="AN405" s="121" t="str">
        <f t="shared" si="107"/>
        <v>立得点表_幼児!11:15</v>
      </c>
      <c r="AO405" s="31" t="str">
        <f t="shared" si="108"/>
        <v>ボール得点表_幼児!3:７</v>
      </c>
      <c r="AP405" s="121" t="str">
        <f t="shared" si="109"/>
        <v>ボール得点表_幼児!11:15</v>
      </c>
      <c r="AQ405" s="31" t="str">
        <f t="shared" si="110"/>
        <v>25m得点表_幼児!3:7</v>
      </c>
      <c r="AR405" s="121" t="str">
        <f t="shared" si="111"/>
        <v>25m得点表_幼児!11:15</v>
      </c>
      <c r="AS405" s="31" t="str">
        <f t="shared" si="112"/>
        <v>往得点表_幼児!3:7</v>
      </c>
      <c r="AT405" s="121" t="str">
        <f t="shared" si="113"/>
        <v>往得点表_幼児!11:15</v>
      </c>
      <c r="AU405" s="31" t="e">
        <f>OR(AND(#REF!&lt;=7,#REF!&lt;&gt;""),AND(#REF!&gt;=50,#REF!=""))</f>
        <v>#REF!</v>
      </c>
    </row>
    <row r="406" spans="1:47">
      <c r="A406" s="8">
        <v>395</v>
      </c>
      <c r="B406" s="459"/>
      <c r="C406" s="139"/>
      <c r="D406" s="140"/>
      <c r="E406" s="141"/>
      <c r="F406" s="142" t="str">
        <f>IF(E406="","",DATEDIF(E406,#REF!,"y"))</f>
        <v/>
      </c>
      <c r="G406" s="140"/>
      <c r="H406" s="140"/>
      <c r="I406" s="83"/>
      <c r="J406" s="149" t="str">
        <f t="shared" ca="1" si="99"/>
        <v/>
      </c>
      <c r="K406" s="145"/>
      <c r="L406" s="158"/>
      <c r="M406" s="158"/>
      <c r="N406" s="146"/>
      <c r="O406" s="143"/>
      <c r="P406" s="144" t="str">
        <f t="shared" ca="1" si="100"/>
        <v/>
      </c>
      <c r="Q406" s="145"/>
      <c r="R406" s="158"/>
      <c r="S406" s="158"/>
      <c r="T406" s="158"/>
      <c r="U406" s="146"/>
      <c r="V406" s="147"/>
      <c r="W406" s="83" t="str">
        <f t="shared" ca="1" si="101"/>
        <v/>
      </c>
      <c r="X406" s="83"/>
      <c r="Y406" s="145"/>
      <c r="Z406" s="158"/>
      <c r="AA406" s="158"/>
      <c r="AB406" s="158"/>
      <c r="AC406" s="148"/>
      <c r="AD406" s="143"/>
      <c r="AE406" s="144" t="str">
        <f t="shared" ca="1" si="102"/>
        <v/>
      </c>
      <c r="AF406" s="150" t="str">
        <f t="shared" si="103"/>
        <v/>
      </c>
      <c r="AG406" s="150" t="str">
        <f t="shared" si="104"/>
        <v/>
      </c>
      <c r="AH406" s="9" t="str">
        <f>IF(AF406=4,VLOOKUP(AG406,設定_幼児!$A$2:$B$4,2,1),"---")</f>
        <v>---</v>
      </c>
      <c r="AI406" s="109" t="str">
        <f>IF(E406=""," ",DATEDIF(E406,#REF!,"M"))</f>
        <v xml:space="preserve"> </v>
      </c>
      <c r="AJ406" s="15" t="str">
        <f t="shared" si="98"/>
        <v/>
      </c>
      <c r="AK406" s="31">
        <v>395</v>
      </c>
      <c r="AL406" s="31" t="str">
        <f t="shared" si="105"/>
        <v/>
      </c>
      <c r="AM406" s="31" t="str">
        <f t="shared" si="106"/>
        <v>立得点表_幼児!3:７</v>
      </c>
      <c r="AN406" s="121" t="str">
        <f t="shared" si="107"/>
        <v>立得点表_幼児!11:15</v>
      </c>
      <c r="AO406" s="31" t="str">
        <f t="shared" si="108"/>
        <v>ボール得点表_幼児!3:７</v>
      </c>
      <c r="AP406" s="121" t="str">
        <f t="shared" si="109"/>
        <v>ボール得点表_幼児!11:15</v>
      </c>
      <c r="AQ406" s="31" t="str">
        <f t="shared" si="110"/>
        <v>25m得点表_幼児!3:7</v>
      </c>
      <c r="AR406" s="121" t="str">
        <f t="shared" si="111"/>
        <v>25m得点表_幼児!11:15</v>
      </c>
      <c r="AS406" s="31" t="str">
        <f t="shared" si="112"/>
        <v>往得点表_幼児!3:7</v>
      </c>
      <c r="AT406" s="121" t="str">
        <f t="shared" si="113"/>
        <v>往得点表_幼児!11:15</v>
      </c>
      <c r="AU406" s="31" t="e">
        <f>OR(AND(#REF!&lt;=7,#REF!&lt;&gt;""),AND(#REF!&gt;=50,#REF!=""))</f>
        <v>#REF!</v>
      </c>
    </row>
    <row r="407" spans="1:47">
      <c r="A407" s="8">
        <v>396</v>
      </c>
      <c r="B407" s="459"/>
      <c r="C407" s="139"/>
      <c r="D407" s="140"/>
      <c r="E407" s="141"/>
      <c r="F407" s="142" t="str">
        <f>IF(E407="","",DATEDIF(E407,#REF!,"y"))</f>
        <v/>
      </c>
      <c r="G407" s="140"/>
      <c r="H407" s="140"/>
      <c r="I407" s="83"/>
      <c r="J407" s="149" t="str">
        <f t="shared" ca="1" si="99"/>
        <v/>
      </c>
      <c r="K407" s="145"/>
      <c r="L407" s="158"/>
      <c r="M407" s="158"/>
      <c r="N407" s="146"/>
      <c r="O407" s="143"/>
      <c r="P407" s="144" t="str">
        <f t="shared" ca="1" si="100"/>
        <v/>
      </c>
      <c r="Q407" s="145"/>
      <c r="R407" s="158"/>
      <c r="S407" s="158"/>
      <c r="T407" s="158"/>
      <c r="U407" s="146"/>
      <c r="V407" s="147"/>
      <c r="W407" s="83" t="str">
        <f t="shared" ca="1" si="101"/>
        <v/>
      </c>
      <c r="X407" s="83"/>
      <c r="Y407" s="145"/>
      <c r="Z407" s="158"/>
      <c r="AA407" s="158"/>
      <c r="AB407" s="158"/>
      <c r="AC407" s="148"/>
      <c r="AD407" s="143"/>
      <c r="AE407" s="144" t="str">
        <f t="shared" ca="1" si="102"/>
        <v/>
      </c>
      <c r="AF407" s="150" t="str">
        <f t="shared" si="103"/>
        <v/>
      </c>
      <c r="AG407" s="150" t="str">
        <f t="shared" si="104"/>
        <v/>
      </c>
      <c r="AH407" s="9" t="str">
        <f>IF(AF407=4,VLOOKUP(AG407,設定_幼児!$A$2:$B$4,2,1),"---")</f>
        <v>---</v>
      </c>
      <c r="AI407" s="109" t="str">
        <f>IF(E407=""," ",DATEDIF(E407,#REF!,"M"))</f>
        <v xml:space="preserve"> </v>
      </c>
      <c r="AJ407" s="15" t="str">
        <f t="shared" si="98"/>
        <v/>
      </c>
      <c r="AK407" s="31">
        <v>396</v>
      </c>
      <c r="AL407" s="31" t="str">
        <f t="shared" si="105"/>
        <v/>
      </c>
      <c r="AM407" s="31" t="str">
        <f t="shared" si="106"/>
        <v>立得点表_幼児!3:７</v>
      </c>
      <c r="AN407" s="121" t="str">
        <f t="shared" si="107"/>
        <v>立得点表_幼児!11:15</v>
      </c>
      <c r="AO407" s="31" t="str">
        <f t="shared" si="108"/>
        <v>ボール得点表_幼児!3:７</v>
      </c>
      <c r="AP407" s="121" t="str">
        <f t="shared" si="109"/>
        <v>ボール得点表_幼児!11:15</v>
      </c>
      <c r="AQ407" s="31" t="str">
        <f t="shared" si="110"/>
        <v>25m得点表_幼児!3:7</v>
      </c>
      <c r="AR407" s="121" t="str">
        <f t="shared" si="111"/>
        <v>25m得点表_幼児!11:15</v>
      </c>
      <c r="AS407" s="31" t="str">
        <f t="shared" si="112"/>
        <v>往得点表_幼児!3:7</v>
      </c>
      <c r="AT407" s="121" t="str">
        <f t="shared" si="113"/>
        <v>往得点表_幼児!11:15</v>
      </c>
      <c r="AU407" s="31" t="e">
        <f>OR(AND(#REF!&lt;=7,#REF!&lt;&gt;""),AND(#REF!&gt;=50,#REF!=""))</f>
        <v>#REF!</v>
      </c>
    </row>
    <row r="408" spans="1:47">
      <c r="A408" s="8">
        <v>397</v>
      </c>
      <c r="B408" s="459"/>
      <c r="C408" s="139"/>
      <c r="D408" s="140"/>
      <c r="E408" s="141"/>
      <c r="F408" s="142" t="str">
        <f>IF(E408="","",DATEDIF(E408,#REF!,"y"))</f>
        <v/>
      </c>
      <c r="G408" s="140"/>
      <c r="H408" s="140"/>
      <c r="I408" s="83"/>
      <c r="J408" s="149" t="str">
        <f t="shared" ca="1" si="99"/>
        <v/>
      </c>
      <c r="K408" s="145"/>
      <c r="L408" s="158"/>
      <c r="M408" s="158"/>
      <c r="N408" s="146"/>
      <c r="O408" s="143"/>
      <c r="P408" s="144" t="str">
        <f t="shared" ca="1" si="100"/>
        <v/>
      </c>
      <c r="Q408" s="145"/>
      <c r="R408" s="158"/>
      <c r="S408" s="158"/>
      <c r="T408" s="158"/>
      <c r="U408" s="146"/>
      <c r="V408" s="147"/>
      <c r="W408" s="83" t="str">
        <f t="shared" ca="1" si="101"/>
        <v/>
      </c>
      <c r="X408" s="83"/>
      <c r="Y408" s="145"/>
      <c r="Z408" s="158"/>
      <c r="AA408" s="158"/>
      <c r="AB408" s="158"/>
      <c r="AC408" s="148"/>
      <c r="AD408" s="143"/>
      <c r="AE408" s="144" t="str">
        <f t="shared" ca="1" si="102"/>
        <v/>
      </c>
      <c r="AF408" s="150" t="str">
        <f t="shared" si="103"/>
        <v/>
      </c>
      <c r="AG408" s="150" t="str">
        <f t="shared" si="104"/>
        <v/>
      </c>
      <c r="AH408" s="9" t="str">
        <f>IF(AF408=4,VLOOKUP(AG408,設定_幼児!$A$2:$B$4,2,1),"---")</f>
        <v>---</v>
      </c>
      <c r="AI408" s="109" t="str">
        <f>IF(E408=""," ",DATEDIF(E408,#REF!,"M"))</f>
        <v xml:space="preserve"> </v>
      </c>
      <c r="AJ408" s="15" t="str">
        <f t="shared" si="98"/>
        <v/>
      </c>
      <c r="AK408" s="31">
        <v>397</v>
      </c>
      <c r="AL408" s="31" t="str">
        <f t="shared" si="105"/>
        <v/>
      </c>
      <c r="AM408" s="31" t="str">
        <f t="shared" si="106"/>
        <v>立得点表_幼児!3:７</v>
      </c>
      <c r="AN408" s="121" t="str">
        <f t="shared" si="107"/>
        <v>立得点表_幼児!11:15</v>
      </c>
      <c r="AO408" s="31" t="str">
        <f t="shared" si="108"/>
        <v>ボール得点表_幼児!3:７</v>
      </c>
      <c r="AP408" s="121" t="str">
        <f t="shared" si="109"/>
        <v>ボール得点表_幼児!11:15</v>
      </c>
      <c r="AQ408" s="31" t="str">
        <f t="shared" si="110"/>
        <v>25m得点表_幼児!3:7</v>
      </c>
      <c r="AR408" s="121" t="str">
        <f t="shared" si="111"/>
        <v>25m得点表_幼児!11:15</v>
      </c>
      <c r="AS408" s="31" t="str">
        <f t="shared" si="112"/>
        <v>往得点表_幼児!3:7</v>
      </c>
      <c r="AT408" s="121" t="str">
        <f t="shared" si="113"/>
        <v>往得点表_幼児!11:15</v>
      </c>
      <c r="AU408" s="31" t="e">
        <f>OR(AND(#REF!&lt;=7,#REF!&lt;&gt;""),AND(#REF!&gt;=50,#REF!=""))</f>
        <v>#REF!</v>
      </c>
    </row>
    <row r="409" spans="1:47">
      <c r="A409" s="8">
        <v>398</v>
      </c>
      <c r="B409" s="459"/>
      <c r="C409" s="139"/>
      <c r="D409" s="140"/>
      <c r="E409" s="141"/>
      <c r="F409" s="142" t="str">
        <f>IF(E409="","",DATEDIF(E409,#REF!,"y"))</f>
        <v/>
      </c>
      <c r="G409" s="140"/>
      <c r="H409" s="140"/>
      <c r="I409" s="83"/>
      <c r="J409" s="149" t="str">
        <f t="shared" ca="1" si="99"/>
        <v/>
      </c>
      <c r="K409" s="145"/>
      <c r="L409" s="158"/>
      <c r="M409" s="158"/>
      <c r="N409" s="146"/>
      <c r="O409" s="143"/>
      <c r="P409" s="144" t="str">
        <f t="shared" ca="1" si="100"/>
        <v/>
      </c>
      <c r="Q409" s="145"/>
      <c r="R409" s="158"/>
      <c r="S409" s="158"/>
      <c r="T409" s="158"/>
      <c r="U409" s="146"/>
      <c r="V409" s="147"/>
      <c r="W409" s="83" t="str">
        <f t="shared" ca="1" si="101"/>
        <v/>
      </c>
      <c r="X409" s="83"/>
      <c r="Y409" s="145"/>
      <c r="Z409" s="158"/>
      <c r="AA409" s="158"/>
      <c r="AB409" s="158"/>
      <c r="AC409" s="148"/>
      <c r="AD409" s="143"/>
      <c r="AE409" s="144" t="str">
        <f t="shared" ca="1" si="102"/>
        <v/>
      </c>
      <c r="AF409" s="150" t="str">
        <f t="shared" si="103"/>
        <v/>
      </c>
      <c r="AG409" s="150" t="str">
        <f t="shared" si="104"/>
        <v/>
      </c>
      <c r="AH409" s="9" t="str">
        <f>IF(AF409=4,VLOOKUP(AG409,設定_幼児!$A$2:$B$4,2,1),"---")</f>
        <v>---</v>
      </c>
      <c r="AI409" s="109" t="str">
        <f>IF(E409=""," ",DATEDIF(E409,#REF!,"M"))</f>
        <v xml:space="preserve"> </v>
      </c>
      <c r="AJ409" s="15" t="str">
        <f t="shared" si="98"/>
        <v/>
      </c>
      <c r="AK409" s="31">
        <v>398</v>
      </c>
      <c r="AL409" s="31" t="str">
        <f t="shared" si="105"/>
        <v/>
      </c>
      <c r="AM409" s="31" t="str">
        <f t="shared" si="106"/>
        <v>立得点表_幼児!3:７</v>
      </c>
      <c r="AN409" s="121" t="str">
        <f t="shared" si="107"/>
        <v>立得点表_幼児!11:15</v>
      </c>
      <c r="AO409" s="31" t="str">
        <f t="shared" si="108"/>
        <v>ボール得点表_幼児!3:７</v>
      </c>
      <c r="AP409" s="121" t="str">
        <f t="shared" si="109"/>
        <v>ボール得点表_幼児!11:15</v>
      </c>
      <c r="AQ409" s="31" t="str">
        <f t="shared" si="110"/>
        <v>25m得点表_幼児!3:7</v>
      </c>
      <c r="AR409" s="121" t="str">
        <f t="shared" si="111"/>
        <v>25m得点表_幼児!11:15</v>
      </c>
      <c r="AS409" s="31" t="str">
        <f t="shared" si="112"/>
        <v>往得点表_幼児!3:7</v>
      </c>
      <c r="AT409" s="121" t="str">
        <f t="shared" si="113"/>
        <v>往得点表_幼児!11:15</v>
      </c>
      <c r="AU409" s="31" t="e">
        <f>OR(AND(#REF!&lt;=7,#REF!&lt;&gt;""),AND(#REF!&gt;=50,#REF!=""))</f>
        <v>#REF!</v>
      </c>
    </row>
    <row r="410" spans="1:47">
      <c r="A410" s="8">
        <v>399</v>
      </c>
      <c r="B410" s="459"/>
      <c r="C410" s="139"/>
      <c r="D410" s="140"/>
      <c r="E410" s="141"/>
      <c r="F410" s="142" t="str">
        <f>IF(E410="","",DATEDIF(E410,#REF!,"y"))</f>
        <v/>
      </c>
      <c r="G410" s="140"/>
      <c r="H410" s="140"/>
      <c r="I410" s="83"/>
      <c r="J410" s="149" t="str">
        <f t="shared" ca="1" si="99"/>
        <v/>
      </c>
      <c r="K410" s="145"/>
      <c r="L410" s="158"/>
      <c r="M410" s="158"/>
      <c r="N410" s="146"/>
      <c r="O410" s="143"/>
      <c r="P410" s="144" t="str">
        <f t="shared" ca="1" si="100"/>
        <v/>
      </c>
      <c r="Q410" s="145"/>
      <c r="R410" s="158"/>
      <c r="S410" s="158"/>
      <c r="T410" s="158"/>
      <c r="U410" s="146"/>
      <c r="V410" s="147"/>
      <c r="W410" s="83" t="str">
        <f t="shared" ca="1" si="101"/>
        <v/>
      </c>
      <c r="X410" s="83"/>
      <c r="Y410" s="145"/>
      <c r="Z410" s="158"/>
      <c r="AA410" s="158"/>
      <c r="AB410" s="158"/>
      <c r="AC410" s="148"/>
      <c r="AD410" s="143"/>
      <c r="AE410" s="144" t="str">
        <f t="shared" ca="1" si="102"/>
        <v/>
      </c>
      <c r="AF410" s="150" t="str">
        <f t="shared" si="103"/>
        <v/>
      </c>
      <c r="AG410" s="150" t="str">
        <f t="shared" si="104"/>
        <v/>
      </c>
      <c r="AH410" s="9" t="str">
        <f>IF(AF410=4,VLOOKUP(AG410,設定_幼児!$A$2:$B$4,2,1),"---")</f>
        <v>---</v>
      </c>
      <c r="AI410" s="109" t="str">
        <f>IF(E410=""," ",DATEDIF(E410,#REF!,"M"))</f>
        <v xml:space="preserve"> </v>
      </c>
      <c r="AJ410" s="15" t="str">
        <f t="shared" si="98"/>
        <v/>
      </c>
      <c r="AK410" s="31">
        <v>399</v>
      </c>
      <c r="AL410" s="31" t="str">
        <f t="shared" si="105"/>
        <v/>
      </c>
      <c r="AM410" s="31" t="str">
        <f t="shared" si="106"/>
        <v>立得点表_幼児!3:７</v>
      </c>
      <c r="AN410" s="121" t="str">
        <f t="shared" si="107"/>
        <v>立得点表_幼児!11:15</v>
      </c>
      <c r="AO410" s="31" t="str">
        <f t="shared" si="108"/>
        <v>ボール得点表_幼児!3:７</v>
      </c>
      <c r="AP410" s="121" t="str">
        <f t="shared" si="109"/>
        <v>ボール得点表_幼児!11:15</v>
      </c>
      <c r="AQ410" s="31" t="str">
        <f t="shared" si="110"/>
        <v>25m得点表_幼児!3:7</v>
      </c>
      <c r="AR410" s="121" t="str">
        <f t="shared" si="111"/>
        <v>25m得点表_幼児!11:15</v>
      </c>
      <c r="AS410" s="31" t="str">
        <f t="shared" si="112"/>
        <v>往得点表_幼児!3:7</v>
      </c>
      <c r="AT410" s="121" t="str">
        <f t="shared" si="113"/>
        <v>往得点表_幼児!11:15</v>
      </c>
      <c r="AU410" s="31" t="e">
        <f>OR(AND(#REF!&lt;=7,#REF!&lt;&gt;""),AND(#REF!&gt;=50,#REF!=""))</f>
        <v>#REF!</v>
      </c>
    </row>
    <row r="411" spans="1:47">
      <c r="A411" s="8">
        <v>400</v>
      </c>
      <c r="B411" s="459"/>
      <c r="C411" s="139"/>
      <c r="D411" s="140"/>
      <c r="E411" s="141"/>
      <c r="F411" s="142" t="str">
        <f>IF(E411="","",DATEDIF(E411,#REF!,"y"))</f>
        <v/>
      </c>
      <c r="G411" s="140"/>
      <c r="H411" s="140"/>
      <c r="I411" s="83"/>
      <c r="J411" s="149" t="str">
        <f t="shared" ca="1" si="99"/>
        <v/>
      </c>
      <c r="K411" s="145"/>
      <c r="L411" s="158"/>
      <c r="M411" s="158"/>
      <c r="N411" s="146"/>
      <c r="O411" s="143"/>
      <c r="P411" s="144" t="str">
        <f t="shared" ca="1" si="100"/>
        <v/>
      </c>
      <c r="Q411" s="145"/>
      <c r="R411" s="158"/>
      <c r="S411" s="158"/>
      <c r="T411" s="158"/>
      <c r="U411" s="146"/>
      <c r="V411" s="147"/>
      <c r="W411" s="83" t="str">
        <f t="shared" ca="1" si="101"/>
        <v/>
      </c>
      <c r="X411" s="83"/>
      <c r="Y411" s="145"/>
      <c r="Z411" s="158"/>
      <c r="AA411" s="158"/>
      <c r="AB411" s="158"/>
      <c r="AC411" s="148"/>
      <c r="AD411" s="143"/>
      <c r="AE411" s="144" t="str">
        <f t="shared" ca="1" si="102"/>
        <v/>
      </c>
      <c r="AF411" s="150" t="str">
        <f t="shared" si="103"/>
        <v/>
      </c>
      <c r="AG411" s="150" t="str">
        <f t="shared" si="104"/>
        <v/>
      </c>
      <c r="AH411" s="9" t="str">
        <f>IF(AF411=4,VLOOKUP(AG411,設定_幼児!$A$2:$B$4,2,1),"---")</f>
        <v>---</v>
      </c>
      <c r="AI411" s="109" t="str">
        <f>IF(E411=""," ",DATEDIF(E411,#REF!,"M"))</f>
        <v xml:space="preserve"> </v>
      </c>
      <c r="AJ411" s="15" t="str">
        <f t="shared" si="98"/>
        <v/>
      </c>
      <c r="AK411" s="31">
        <v>400</v>
      </c>
      <c r="AL411" s="31" t="str">
        <f t="shared" si="105"/>
        <v/>
      </c>
      <c r="AM411" s="31" t="str">
        <f t="shared" si="106"/>
        <v>立得点表_幼児!3:７</v>
      </c>
      <c r="AN411" s="121" t="str">
        <f t="shared" si="107"/>
        <v>立得点表_幼児!11:15</v>
      </c>
      <c r="AO411" s="31" t="str">
        <f t="shared" si="108"/>
        <v>ボール得点表_幼児!3:７</v>
      </c>
      <c r="AP411" s="121" t="str">
        <f t="shared" si="109"/>
        <v>ボール得点表_幼児!11:15</v>
      </c>
      <c r="AQ411" s="31" t="str">
        <f t="shared" si="110"/>
        <v>25m得点表_幼児!3:7</v>
      </c>
      <c r="AR411" s="121" t="str">
        <f t="shared" si="111"/>
        <v>25m得点表_幼児!11:15</v>
      </c>
      <c r="AS411" s="31" t="str">
        <f t="shared" si="112"/>
        <v>往得点表_幼児!3:7</v>
      </c>
      <c r="AT411" s="121" t="str">
        <f t="shared" si="113"/>
        <v>往得点表_幼児!11:15</v>
      </c>
      <c r="AU411" s="31" t="e">
        <f>OR(AND(#REF!&lt;=7,#REF!&lt;&gt;""),AND(#REF!&gt;=50,#REF!=""))</f>
        <v>#REF!</v>
      </c>
    </row>
    <row r="412" spans="1:47">
      <c r="A412" s="8">
        <v>401</v>
      </c>
      <c r="B412" s="459"/>
      <c r="C412" s="139"/>
      <c r="D412" s="140"/>
      <c r="E412" s="141"/>
      <c r="F412" s="142" t="str">
        <f>IF(E412="","",DATEDIF(E412,#REF!,"y"))</f>
        <v/>
      </c>
      <c r="G412" s="140"/>
      <c r="H412" s="140"/>
      <c r="I412" s="83"/>
      <c r="J412" s="149" t="str">
        <f t="shared" ca="1" si="99"/>
        <v/>
      </c>
      <c r="K412" s="145"/>
      <c r="L412" s="158"/>
      <c r="M412" s="158"/>
      <c r="N412" s="146"/>
      <c r="O412" s="143"/>
      <c r="P412" s="144" t="str">
        <f t="shared" ca="1" si="100"/>
        <v/>
      </c>
      <c r="Q412" s="145"/>
      <c r="R412" s="158"/>
      <c r="S412" s="158"/>
      <c r="T412" s="158"/>
      <c r="U412" s="146"/>
      <c r="V412" s="147"/>
      <c r="W412" s="83" t="str">
        <f t="shared" ca="1" si="101"/>
        <v/>
      </c>
      <c r="X412" s="83"/>
      <c r="Y412" s="145"/>
      <c r="Z412" s="158"/>
      <c r="AA412" s="158"/>
      <c r="AB412" s="158"/>
      <c r="AC412" s="148"/>
      <c r="AD412" s="143"/>
      <c r="AE412" s="144" t="str">
        <f t="shared" ca="1" si="102"/>
        <v/>
      </c>
      <c r="AF412" s="150" t="str">
        <f t="shared" si="103"/>
        <v/>
      </c>
      <c r="AG412" s="150" t="str">
        <f t="shared" si="104"/>
        <v/>
      </c>
      <c r="AH412" s="9" t="str">
        <f>IF(AF412=4,VLOOKUP(AG412,設定_幼児!$A$2:$B$4,2,1),"---")</f>
        <v>---</v>
      </c>
      <c r="AI412" s="109" t="str">
        <f>IF(E412=""," ",DATEDIF(E412,#REF!,"M"))</f>
        <v xml:space="preserve"> </v>
      </c>
      <c r="AJ412" s="15" t="str">
        <f t="shared" si="98"/>
        <v/>
      </c>
      <c r="AK412" s="31">
        <v>401</v>
      </c>
      <c r="AL412" s="31" t="str">
        <f t="shared" si="105"/>
        <v/>
      </c>
      <c r="AM412" s="31" t="str">
        <f t="shared" si="106"/>
        <v>立得点表_幼児!3:７</v>
      </c>
      <c r="AN412" s="121" t="str">
        <f t="shared" si="107"/>
        <v>立得点表_幼児!11:15</v>
      </c>
      <c r="AO412" s="31" t="str">
        <f t="shared" si="108"/>
        <v>ボール得点表_幼児!3:７</v>
      </c>
      <c r="AP412" s="121" t="str">
        <f t="shared" si="109"/>
        <v>ボール得点表_幼児!11:15</v>
      </c>
      <c r="AQ412" s="31" t="str">
        <f t="shared" si="110"/>
        <v>25m得点表_幼児!3:7</v>
      </c>
      <c r="AR412" s="121" t="str">
        <f t="shared" si="111"/>
        <v>25m得点表_幼児!11:15</v>
      </c>
      <c r="AS412" s="31" t="str">
        <f t="shared" si="112"/>
        <v>往得点表_幼児!3:7</v>
      </c>
      <c r="AT412" s="121" t="str">
        <f t="shared" si="113"/>
        <v>往得点表_幼児!11:15</v>
      </c>
      <c r="AU412" s="31" t="e">
        <f>OR(AND(#REF!&lt;=7,#REF!&lt;&gt;""),AND(#REF!&gt;=50,#REF!=""))</f>
        <v>#REF!</v>
      </c>
    </row>
    <row r="413" spans="1:47">
      <c r="A413" s="8">
        <v>402</v>
      </c>
      <c r="B413" s="459"/>
      <c r="C413" s="139"/>
      <c r="D413" s="140"/>
      <c r="E413" s="141"/>
      <c r="F413" s="142" t="str">
        <f>IF(E413="","",DATEDIF(E413,#REF!,"y"))</f>
        <v/>
      </c>
      <c r="G413" s="140"/>
      <c r="H413" s="140"/>
      <c r="I413" s="83"/>
      <c r="J413" s="149" t="str">
        <f t="shared" ca="1" si="99"/>
        <v/>
      </c>
      <c r="K413" s="145"/>
      <c r="L413" s="158"/>
      <c r="M413" s="158"/>
      <c r="N413" s="146"/>
      <c r="O413" s="143"/>
      <c r="P413" s="144" t="str">
        <f t="shared" ca="1" si="100"/>
        <v/>
      </c>
      <c r="Q413" s="145"/>
      <c r="R413" s="158"/>
      <c r="S413" s="158"/>
      <c r="T413" s="158"/>
      <c r="U413" s="146"/>
      <c r="V413" s="147"/>
      <c r="W413" s="83" t="str">
        <f t="shared" ca="1" si="101"/>
        <v/>
      </c>
      <c r="X413" s="83"/>
      <c r="Y413" s="145"/>
      <c r="Z413" s="158"/>
      <c r="AA413" s="158"/>
      <c r="AB413" s="158"/>
      <c r="AC413" s="148"/>
      <c r="AD413" s="143"/>
      <c r="AE413" s="144" t="str">
        <f t="shared" ca="1" si="102"/>
        <v/>
      </c>
      <c r="AF413" s="150" t="str">
        <f t="shared" si="103"/>
        <v/>
      </c>
      <c r="AG413" s="150" t="str">
        <f t="shared" si="104"/>
        <v/>
      </c>
      <c r="AH413" s="9" t="str">
        <f>IF(AF413=4,VLOOKUP(AG413,設定_幼児!$A$2:$B$4,2,1),"---")</f>
        <v>---</v>
      </c>
      <c r="AI413" s="109" t="str">
        <f>IF(E413=""," ",DATEDIF(E413,#REF!,"M"))</f>
        <v xml:space="preserve"> </v>
      </c>
      <c r="AJ413" s="15" t="str">
        <f t="shared" si="98"/>
        <v/>
      </c>
      <c r="AK413" s="31">
        <v>402</v>
      </c>
      <c r="AL413" s="31" t="str">
        <f t="shared" si="105"/>
        <v/>
      </c>
      <c r="AM413" s="31" t="str">
        <f t="shared" si="106"/>
        <v>立得点表_幼児!3:７</v>
      </c>
      <c r="AN413" s="121" t="str">
        <f t="shared" si="107"/>
        <v>立得点表_幼児!11:15</v>
      </c>
      <c r="AO413" s="31" t="str">
        <f t="shared" si="108"/>
        <v>ボール得点表_幼児!3:７</v>
      </c>
      <c r="AP413" s="121" t="str">
        <f t="shared" si="109"/>
        <v>ボール得点表_幼児!11:15</v>
      </c>
      <c r="AQ413" s="31" t="str">
        <f t="shared" si="110"/>
        <v>25m得点表_幼児!3:7</v>
      </c>
      <c r="AR413" s="121" t="str">
        <f t="shared" si="111"/>
        <v>25m得点表_幼児!11:15</v>
      </c>
      <c r="AS413" s="31" t="str">
        <f t="shared" si="112"/>
        <v>往得点表_幼児!3:7</v>
      </c>
      <c r="AT413" s="121" t="str">
        <f t="shared" si="113"/>
        <v>往得点表_幼児!11:15</v>
      </c>
      <c r="AU413" s="31" t="e">
        <f>OR(AND(#REF!&lt;=7,#REF!&lt;&gt;""),AND(#REF!&gt;=50,#REF!=""))</f>
        <v>#REF!</v>
      </c>
    </row>
    <row r="414" spans="1:47">
      <c r="A414" s="8">
        <v>403</v>
      </c>
      <c r="B414" s="459"/>
      <c r="C414" s="139"/>
      <c r="D414" s="140"/>
      <c r="E414" s="141"/>
      <c r="F414" s="142" t="str">
        <f>IF(E414="","",DATEDIF(E414,#REF!,"y"))</f>
        <v/>
      </c>
      <c r="G414" s="140"/>
      <c r="H414" s="140"/>
      <c r="I414" s="83"/>
      <c r="J414" s="149" t="str">
        <f t="shared" ca="1" si="99"/>
        <v/>
      </c>
      <c r="K414" s="145"/>
      <c r="L414" s="158"/>
      <c r="M414" s="158"/>
      <c r="N414" s="146"/>
      <c r="O414" s="143"/>
      <c r="P414" s="144" t="str">
        <f t="shared" ca="1" si="100"/>
        <v/>
      </c>
      <c r="Q414" s="145"/>
      <c r="R414" s="158"/>
      <c r="S414" s="158"/>
      <c r="T414" s="158"/>
      <c r="U414" s="146"/>
      <c r="V414" s="147"/>
      <c r="W414" s="83" t="str">
        <f t="shared" ca="1" si="101"/>
        <v/>
      </c>
      <c r="X414" s="83"/>
      <c r="Y414" s="145"/>
      <c r="Z414" s="158"/>
      <c r="AA414" s="158"/>
      <c r="AB414" s="158"/>
      <c r="AC414" s="148"/>
      <c r="AD414" s="143"/>
      <c r="AE414" s="144" t="str">
        <f t="shared" ca="1" si="102"/>
        <v/>
      </c>
      <c r="AF414" s="150" t="str">
        <f t="shared" si="103"/>
        <v/>
      </c>
      <c r="AG414" s="150" t="str">
        <f t="shared" si="104"/>
        <v/>
      </c>
      <c r="AH414" s="9" t="str">
        <f>IF(AF414=4,VLOOKUP(AG414,設定_幼児!$A$2:$B$4,2,1),"---")</f>
        <v>---</v>
      </c>
      <c r="AI414" s="109" t="str">
        <f>IF(E414=""," ",DATEDIF(E414,#REF!,"M"))</f>
        <v xml:space="preserve"> </v>
      </c>
      <c r="AJ414" s="15" t="str">
        <f t="shared" si="98"/>
        <v/>
      </c>
      <c r="AK414" s="31">
        <v>403</v>
      </c>
      <c r="AL414" s="31" t="str">
        <f t="shared" si="105"/>
        <v/>
      </c>
      <c r="AM414" s="31" t="str">
        <f t="shared" si="106"/>
        <v>立得点表_幼児!3:７</v>
      </c>
      <c r="AN414" s="121" t="str">
        <f t="shared" si="107"/>
        <v>立得点表_幼児!11:15</v>
      </c>
      <c r="AO414" s="31" t="str">
        <f t="shared" si="108"/>
        <v>ボール得点表_幼児!3:７</v>
      </c>
      <c r="AP414" s="121" t="str">
        <f t="shared" si="109"/>
        <v>ボール得点表_幼児!11:15</v>
      </c>
      <c r="AQ414" s="31" t="str">
        <f t="shared" si="110"/>
        <v>25m得点表_幼児!3:7</v>
      </c>
      <c r="AR414" s="121" t="str">
        <f t="shared" si="111"/>
        <v>25m得点表_幼児!11:15</v>
      </c>
      <c r="AS414" s="31" t="str">
        <f t="shared" si="112"/>
        <v>往得点表_幼児!3:7</v>
      </c>
      <c r="AT414" s="121" t="str">
        <f t="shared" si="113"/>
        <v>往得点表_幼児!11:15</v>
      </c>
      <c r="AU414" s="31" t="e">
        <f>OR(AND(#REF!&lt;=7,#REF!&lt;&gt;""),AND(#REF!&gt;=50,#REF!=""))</f>
        <v>#REF!</v>
      </c>
    </row>
    <row r="415" spans="1:47">
      <c r="A415" s="8">
        <v>404</v>
      </c>
      <c r="B415" s="459"/>
      <c r="C415" s="139"/>
      <c r="D415" s="140"/>
      <c r="E415" s="141"/>
      <c r="F415" s="142" t="str">
        <f>IF(E415="","",DATEDIF(E415,#REF!,"y"))</f>
        <v/>
      </c>
      <c r="G415" s="140"/>
      <c r="H415" s="140"/>
      <c r="I415" s="83"/>
      <c r="J415" s="149" t="str">
        <f t="shared" ca="1" si="99"/>
        <v/>
      </c>
      <c r="K415" s="145"/>
      <c r="L415" s="158"/>
      <c r="M415" s="158"/>
      <c r="N415" s="146"/>
      <c r="O415" s="143"/>
      <c r="P415" s="144" t="str">
        <f t="shared" ca="1" si="100"/>
        <v/>
      </c>
      <c r="Q415" s="145"/>
      <c r="R415" s="158"/>
      <c r="S415" s="158"/>
      <c r="T415" s="158"/>
      <c r="U415" s="146"/>
      <c r="V415" s="147"/>
      <c r="W415" s="83" t="str">
        <f t="shared" ca="1" si="101"/>
        <v/>
      </c>
      <c r="X415" s="83"/>
      <c r="Y415" s="145"/>
      <c r="Z415" s="158"/>
      <c r="AA415" s="158"/>
      <c r="AB415" s="158"/>
      <c r="AC415" s="148"/>
      <c r="AD415" s="143"/>
      <c r="AE415" s="144" t="str">
        <f t="shared" ca="1" si="102"/>
        <v/>
      </c>
      <c r="AF415" s="150" t="str">
        <f t="shared" si="103"/>
        <v/>
      </c>
      <c r="AG415" s="150" t="str">
        <f t="shared" si="104"/>
        <v/>
      </c>
      <c r="AH415" s="9" t="str">
        <f>IF(AF415=4,VLOOKUP(AG415,設定_幼児!$A$2:$B$4,2,1),"---")</f>
        <v>---</v>
      </c>
      <c r="AI415" s="109" t="str">
        <f>IF(E415=""," ",DATEDIF(E415,#REF!,"M"))</f>
        <v xml:space="preserve"> </v>
      </c>
      <c r="AJ415" s="15" t="str">
        <f t="shared" si="98"/>
        <v/>
      </c>
      <c r="AK415" s="31">
        <v>404</v>
      </c>
      <c r="AL415" s="31" t="str">
        <f t="shared" si="105"/>
        <v/>
      </c>
      <c r="AM415" s="31" t="str">
        <f t="shared" si="106"/>
        <v>立得点表_幼児!3:７</v>
      </c>
      <c r="AN415" s="121" t="str">
        <f t="shared" si="107"/>
        <v>立得点表_幼児!11:15</v>
      </c>
      <c r="AO415" s="31" t="str">
        <f t="shared" si="108"/>
        <v>ボール得点表_幼児!3:７</v>
      </c>
      <c r="AP415" s="121" t="str">
        <f t="shared" si="109"/>
        <v>ボール得点表_幼児!11:15</v>
      </c>
      <c r="AQ415" s="31" t="str">
        <f t="shared" si="110"/>
        <v>25m得点表_幼児!3:7</v>
      </c>
      <c r="AR415" s="121" t="str">
        <f t="shared" si="111"/>
        <v>25m得点表_幼児!11:15</v>
      </c>
      <c r="AS415" s="31" t="str">
        <f t="shared" si="112"/>
        <v>往得点表_幼児!3:7</v>
      </c>
      <c r="AT415" s="121" t="str">
        <f t="shared" si="113"/>
        <v>往得点表_幼児!11:15</v>
      </c>
      <c r="AU415" s="31" t="e">
        <f>OR(AND(#REF!&lt;=7,#REF!&lt;&gt;""),AND(#REF!&gt;=50,#REF!=""))</f>
        <v>#REF!</v>
      </c>
    </row>
    <row r="416" spans="1:47">
      <c r="A416" s="8">
        <v>405</v>
      </c>
      <c r="B416" s="459"/>
      <c r="C416" s="139"/>
      <c r="D416" s="140"/>
      <c r="E416" s="141"/>
      <c r="F416" s="142" t="str">
        <f>IF(E416="","",DATEDIF(E416,#REF!,"y"))</f>
        <v/>
      </c>
      <c r="G416" s="140"/>
      <c r="H416" s="140"/>
      <c r="I416" s="83"/>
      <c r="J416" s="149" t="str">
        <f t="shared" ca="1" si="99"/>
        <v/>
      </c>
      <c r="K416" s="145"/>
      <c r="L416" s="158"/>
      <c r="M416" s="158"/>
      <c r="N416" s="146"/>
      <c r="O416" s="143"/>
      <c r="P416" s="144" t="str">
        <f t="shared" ca="1" si="100"/>
        <v/>
      </c>
      <c r="Q416" s="145"/>
      <c r="R416" s="158"/>
      <c r="S416" s="158"/>
      <c r="T416" s="158"/>
      <c r="U416" s="146"/>
      <c r="V416" s="147"/>
      <c r="W416" s="83" t="str">
        <f t="shared" ca="1" si="101"/>
        <v/>
      </c>
      <c r="X416" s="83"/>
      <c r="Y416" s="145"/>
      <c r="Z416" s="158"/>
      <c r="AA416" s="158"/>
      <c r="AB416" s="158"/>
      <c r="AC416" s="148"/>
      <c r="AD416" s="143"/>
      <c r="AE416" s="144" t="str">
        <f t="shared" ca="1" si="102"/>
        <v/>
      </c>
      <c r="AF416" s="150" t="str">
        <f t="shared" si="103"/>
        <v/>
      </c>
      <c r="AG416" s="150" t="str">
        <f t="shared" si="104"/>
        <v/>
      </c>
      <c r="AH416" s="9" t="str">
        <f>IF(AF416=4,VLOOKUP(AG416,設定_幼児!$A$2:$B$4,2,1),"---")</f>
        <v>---</v>
      </c>
      <c r="AI416" s="109" t="str">
        <f>IF(E416=""," ",DATEDIF(E416,#REF!,"M"))</f>
        <v xml:space="preserve"> </v>
      </c>
      <c r="AJ416" s="15" t="str">
        <f t="shared" si="98"/>
        <v/>
      </c>
      <c r="AK416" s="31">
        <v>405</v>
      </c>
      <c r="AL416" s="31" t="str">
        <f t="shared" si="105"/>
        <v/>
      </c>
      <c r="AM416" s="31" t="str">
        <f t="shared" si="106"/>
        <v>立得点表_幼児!3:７</v>
      </c>
      <c r="AN416" s="121" t="str">
        <f t="shared" si="107"/>
        <v>立得点表_幼児!11:15</v>
      </c>
      <c r="AO416" s="31" t="str">
        <f t="shared" si="108"/>
        <v>ボール得点表_幼児!3:７</v>
      </c>
      <c r="AP416" s="121" t="str">
        <f t="shared" si="109"/>
        <v>ボール得点表_幼児!11:15</v>
      </c>
      <c r="AQ416" s="31" t="str">
        <f t="shared" si="110"/>
        <v>25m得点表_幼児!3:7</v>
      </c>
      <c r="AR416" s="121" t="str">
        <f t="shared" si="111"/>
        <v>25m得点表_幼児!11:15</v>
      </c>
      <c r="AS416" s="31" t="str">
        <f t="shared" si="112"/>
        <v>往得点表_幼児!3:7</v>
      </c>
      <c r="AT416" s="121" t="str">
        <f t="shared" si="113"/>
        <v>往得点表_幼児!11:15</v>
      </c>
      <c r="AU416" s="31" t="e">
        <f>OR(AND(#REF!&lt;=7,#REF!&lt;&gt;""),AND(#REF!&gt;=50,#REF!=""))</f>
        <v>#REF!</v>
      </c>
    </row>
    <row r="417" spans="1:47">
      <c r="A417" s="8">
        <v>406</v>
      </c>
      <c r="B417" s="459"/>
      <c r="C417" s="139"/>
      <c r="D417" s="140"/>
      <c r="E417" s="141"/>
      <c r="F417" s="142" t="str">
        <f>IF(E417="","",DATEDIF(E417,#REF!,"y"))</f>
        <v/>
      </c>
      <c r="G417" s="140"/>
      <c r="H417" s="140"/>
      <c r="I417" s="83"/>
      <c r="J417" s="149" t="str">
        <f t="shared" ca="1" si="99"/>
        <v/>
      </c>
      <c r="K417" s="145"/>
      <c r="L417" s="158"/>
      <c r="M417" s="158"/>
      <c r="N417" s="146"/>
      <c r="O417" s="143"/>
      <c r="P417" s="144" t="str">
        <f t="shared" ca="1" si="100"/>
        <v/>
      </c>
      <c r="Q417" s="145"/>
      <c r="R417" s="158"/>
      <c r="S417" s="158"/>
      <c r="T417" s="158"/>
      <c r="U417" s="146"/>
      <c r="V417" s="147"/>
      <c r="W417" s="83" t="str">
        <f t="shared" ca="1" si="101"/>
        <v/>
      </c>
      <c r="X417" s="83"/>
      <c r="Y417" s="145"/>
      <c r="Z417" s="158"/>
      <c r="AA417" s="158"/>
      <c r="AB417" s="158"/>
      <c r="AC417" s="148"/>
      <c r="AD417" s="143"/>
      <c r="AE417" s="144" t="str">
        <f t="shared" ca="1" si="102"/>
        <v/>
      </c>
      <c r="AF417" s="150" t="str">
        <f t="shared" si="103"/>
        <v/>
      </c>
      <c r="AG417" s="150" t="str">
        <f t="shared" si="104"/>
        <v/>
      </c>
      <c r="AH417" s="9" t="str">
        <f>IF(AF417=4,VLOOKUP(AG417,設定_幼児!$A$2:$B$4,2,1),"---")</f>
        <v>---</v>
      </c>
      <c r="AI417" s="109" t="str">
        <f>IF(E417=""," ",DATEDIF(E417,#REF!,"M"))</f>
        <v xml:space="preserve"> </v>
      </c>
      <c r="AJ417" s="15" t="str">
        <f t="shared" si="98"/>
        <v/>
      </c>
      <c r="AK417" s="31">
        <v>406</v>
      </c>
      <c r="AL417" s="31" t="str">
        <f t="shared" si="105"/>
        <v/>
      </c>
      <c r="AM417" s="31" t="str">
        <f t="shared" si="106"/>
        <v>立得点表_幼児!3:７</v>
      </c>
      <c r="AN417" s="121" t="str">
        <f t="shared" si="107"/>
        <v>立得点表_幼児!11:15</v>
      </c>
      <c r="AO417" s="31" t="str">
        <f t="shared" si="108"/>
        <v>ボール得点表_幼児!3:７</v>
      </c>
      <c r="AP417" s="121" t="str">
        <f t="shared" si="109"/>
        <v>ボール得点表_幼児!11:15</v>
      </c>
      <c r="AQ417" s="31" t="str">
        <f t="shared" si="110"/>
        <v>25m得点表_幼児!3:7</v>
      </c>
      <c r="AR417" s="121" t="str">
        <f t="shared" si="111"/>
        <v>25m得点表_幼児!11:15</v>
      </c>
      <c r="AS417" s="31" t="str">
        <f t="shared" si="112"/>
        <v>往得点表_幼児!3:7</v>
      </c>
      <c r="AT417" s="121" t="str">
        <f t="shared" si="113"/>
        <v>往得点表_幼児!11:15</v>
      </c>
      <c r="AU417" s="31" t="e">
        <f>OR(AND(#REF!&lt;=7,#REF!&lt;&gt;""),AND(#REF!&gt;=50,#REF!=""))</f>
        <v>#REF!</v>
      </c>
    </row>
    <row r="418" spans="1:47">
      <c r="A418" s="8">
        <v>407</v>
      </c>
      <c r="B418" s="459"/>
      <c r="C418" s="139"/>
      <c r="D418" s="140"/>
      <c r="E418" s="141"/>
      <c r="F418" s="142" t="str">
        <f>IF(E418="","",DATEDIF(E418,#REF!,"y"))</f>
        <v/>
      </c>
      <c r="G418" s="140"/>
      <c r="H418" s="140"/>
      <c r="I418" s="83"/>
      <c r="J418" s="149" t="str">
        <f t="shared" ca="1" si="99"/>
        <v/>
      </c>
      <c r="K418" s="145"/>
      <c r="L418" s="158"/>
      <c r="M418" s="158"/>
      <c r="N418" s="146"/>
      <c r="O418" s="143"/>
      <c r="P418" s="144" t="str">
        <f t="shared" ca="1" si="100"/>
        <v/>
      </c>
      <c r="Q418" s="145"/>
      <c r="R418" s="158"/>
      <c r="S418" s="158"/>
      <c r="T418" s="158"/>
      <c r="U418" s="146"/>
      <c r="V418" s="147"/>
      <c r="W418" s="83" t="str">
        <f t="shared" ca="1" si="101"/>
        <v/>
      </c>
      <c r="X418" s="83"/>
      <c r="Y418" s="145"/>
      <c r="Z418" s="158"/>
      <c r="AA418" s="158"/>
      <c r="AB418" s="158"/>
      <c r="AC418" s="148"/>
      <c r="AD418" s="143"/>
      <c r="AE418" s="144" t="str">
        <f t="shared" ca="1" si="102"/>
        <v/>
      </c>
      <c r="AF418" s="150" t="str">
        <f t="shared" si="103"/>
        <v/>
      </c>
      <c r="AG418" s="150" t="str">
        <f t="shared" si="104"/>
        <v/>
      </c>
      <c r="AH418" s="9" t="str">
        <f>IF(AF418=4,VLOOKUP(AG418,設定_幼児!$A$2:$B$4,2,1),"---")</f>
        <v>---</v>
      </c>
      <c r="AI418" s="109" t="str">
        <f>IF(E418=""," ",DATEDIF(E418,#REF!,"M"))</f>
        <v xml:space="preserve"> </v>
      </c>
      <c r="AJ418" s="15" t="str">
        <f t="shared" si="98"/>
        <v/>
      </c>
      <c r="AK418" s="31">
        <v>407</v>
      </c>
      <c r="AL418" s="31" t="str">
        <f t="shared" si="105"/>
        <v/>
      </c>
      <c r="AM418" s="31" t="str">
        <f t="shared" si="106"/>
        <v>立得点表_幼児!3:７</v>
      </c>
      <c r="AN418" s="121" t="str">
        <f t="shared" si="107"/>
        <v>立得点表_幼児!11:15</v>
      </c>
      <c r="AO418" s="31" t="str">
        <f t="shared" si="108"/>
        <v>ボール得点表_幼児!3:７</v>
      </c>
      <c r="AP418" s="121" t="str">
        <f t="shared" si="109"/>
        <v>ボール得点表_幼児!11:15</v>
      </c>
      <c r="AQ418" s="31" t="str">
        <f t="shared" si="110"/>
        <v>25m得点表_幼児!3:7</v>
      </c>
      <c r="AR418" s="121" t="str">
        <f t="shared" si="111"/>
        <v>25m得点表_幼児!11:15</v>
      </c>
      <c r="AS418" s="31" t="str">
        <f t="shared" si="112"/>
        <v>往得点表_幼児!3:7</v>
      </c>
      <c r="AT418" s="121" t="str">
        <f t="shared" si="113"/>
        <v>往得点表_幼児!11:15</v>
      </c>
      <c r="AU418" s="31" t="e">
        <f>OR(AND(#REF!&lt;=7,#REF!&lt;&gt;""),AND(#REF!&gt;=50,#REF!=""))</f>
        <v>#REF!</v>
      </c>
    </row>
    <row r="419" spans="1:47">
      <c r="A419" s="8">
        <v>408</v>
      </c>
      <c r="B419" s="459"/>
      <c r="C419" s="139"/>
      <c r="D419" s="140"/>
      <c r="E419" s="141"/>
      <c r="F419" s="142" t="str">
        <f>IF(E419="","",DATEDIF(E419,#REF!,"y"))</f>
        <v/>
      </c>
      <c r="G419" s="140"/>
      <c r="H419" s="140"/>
      <c r="I419" s="83"/>
      <c r="J419" s="149" t="str">
        <f t="shared" ca="1" si="99"/>
        <v/>
      </c>
      <c r="K419" s="145"/>
      <c r="L419" s="158"/>
      <c r="M419" s="158"/>
      <c r="N419" s="146"/>
      <c r="O419" s="143"/>
      <c r="P419" s="144" t="str">
        <f t="shared" ca="1" si="100"/>
        <v/>
      </c>
      <c r="Q419" s="145"/>
      <c r="R419" s="158"/>
      <c r="S419" s="158"/>
      <c r="T419" s="158"/>
      <c r="U419" s="146"/>
      <c r="V419" s="147"/>
      <c r="W419" s="83" t="str">
        <f t="shared" ca="1" si="101"/>
        <v/>
      </c>
      <c r="X419" s="83"/>
      <c r="Y419" s="145"/>
      <c r="Z419" s="158"/>
      <c r="AA419" s="158"/>
      <c r="AB419" s="158"/>
      <c r="AC419" s="148"/>
      <c r="AD419" s="143"/>
      <c r="AE419" s="144" t="str">
        <f t="shared" ca="1" si="102"/>
        <v/>
      </c>
      <c r="AF419" s="150" t="str">
        <f t="shared" si="103"/>
        <v/>
      </c>
      <c r="AG419" s="150" t="str">
        <f t="shared" si="104"/>
        <v/>
      </c>
      <c r="AH419" s="9" t="str">
        <f>IF(AF419=4,VLOOKUP(AG419,設定_幼児!$A$2:$B$4,2,1),"---")</f>
        <v>---</v>
      </c>
      <c r="AI419" s="109" t="str">
        <f>IF(E419=""," ",DATEDIF(E419,#REF!,"M"))</f>
        <v xml:space="preserve"> </v>
      </c>
      <c r="AJ419" s="15" t="str">
        <f t="shared" si="98"/>
        <v/>
      </c>
      <c r="AK419" s="31">
        <v>408</v>
      </c>
      <c r="AL419" s="31" t="str">
        <f t="shared" si="105"/>
        <v/>
      </c>
      <c r="AM419" s="31" t="str">
        <f t="shared" si="106"/>
        <v>立得点表_幼児!3:７</v>
      </c>
      <c r="AN419" s="121" t="str">
        <f t="shared" si="107"/>
        <v>立得点表_幼児!11:15</v>
      </c>
      <c r="AO419" s="31" t="str">
        <f t="shared" si="108"/>
        <v>ボール得点表_幼児!3:７</v>
      </c>
      <c r="AP419" s="121" t="str">
        <f t="shared" si="109"/>
        <v>ボール得点表_幼児!11:15</v>
      </c>
      <c r="AQ419" s="31" t="str">
        <f t="shared" si="110"/>
        <v>25m得点表_幼児!3:7</v>
      </c>
      <c r="AR419" s="121" t="str">
        <f t="shared" si="111"/>
        <v>25m得点表_幼児!11:15</v>
      </c>
      <c r="AS419" s="31" t="str">
        <f t="shared" si="112"/>
        <v>往得点表_幼児!3:7</v>
      </c>
      <c r="AT419" s="121" t="str">
        <f t="shared" si="113"/>
        <v>往得点表_幼児!11:15</v>
      </c>
      <c r="AU419" s="31" t="e">
        <f>OR(AND(#REF!&lt;=7,#REF!&lt;&gt;""),AND(#REF!&gt;=50,#REF!=""))</f>
        <v>#REF!</v>
      </c>
    </row>
    <row r="420" spans="1:47">
      <c r="A420" s="8">
        <v>409</v>
      </c>
      <c r="B420" s="459"/>
      <c r="C420" s="139"/>
      <c r="D420" s="140"/>
      <c r="E420" s="141"/>
      <c r="F420" s="142" t="str">
        <f>IF(E420="","",DATEDIF(E420,#REF!,"y"))</f>
        <v/>
      </c>
      <c r="G420" s="140"/>
      <c r="H420" s="140"/>
      <c r="I420" s="83"/>
      <c r="J420" s="149" t="str">
        <f t="shared" ca="1" si="99"/>
        <v/>
      </c>
      <c r="K420" s="145"/>
      <c r="L420" s="158"/>
      <c r="M420" s="158"/>
      <c r="N420" s="146"/>
      <c r="O420" s="143"/>
      <c r="P420" s="144" t="str">
        <f t="shared" ca="1" si="100"/>
        <v/>
      </c>
      <c r="Q420" s="145"/>
      <c r="R420" s="158"/>
      <c r="S420" s="158"/>
      <c r="T420" s="158"/>
      <c r="U420" s="146"/>
      <c r="V420" s="147"/>
      <c r="W420" s="83" t="str">
        <f t="shared" ca="1" si="101"/>
        <v/>
      </c>
      <c r="X420" s="83"/>
      <c r="Y420" s="145"/>
      <c r="Z420" s="158"/>
      <c r="AA420" s="158"/>
      <c r="AB420" s="158"/>
      <c r="AC420" s="148"/>
      <c r="AD420" s="143"/>
      <c r="AE420" s="144" t="str">
        <f t="shared" ca="1" si="102"/>
        <v/>
      </c>
      <c r="AF420" s="150" t="str">
        <f t="shared" si="103"/>
        <v/>
      </c>
      <c r="AG420" s="150" t="str">
        <f t="shared" si="104"/>
        <v/>
      </c>
      <c r="AH420" s="9" t="str">
        <f>IF(AF420=4,VLOOKUP(AG420,設定_幼児!$A$2:$B$4,2,1),"---")</f>
        <v>---</v>
      </c>
      <c r="AI420" s="109" t="str">
        <f>IF(E420=""," ",DATEDIF(E420,#REF!,"M"))</f>
        <v xml:space="preserve"> </v>
      </c>
      <c r="AJ420" s="15" t="str">
        <f t="shared" si="98"/>
        <v/>
      </c>
      <c r="AK420" s="31">
        <v>409</v>
      </c>
      <c r="AL420" s="31" t="str">
        <f t="shared" si="105"/>
        <v/>
      </c>
      <c r="AM420" s="31" t="str">
        <f t="shared" si="106"/>
        <v>立得点表_幼児!3:７</v>
      </c>
      <c r="AN420" s="121" t="str">
        <f t="shared" si="107"/>
        <v>立得点表_幼児!11:15</v>
      </c>
      <c r="AO420" s="31" t="str">
        <f t="shared" si="108"/>
        <v>ボール得点表_幼児!3:７</v>
      </c>
      <c r="AP420" s="121" t="str">
        <f t="shared" si="109"/>
        <v>ボール得点表_幼児!11:15</v>
      </c>
      <c r="AQ420" s="31" t="str">
        <f t="shared" si="110"/>
        <v>25m得点表_幼児!3:7</v>
      </c>
      <c r="AR420" s="121" t="str">
        <f t="shared" si="111"/>
        <v>25m得点表_幼児!11:15</v>
      </c>
      <c r="AS420" s="31" t="str">
        <f t="shared" si="112"/>
        <v>往得点表_幼児!3:7</v>
      </c>
      <c r="AT420" s="121" t="str">
        <f t="shared" si="113"/>
        <v>往得点表_幼児!11:15</v>
      </c>
      <c r="AU420" s="31" t="e">
        <f>OR(AND(#REF!&lt;=7,#REF!&lt;&gt;""),AND(#REF!&gt;=50,#REF!=""))</f>
        <v>#REF!</v>
      </c>
    </row>
    <row r="421" spans="1:47">
      <c r="A421" s="8">
        <v>410</v>
      </c>
      <c r="B421" s="459"/>
      <c r="C421" s="139"/>
      <c r="D421" s="140"/>
      <c r="E421" s="141"/>
      <c r="F421" s="142" t="str">
        <f>IF(E421="","",DATEDIF(E421,#REF!,"y"))</f>
        <v/>
      </c>
      <c r="G421" s="140"/>
      <c r="H421" s="140"/>
      <c r="I421" s="83"/>
      <c r="J421" s="149" t="str">
        <f t="shared" ca="1" si="99"/>
        <v/>
      </c>
      <c r="K421" s="145"/>
      <c r="L421" s="158"/>
      <c r="M421" s="158"/>
      <c r="N421" s="146"/>
      <c r="O421" s="143"/>
      <c r="P421" s="144" t="str">
        <f t="shared" ca="1" si="100"/>
        <v/>
      </c>
      <c r="Q421" s="145"/>
      <c r="R421" s="158"/>
      <c r="S421" s="158"/>
      <c r="T421" s="158"/>
      <c r="U421" s="146"/>
      <c r="V421" s="147"/>
      <c r="W421" s="83" t="str">
        <f t="shared" ca="1" si="101"/>
        <v/>
      </c>
      <c r="X421" s="83"/>
      <c r="Y421" s="145"/>
      <c r="Z421" s="158"/>
      <c r="AA421" s="158"/>
      <c r="AB421" s="158"/>
      <c r="AC421" s="148"/>
      <c r="AD421" s="143"/>
      <c r="AE421" s="144" t="str">
        <f t="shared" ca="1" si="102"/>
        <v/>
      </c>
      <c r="AF421" s="150" t="str">
        <f t="shared" si="103"/>
        <v/>
      </c>
      <c r="AG421" s="150" t="str">
        <f t="shared" si="104"/>
        <v/>
      </c>
      <c r="AH421" s="9" t="str">
        <f>IF(AF421=4,VLOOKUP(AG421,設定_幼児!$A$2:$B$4,2,1),"---")</f>
        <v>---</v>
      </c>
      <c r="AI421" s="109" t="str">
        <f>IF(E421=""," ",DATEDIF(E421,#REF!,"M"))</f>
        <v xml:space="preserve"> </v>
      </c>
      <c r="AJ421" s="15" t="str">
        <f t="shared" si="98"/>
        <v/>
      </c>
      <c r="AK421" s="31">
        <v>410</v>
      </c>
      <c r="AL421" s="31" t="str">
        <f t="shared" si="105"/>
        <v/>
      </c>
      <c r="AM421" s="31" t="str">
        <f t="shared" si="106"/>
        <v>立得点表_幼児!3:７</v>
      </c>
      <c r="AN421" s="121" t="str">
        <f t="shared" si="107"/>
        <v>立得点表_幼児!11:15</v>
      </c>
      <c r="AO421" s="31" t="str">
        <f t="shared" si="108"/>
        <v>ボール得点表_幼児!3:７</v>
      </c>
      <c r="AP421" s="121" t="str">
        <f t="shared" si="109"/>
        <v>ボール得点表_幼児!11:15</v>
      </c>
      <c r="AQ421" s="31" t="str">
        <f t="shared" si="110"/>
        <v>25m得点表_幼児!3:7</v>
      </c>
      <c r="AR421" s="121" t="str">
        <f t="shared" si="111"/>
        <v>25m得点表_幼児!11:15</v>
      </c>
      <c r="AS421" s="31" t="str">
        <f t="shared" si="112"/>
        <v>往得点表_幼児!3:7</v>
      </c>
      <c r="AT421" s="121" t="str">
        <f t="shared" si="113"/>
        <v>往得点表_幼児!11:15</v>
      </c>
      <c r="AU421" s="31" t="e">
        <f>OR(AND(#REF!&lt;=7,#REF!&lt;&gt;""),AND(#REF!&gt;=50,#REF!=""))</f>
        <v>#REF!</v>
      </c>
    </row>
    <row r="422" spans="1:47">
      <c r="A422" s="8">
        <v>411</v>
      </c>
      <c r="B422" s="459"/>
      <c r="C422" s="139"/>
      <c r="D422" s="140"/>
      <c r="E422" s="141"/>
      <c r="F422" s="142" t="str">
        <f>IF(E422="","",DATEDIF(E422,#REF!,"y"))</f>
        <v/>
      </c>
      <c r="G422" s="140"/>
      <c r="H422" s="140"/>
      <c r="I422" s="83"/>
      <c r="J422" s="149" t="str">
        <f t="shared" ca="1" si="99"/>
        <v/>
      </c>
      <c r="K422" s="145"/>
      <c r="L422" s="158"/>
      <c r="M422" s="158"/>
      <c r="N422" s="146"/>
      <c r="O422" s="143"/>
      <c r="P422" s="144" t="str">
        <f t="shared" ca="1" si="100"/>
        <v/>
      </c>
      <c r="Q422" s="145"/>
      <c r="R422" s="158"/>
      <c r="S422" s="158"/>
      <c r="T422" s="158"/>
      <c r="U422" s="146"/>
      <c r="V422" s="147"/>
      <c r="W422" s="83" t="str">
        <f t="shared" ca="1" si="101"/>
        <v/>
      </c>
      <c r="X422" s="83"/>
      <c r="Y422" s="145"/>
      <c r="Z422" s="158"/>
      <c r="AA422" s="158"/>
      <c r="AB422" s="158"/>
      <c r="AC422" s="148"/>
      <c r="AD422" s="143"/>
      <c r="AE422" s="144" t="str">
        <f t="shared" ca="1" si="102"/>
        <v/>
      </c>
      <c r="AF422" s="150" t="str">
        <f t="shared" si="103"/>
        <v/>
      </c>
      <c r="AG422" s="150" t="str">
        <f t="shared" si="104"/>
        <v/>
      </c>
      <c r="AH422" s="9" t="str">
        <f>IF(AF422=4,VLOOKUP(AG422,設定_幼児!$A$2:$B$4,2,1),"---")</f>
        <v>---</v>
      </c>
      <c r="AI422" s="109" t="str">
        <f>IF(E422=""," ",DATEDIF(E422,#REF!,"M"))</f>
        <v xml:space="preserve"> </v>
      </c>
      <c r="AJ422" s="15" t="str">
        <f t="shared" si="98"/>
        <v/>
      </c>
      <c r="AK422" s="31">
        <v>411</v>
      </c>
      <c r="AL422" s="31" t="str">
        <f t="shared" si="105"/>
        <v/>
      </c>
      <c r="AM422" s="31" t="str">
        <f t="shared" si="106"/>
        <v>立得点表_幼児!3:７</v>
      </c>
      <c r="AN422" s="121" t="str">
        <f t="shared" si="107"/>
        <v>立得点表_幼児!11:15</v>
      </c>
      <c r="AO422" s="31" t="str">
        <f t="shared" si="108"/>
        <v>ボール得点表_幼児!3:７</v>
      </c>
      <c r="AP422" s="121" t="str">
        <f t="shared" si="109"/>
        <v>ボール得点表_幼児!11:15</v>
      </c>
      <c r="AQ422" s="31" t="str">
        <f t="shared" si="110"/>
        <v>25m得点表_幼児!3:7</v>
      </c>
      <c r="AR422" s="121" t="str">
        <f t="shared" si="111"/>
        <v>25m得点表_幼児!11:15</v>
      </c>
      <c r="AS422" s="31" t="str">
        <f t="shared" si="112"/>
        <v>往得点表_幼児!3:7</v>
      </c>
      <c r="AT422" s="121" t="str">
        <f t="shared" si="113"/>
        <v>往得点表_幼児!11:15</v>
      </c>
      <c r="AU422" s="31" t="e">
        <f>OR(AND(#REF!&lt;=7,#REF!&lt;&gt;""),AND(#REF!&gt;=50,#REF!=""))</f>
        <v>#REF!</v>
      </c>
    </row>
    <row r="423" spans="1:47">
      <c r="A423" s="8">
        <v>412</v>
      </c>
      <c r="B423" s="459"/>
      <c r="C423" s="139"/>
      <c r="D423" s="140"/>
      <c r="E423" s="141"/>
      <c r="F423" s="142" t="str">
        <f>IF(E423="","",DATEDIF(E423,#REF!,"y"))</f>
        <v/>
      </c>
      <c r="G423" s="140"/>
      <c r="H423" s="140"/>
      <c r="I423" s="83"/>
      <c r="J423" s="149" t="str">
        <f t="shared" ca="1" si="99"/>
        <v/>
      </c>
      <c r="K423" s="145"/>
      <c r="L423" s="158"/>
      <c r="M423" s="158"/>
      <c r="N423" s="146"/>
      <c r="O423" s="143"/>
      <c r="P423" s="144" t="str">
        <f t="shared" ca="1" si="100"/>
        <v/>
      </c>
      <c r="Q423" s="145"/>
      <c r="R423" s="158"/>
      <c r="S423" s="158"/>
      <c r="T423" s="158"/>
      <c r="U423" s="146"/>
      <c r="V423" s="147"/>
      <c r="W423" s="83" t="str">
        <f t="shared" ca="1" si="101"/>
        <v/>
      </c>
      <c r="X423" s="83"/>
      <c r="Y423" s="145"/>
      <c r="Z423" s="158"/>
      <c r="AA423" s="158"/>
      <c r="AB423" s="158"/>
      <c r="AC423" s="148"/>
      <c r="AD423" s="143"/>
      <c r="AE423" s="144" t="str">
        <f t="shared" ca="1" si="102"/>
        <v/>
      </c>
      <c r="AF423" s="150" t="str">
        <f t="shared" si="103"/>
        <v/>
      </c>
      <c r="AG423" s="150" t="str">
        <f t="shared" si="104"/>
        <v/>
      </c>
      <c r="AH423" s="9" t="str">
        <f>IF(AF423=4,VLOOKUP(AG423,設定_幼児!$A$2:$B$4,2,1),"---")</f>
        <v>---</v>
      </c>
      <c r="AI423" s="109" t="str">
        <f>IF(E423=""," ",DATEDIF(E423,#REF!,"M"))</f>
        <v xml:space="preserve"> </v>
      </c>
      <c r="AJ423" s="15" t="str">
        <f t="shared" si="98"/>
        <v/>
      </c>
      <c r="AK423" s="31">
        <v>412</v>
      </c>
      <c r="AL423" s="31" t="str">
        <f t="shared" si="105"/>
        <v/>
      </c>
      <c r="AM423" s="31" t="str">
        <f t="shared" si="106"/>
        <v>立得点表_幼児!3:７</v>
      </c>
      <c r="AN423" s="121" t="str">
        <f t="shared" si="107"/>
        <v>立得点表_幼児!11:15</v>
      </c>
      <c r="AO423" s="31" t="str">
        <f t="shared" si="108"/>
        <v>ボール得点表_幼児!3:７</v>
      </c>
      <c r="AP423" s="121" t="str">
        <f t="shared" si="109"/>
        <v>ボール得点表_幼児!11:15</v>
      </c>
      <c r="AQ423" s="31" t="str">
        <f t="shared" si="110"/>
        <v>25m得点表_幼児!3:7</v>
      </c>
      <c r="AR423" s="121" t="str">
        <f t="shared" si="111"/>
        <v>25m得点表_幼児!11:15</v>
      </c>
      <c r="AS423" s="31" t="str">
        <f t="shared" si="112"/>
        <v>往得点表_幼児!3:7</v>
      </c>
      <c r="AT423" s="121" t="str">
        <f t="shared" si="113"/>
        <v>往得点表_幼児!11:15</v>
      </c>
      <c r="AU423" s="31" t="e">
        <f>OR(AND(#REF!&lt;=7,#REF!&lt;&gt;""),AND(#REF!&gt;=50,#REF!=""))</f>
        <v>#REF!</v>
      </c>
    </row>
    <row r="424" spans="1:47">
      <c r="A424" s="8">
        <v>413</v>
      </c>
      <c r="B424" s="459"/>
      <c r="C424" s="139"/>
      <c r="D424" s="140"/>
      <c r="E424" s="141"/>
      <c r="F424" s="142" t="str">
        <f>IF(E424="","",DATEDIF(E424,#REF!,"y"))</f>
        <v/>
      </c>
      <c r="G424" s="140"/>
      <c r="H424" s="140"/>
      <c r="I424" s="83"/>
      <c r="J424" s="149" t="str">
        <f t="shared" ca="1" si="99"/>
        <v/>
      </c>
      <c r="K424" s="145"/>
      <c r="L424" s="158"/>
      <c r="M424" s="158"/>
      <c r="N424" s="146"/>
      <c r="O424" s="143"/>
      <c r="P424" s="144" t="str">
        <f t="shared" ca="1" si="100"/>
        <v/>
      </c>
      <c r="Q424" s="145"/>
      <c r="R424" s="158"/>
      <c r="S424" s="158"/>
      <c r="T424" s="158"/>
      <c r="U424" s="146"/>
      <c r="V424" s="147"/>
      <c r="W424" s="83" t="str">
        <f t="shared" ca="1" si="101"/>
        <v/>
      </c>
      <c r="X424" s="83"/>
      <c r="Y424" s="145"/>
      <c r="Z424" s="158"/>
      <c r="AA424" s="158"/>
      <c r="AB424" s="158"/>
      <c r="AC424" s="148"/>
      <c r="AD424" s="143"/>
      <c r="AE424" s="144" t="str">
        <f t="shared" ca="1" si="102"/>
        <v/>
      </c>
      <c r="AF424" s="150" t="str">
        <f t="shared" si="103"/>
        <v/>
      </c>
      <c r="AG424" s="150" t="str">
        <f t="shared" si="104"/>
        <v/>
      </c>
      <c r="AH424" s="9" t="str">
        <f>IF(AF424=4,VLOOKUP(AG424,設定_幼児!$A$2:$B$4,2,1),"---")</f>
        <v>---</v>
      </c>
      <c r="AI424" s="109" t="str">
        <f>IF(E424=""," ",DATEDIF(E424,#REF!,"M"))</f>
        <v xml:space="preserve"> </v>
      </c>
      <c r="AJ424" s="15" t="str">
        <f t="shared" si="98"/>
        <v/>
      </c>
      <c r="AK424" s="31">
        <v>413</v>
      </c>
      <c r="AL424" s="31" t="str">
        <f t="shared" si="105"/>
        <v/>
      </c>
      <c r="AM424" s="31" t="str">
        <f t="shared" si="106"/>
        <v>立得点表_幼児!3:７</v>
      </c>
      <c r="AN424" s="121" t="str">
        <f t="shared" si="107"/>
        <v>立得点表_幼児!11:15</v>
      </c>
      <c r="AO424" s="31" t="str">
        <f t="shared" si="108"/>
        <v>ボール得点表_幼児!3:７</v>
      </c>
      <c r="AP424" s="121" t="str">
        <f t="shared" si="109"/>
        <v>ボール得点表_幼児!11:15</v>
      </c>
      <c r="AQ424" s="31" t="str">
        <f t="shared" si="110"/>
        <v>25m得点表_幼児!3:7</v>
      </c>
      <c r="AR424" s="121" t="str">
        <f t="shared" si="111"/>
        <v>25m得点表_幼児!11:15</v>
      </c>
      <c r="AS424" s="31" t="str">
        <f t="shared" si="112"/>
        <v>往得点表_幼児!3:7</v>
      </c>
      <c r="AT424" s="121" t="str">
        <f t="shared" si="113"/>
        <v>往得点表_幼児!11:15</v>
      </c>
      <c r="AU424" s="31" t="e">
        <f>OR(AND(#REF!&lt;=7,#REF!&lt;&gt;""),AND(#REF!&gt;=50,#REF!=""))</f>
        <v>#REF!</v>
      </c>
    </row>
    <row r="425" spans="1:47">
      <c r="A425" s="8">
        <v>414</v>
      </c>
      <c r="B425" s="459"/>
      <c r="C425" s="139"/>
      <c r="D425" s="140"/>
      <c r="E425" s="141"/>
      <c r="F425" s="142" t="str">
        <f>IF(E425="","",DATEDIF(E425,#REF!,"y"))</f>
        <v/>
      </c>
      <c r="G425" s="140"/>
      <c r="H425" s="140"/>
      <c r="I425" s="83"/>
      <c r="J425" s="149" t="str">
        <f t="shared" ca="1" si="99"/>
        <v/>
      </c>
      <c r="K425" s="145"/>
      <c r="L425" s="158"/>
      <c r="M425" s="158"/>
      <c r="N425" s="146"/>
      <c r="O425" s="143"/>
      <c r="P425" s="144" t="str">
        <f t="shared" ca="1" si="100"/>
        <v/>
      </c>
      <c r="Q425" s="145"/>
      <c r="R425" s="158"/>
      <c r="S425" s="158"/>
      <c r="T425" s="158"/>
      <c r="U425" s="146"/>
      <c r="V425" s="147"/>
      <c r="W425" s="83" t="str">
        <f t="shared" ca="1" si="101"/>
        <v/>
      </c>
      <c r="X425" s="83"/>
      <c r="Y425" s="145"/>
      <c r="Z425" s="158"/>
      <c r="AA425" s="158"/>
      <c r="AB425" s="158"/>
      <c r="AC425" s="148"/>
      <c r="AD425" s="143"/>
      <c r="AE425" s="144" t="str">
        <f t="shared" ca="1" si="102"/>
        <v/>
      </c>
      <c r="AF425" s="150" t="str">
        <f t="shared" si="103"/>
        <v/>
      </c>
      <c r="AG425" s="150" t="str">
        <f t="shared" si="104"/>
        <v/>
      </c>
      <c r="AH425" s="9" t="str">
        <f>IF(AF425=4,VLOOKUP(AG425,設定_幼児!$A$2:$B$4,2,1),"---")</f>
        <v>---</v>
      </c>
      <c r="AI425" s="109" t="str">
        <f>IF(E425=""," ",DATEDIF(E425,#REF!,"M"))</f>
        <v xml:space="preserve"> </v>
      </c>
      <c r="AJ425" s="15" t="str">
        <f t="shared" si="98"/>
        <v/>
      </c>
      <c r="AK425" s="31">
        <v>414</v>
      </c>
      <c r="AL425" s="31" t="str">
        <f t="shared" si="105"/>
        <v/>
      </c>
      <c r="AM425" s="31" t="str">
        <f t="shared" si="106"/>
        <v>立得点表_幼児!3:７</v>
      </c>
      <c r="AN425" s="121" t="str">
        <f t="shared" si="107"/>
        <v>立得点表_幼児!11:15</v>
      </c>
      <c r="AO425" s="31" t="str">
        <f t="shared" si="108"/>
        <v>ボール得点表_幼児!3:７</v>
      </c>
      <c r="AP425" s="121" t="str">
        <f t="shared" si="109"/>
        <v>ボール得点表_幼児!11:15</v>
      </c>
      <c r="AQ425" s="31" t="str">
        <f t="shared" si="110"/>
        <v>25m得点表_幼児!3:7</v>
      </c>
      <c r="AR425" s="121" t="str">
        <f t="shared" si="111"/>
        <v>25m得点表_幼児!11:15</v>
      </c>
      <c r="AS425" s="31" t="str">
        <f t="shared" si="112"/>
        <v>往得点表_幼児!3:7</v>
      </c>
      <c r="AT425" s="121" t="str">
        <f t="shared" si="113"/>
        <v>往得点表_幼児!11:15</v>
      </c>
      <c r="AU425" s="31" t="e">
        <f>OR(AND(#REF!&lt;=7,#REF!&lt;&gt;""),AND(#REF!&gt;=50,#REF!=""))</f>
        <v>#REF!</v>
      </c>
    </row>
    <row r="426" spans="1:47">
      <c r="A426" s="8">
        <v>415</v>
      </c>
      <c r="B426" s="459"/>
      <c r="C426" s="139"/>
      <c r="D426" s="140"/>
      <c r="E426" s="141"/>
      <c r="F426" s="142" t="str">
        <f>IF(E426="","",DATEDIF(E426,#REF!,"y"))</f>
        <v/>
      </c>
      <c r="G426" s="140"/>
      <c r="H426" s="140"/>
      <c r="I426" s="83"/>
      <c r="J426" s="149" t="str">
        <f t="shared" ca="1" si="99"/>
        <v/>
      </c>
      <c r="K426" s="145"/>
      <c r="L426" s="158"/>
      <c r="M426" s="158"/>
      <c r="N426" s="146"/>
      <c r="O426" s="143"/>
      <c r="P426" s="144" t="str">
        <f t="shared" ca="1" si="100"/>
        <v/>
      </c>
      <c r="Q426" s="145"/>
      <c r="R426" s="158"/>
      <c r="S426" s="158"/>
      <c r="T426" s="158"/>
      <c r="U426" s="146"/>
      <c r="V426" s="147"/>
      <c r="W426" s="83" t="str">
        <f t="shared" ca="1" si="101"/>
        <v/>
      </c>
      <c r="X426" s="83"/>
      <c r="Y426" s="145"/>
      <c r="Z426" s="158"/>
      <c r="AA426" s="158"/>
      <c r="AB426" s="158"/>
      <c r="AC426" s="148"/>
      <c r="AD426" s="143"/>
      <c r="AE426" s="144" t="str">
        <f t="shared" ca="1" si="102"/>
        <v/>
      </c>
      <c r="AF426" s="150" t="str">
        <f t="shared" si="103"/>
        <v/>
      </c>
      <c r="AG426" s="150" t="str">
        <f t="shared" si="104"/>
        <v/>
      </c>
      <c r="AH426" s="9" t="str">
        <f>IF(AF426=4,VLOOKUP(AG426,設定_幼児!$A$2:$B$4,2,1),"---")</f>
        <v>---</v>
      </c>
      <c r="AI426" s="109" t="str">
        <f>IF(E426=""," ",DATEDIF(E426,#REF!,"M"))</f>
        <v xml:space="preserve"> </v>
      </c>
      <c r="AJ426" s="15" t="str">
        <f t="shared" si="98"/>
        <v/>
      </c>
      <c r="AK426" s="31">
        <v>415</v>
      </c>
      <c r="AL426" s="31" t="str">
        <f t="shared" si="105"/>
        <v/>
      </c>
      <c r="AM426" s="31" t="str">
        <f t="shared" si="106"/>
        <v>立得点表_幼児!3:７</v>
      </c>
      <c r="AN426" s="121" t="str">
        <f t="shared" si="107"/>
        <v>立得点表_幼児!11:15</v>
      </c>
      <c r="AO426" s="31" t="str">
        <f t="shared" si="108"/>
        <v>ボール得点表_幼児!3:７</v>
      </c>
      <c r="AP426" s="121" t="str">
        <f t="shared" si="109"/>
        <v>ボール得点表_幼児!11:15</v>
      </c>
      <c r="AQ426" s="31" t="str">
        <f t="shared" si="110"/>
        <v>25m得点表_幼児!3:7</v>
      </c>
      <c r="AR426" s="121" t="str">
        <f t="shared" si="111"/>
        <v>25m得点表_幼児!11:15</v>
      </c>
      <c r="AS426" s="31" t="str">
        <f t="shared" si="112"/>
        <v>往得点表_幼児!3:7</v>
      </c>
      <c r="AT426" s="121" t="str">
        <f t="shared" si="113"/>
        <v>往得点表_幼児!11:15</v>
      </c>
      <c r="AU426" s="31" t="e">
        <f>OR(AND(#REF!&lt;=7,#REF!&lt;&gt;""),AND(#REF!&gt;=50,#REF!=""))</f>
        <v>#REF!</v>
      </c>
    </row>
    <row r="427" spans="1:47">
      <c r="A427" s="8">
        <v>416</v>
      </c>
      <c r="B427" s="459"/>
      <c r="C427" s="139"/>
      <c r="D427" s="140"/>
      <c r="E427" s="141"/>
      <c r="F427" s="142" t="str">
        <f>IF(E427="","",DATEDIF(E427,#REF!,"y"))</f>
        <v/>
      </c>
      <c r="G427" s="140"/>
      <c r="H427" s="140"/>
      <c r="I427" s="83"/>
      <c r="J427" s="149" t="str">
        <f t="shared" ca="1" si="99"/>
        <v/>
      </c>
      <c r="K427" s="145"/>
      <c r="L427" s="158"/>
      <c r="M427" s="158"/>
      <c r="N427" s="146"/>
      <c r="O427" s="143"/>
      <c r="P427" s="144" t="str">
        <f t="shared" ca="1" si="100"/>
        <v/>
      </c>
      <c r="Q427" s="145"/>
      <c r="R427" s="158"/>
      <c r="S427" s="158"/>
      <c r="T427" s="158"/>
      <c r="U427" s="146"/>
      <c r="V427" s="147"/>
      <c r="W427" s="83" t="str">
        <f t="shared" ca="1" si="101"/>
        <v/>
      </c>
      <c r="X427" s="83"/>
      <c r="Y427" s="145"/>
      <c r="Z427" s="158"/>
      <c r="AA427" s="158"/>
      <c r="AB427" s="158"/>
      <c r="AC427" s="148"/>
      <c r="AD427" s="143"/>
      <c r="AE427" s="144" t="str">
        <f t="shared" ca="1" si="102"/>
        <v/>
      </c>
      <c r="AF427" s="150" t="str">
        <f t="shared" si="103"/>
        <v/>
      </c>
      <c r="AG427" s="150" t="str">
        <f t="shared" si="104"/>
        <v/>
      </c>
      <c r="AH427" s="9" t="str">
        <f>IF(AF427=4,VLOOKUP(AG427,設定_幼児!$A$2:$B$4,2,1),"---")</f>
        <v>---</v>
      </c>
      <c r="AI427" s="109" t="str">
        <f>IF(E427=""," ",DATEDIF(E427,#REF!,"M"))</f>
        <v xml:space="preserve"> </v>
      </c>
      <c r="AJ427" s="15" t="str">
        <f t="shared" si="98"/>
        <v/>
      </c>
      <c r="AK427" s="31">
        <v>416</v>
      </c>
      <c r="AL427" s="31" t="str">
        <f t="shared" si="105"/>
        <v/>
      </c>
      <c r="AM427" s="31" t="str">
        <f t="shared" si="106"/>
        <v>立得点表_幼児!3:７</v>
      </c>
      <c r="AN427" s="121" t="str">
        <f t="shared" si="107"/>
        <v>立得点表_幼児!11:15</v>
      </c>
      <c r="AO427" s="31" t="str">
        <f t="shared" si="108"/>
        <v>ボール得点表_幼児!3:７</v>
      </c>
      <c r="AP427" s="121" t="str">
        <f t="shared" si="109"/>
        <v>ボール得点表_幼児!11:15</v>
      </c>
      <c r="AQ427" s="31" t="str">
        <f t="shared" si="110"/>
        <v>25m得点表_幼児!3:7</v>
      </c>
      <c r="AR427" s="121" t="str">
        <f t="shared" si="111"/>
        <v>25m得点表_幼児!11:15</v>
      </c>
      <c r="AS427" s="31" t="str">
        <f t="shared" si="112"/>
        <v>往得点表_幼児!3:7</v>
      </c>
      <c r="AT427" s="121" t="str">
        <f t="shared" si="113"/>
        <v>往得点表_幼児!11:15</v>
      </c>
      <c r="AU427" s="31" t="e">
        <f>OR(AND(#REF!&lt;=7,#REF!&lt;&gt;""),AND(#REF!&gt;=50,#REF!=""))</f>
        <v>#REF!</v>
      </c>
    </row>
    <row r="428" spans="1:47">
      <c r="A428" s="8">
        <v>417</v>
      </c>
      <c r="B428" s="459"/>
      <c r="C428" s="139"/>
      <c r="D428" s="140"/>
      <c r="E428" s="141"/>
      <c r="F428" s="142" t="str">
        <f>IF(E428="","",DATEDIF(E428,#REF!,"y"))</f>
        <v/>
      </c>
      <c r="G428" s="140"/>
      <c r="H428" s="140"/>
      <c r="I428" s="83"/>
      <c r="J428" s="149" t="str">
        <f t="shared" ca="1" si="99"/>
        <v/>
      </c>
      <c r="K428" s="145"/>
      <c r="L428" s="158"/>
      <c r="M428" s="158"/>
      <c r="N428" s="146"/>
      <c r="O428" s="143"/>
      <c r="P428" s="144" t="str">
        <f t="shared" ca="1" si="100"/>
        <v/>
      </c>
      <c r="Q428" s="145"/>
      <c r="R428" s="158"/>
      <c r="S428" s="158"/>
      <c r="T428" s="158"/>
      <c r="U428" s="146"/>
      <c r="V428" s="147"/>
      <c r="W428" s="83" t="str">
        <f t="shared" ca="1" si="101"/>
        <v/>
      </c>
      <c r="X428" s="83"/>
      <c r="Y428" s="145"/>
      <c r="Z428" s="158"/>
      <c r="AA428" s="158"/>
      <c r="AB428" s="158"/>
      <c r="AC428" s="148"/>
      <c r="AD428" s="143"/>
      <c r="AE428" s="144" t="str">
        <f t="shared" ca="1" si="102"/>
        <v/>
      </c>
      <c r="AF428" s="150" t="str">
        <f t="shared" si="103"/>
        <v/>
      </c>
      <c r="AG428" s="150" t="str">
        <f t="shared" si="104"/>
        <v/>
      </c>
      <c r="AH428" s="9" t="str">
        <f>IF(AF428=4,VLOOKUP(AG428,設定_幼児!$A$2:$B$4,2,1),"---")</f>
        <v>---</v>
      </c>
      <c r="AI428" s="109" t="str">
        <f>IF(E428=""," ",DATEDIF(E428,#REF!,"M"))</f>
        <v xml:space="preserve"> </v>
      </c>
      <c r="AJ428" s="15" t="str">
        <f t="shared" si="98"/>
        <v/>
      </c>
      <c r="AK428" s="31">
        <v>417</v>
      </c>
      <c r="AL428" s="31" t="str">
        <f t="shared" si="105"/>
        <v/>
      </c>
      <c r="AM428" s="31" t="str">
        <f t="shared" si="106"/>
        <v>立得点表_幼児!3:７</v>
      </c>
      <c r="AN428" s="121" t="str">
        <f t="shared" si="107"/>
        <v>立得点表_幼児!11:15</v>
      </c>
      <c r="AO428" s="31" t="str">
        <f t="shared" si="108"/>
        <v>ボール得点表_幼児!3:７</v>
      </c>
      <c r="AP428" s="121" t="str">
        <f t="shared" si="109"/>
        <v>ボール得点表_幼児!11:15</v>
      </c>
      <c r="AQ428" s="31" t="str">
        <f t="shared" si="110"/>
        <v>25m得点表_幼児!3:7</v>
      </c>
      <c r="AR428" s="121" t="str">
        <f t="shared" si="111"/>
        <v>25m得点表_幼児!11:15</v>
      </c>
      <c r="AS428" s="31" t="str">
        <f t="shared" si="112"/>
        <v>往得点表_幼児!3:7</v>
      </c>
      <c r="AT428" s="121" t="str">
        <f t="shared" si="113"/>
        <v>往得点表_幼児!11:15</v>
      </c>
      <c r="AU428" s="31" t="e">
        <f>OR(AND(#REF!&lt;=7,#REF!&lt;&gt;""),AND(#REF!&gt;=50,#REF!=""))</f>
        <v>#REF!</v>
      </c>
    </row>
    <row r="429" spans="1:47">
      <c r="A429" s="8">
        <v>418</v>
      </c>
      <c r="B429" s="459"/>
      <c r="C429" s="139"/>
      <c r="D429" s="140"/>
      <c r="E429" s="141"/>
      <c r="F429" s="142" t="str">
        <f>IF(E429="","",DATEDIF(E429,#REF!,"y"))</f>
        <v/>
      </c>
      <c r="G429" s="140"/>
      <c r="H429" s="140"/>
      <c r="I429" s="83"/>
      <c r="J429" s="149" t="str">
        <f t="shared" ca="1" si="99"/>
        <v/>
      </c>
      <c r="K429" s="145"/>
      <c r="L429" s="158"/>
      <c r="M429" s="158"/>
      <c r="N429" s="146"/>
      <c r="O429" s="143"/>
      <c r="P429" s="144" t="str">
        <f t="shared" ca="1" si="100"/>
        <v/>
      </c>
      <c r="Q429" s="145"/>
      <c r="R429" s="158"/>
      <c r="S429" s="158"/>
      <c r="T429" s="158"/>
      <c r="U429" s="146"/>
      <c r="V429" s="147"/>
      <c r="W429" s="83" t="str">
        <f t="shared" ca="1" si="101"/>
        <v/>
      </c>
      <c r="X429" s="83"/>
      <c r="Y429" s="145"/>
      <c r="Z429" s="158"/>
      <c r="AA429" s="158"/>
      <c r="AB429" s="158"/>
      <c r="AC429" s="148"/>
      <c r="AD429" s="143"/>
      <c r="AE429" s="144" t="str">
        <f t="shared" ca="1" si="102"/>
        <v/>
      </c>
      <c r="AF429" s="150" t="str">
        <f t="shared" si="103"/>
        <v/>
      </c>
      <c r="AG429" s="150" t="str">
        <f t="shared" si="104"/>
        <v/>
      </c>
      <c r="AH429" s="9" t="str">
        <f>IF(AF429=4,VLOOKUP(AG429,設定_幼児!$A$2:$B$4,2,1),"---")</f>
        <v>---</v>
      </c>
      <c r="AI429" s="109" t="str">
        <f>IF(E429=""," ",DATEDIF(E429,#REF!,"M"))</f>
        <v xml:space="preserve"> </v>
      </c>
      <c r="AJ429" s="15" t="str">
        <f t="shared" si="98"/>
        <v/>
      </c>
      <c r="AK429" s="31">
        <v>418</v>
      </c>
      <c r="AL429" s="31" t="str">
        <f t="shared" si="105"/>
        <v/>
      </c>
      <c r="AM429" s="31" t="str">
        <f t="shared" si="106"/>
        <v>立得点表_幼児!3:７</v>
      </c>
      <c r="AN429" s="121" t="str">
        <f t="shared" si="107"/>
        <v>立得点表_幼児!11:15</v>
      </c>
      <c r="AO429" s="31" t="str">
        <f t="shared" si="108"/>
        <v>ボール得点表_幼児!3:７</v>
      </c>
      <c r="AP429" s="121" t="str">
        <f t="shared" si="109"/>
        <v>ボール得点表_幼児!11:15</v>
      </c>
      <c r="AQ429" s="31" t="str">
        <f t="shared" si="110"/>
        <v>25m得点表_幼児!3:7</v>
      </c>
      <c r="AR429" s="121" t="str">
        <f t="shared" si="111"/>
        <v>25m得点表_幼児!11:15</v>
      </c>
      <c r="AS429" s="31" t="str">
        <f t="shared" si="112"/>
        <v>往得点表_幼児!3:7</v>
      </c>
      <c r="AT429" s="121" t="str">
        <f t="shared" si="113"/>
        <v>往得点表_幼児!11:15</v>
      </c>
      <c r="AU429" s="31" t="e">
        <f>OR(AND(#REF!&lt;=7,#REF!&lt;&gt;""),AND(#REF!&gt;=50,#REF!=""))</f>
        <v>#REF!</v>
      </c>
    </row>
    <row r="430" spans="1:47">
      <c r="A430" s="8">
        <v>419</v>
      </c>
      <c r="B430" s="459"/>
      <c r="C430" s="139"/>
      <c r="D430" s="140"/>
      <c r="E430" s="141"/>
      <c r="F430" s="142" t="str">
        <f>IF(E430="","",DATEDIF(E430,#REF!,"y"))</f>
        <v/>
      </c>
      <c r="G430" s="140"/>
      <c r="H430" s="140"/>
      <c r="I430" s="83"/>
      <c r="J430" s="149" t="str">
        <f t="shared" ca="1" si="99"/>
        <v/>
      </c>
      <c r="K430" s="145"/>
      <c r="L430" s="158"/>
      <c r="M430" s="158"/>
      <c r="N430" s="146"/>
      <c r="O430" s="143"/>
      <c r="P430" s="144" t="str">
        <f t="shared" ca="1" si="100"/>
        <v/>
      </c>
      <c r="Q430" s="145"/>
      <c r="R430" s="158"/>
      <c r="S430" s="158"/>
      <c r="T430" s="158"/>
      <c r="U430" s="146"/>
      <c r="V430" s="147"/>
      <c r="W430" s="83" t="str">
        <f t="shared" ca="1" si="101"/>
        <v/>
      </c>
      <c r="X430" s="83"/>
      <c r="Y430" s="145"/>
      <c r="Z430" s="158"/>
      <c r="AA430" s="158"/>
      <c r="AB430" s="158"/>
      <c r="AC430" s="148"/>
      <c r="AD430" s="143"/>
      <c r="AE430" s="144" t="str">
        <f t="shared" ca="1" si="102"/>
        <v/>
      </c>
      <c r="AF430" s="150" t="str">
        <f t="shared" si="103"/>
        <v/>
      </c>
      <c r="AG430" s="150" t="str">
        <f t="shared" si="104"/>
        <v/>
      </c>
      <c r="AH430" s="9" t="str">
        <f>IF(AF430=4,VLOOKUP(AG430,設定_幼児!$A$2:$B$4,2,1),"---")</f>
        <v>---</v>
      </c>
      <c r="AI430" s="109" t="str">
        <f>IF(E430=""," ",DATEDIF(E430,#REF!,"M"))</f>
        <v xml:space="preserve"> </v>
      </c>
      <c r="AJ430" s="15" t="str">
        <f t="shared" si="98"/>
        <v/>
      </c>
      <c r="AK430" s="31">
        <v>419</v>
      </c>
      <c r="AL430" s="31" t="str">
        <f t="shared" si="105"/>
        <v/>
      </c>
      <c r="AM430" s="31" t="str">
        <f t="shared" si="106"/>
        <v>立得点表_幼児!3:７</v>
      </c>
      <c r="AN430" s="121" t="str">
        <f t="shared" si="107"/>
        <v>立得点表_幼児!11:15</v>
      </c>
      <c r="AO430" s="31" t="str">
        <f t="shared" si="108"/>
        <v>ボール得点表_幼児!3:７</v>
      </c>
      <c r="AP430" s="121" t="str">
        <f t="shared" si="109"/>
        <v>ボール得点表_幼児!11:15</v>
      </c>
      <c r="AQ430" s="31" t="str">
        <f t="shared" si="110"/>
        <v>25m得点表_幼児!3:7</v>
      </c>
      <c r="AR430" s="121" t="str">
        <f t="shared" si="111"/>
        <v>25m得点表_幼児!11:15</v>
      </c>
      <c r="AS430" s="31" t="str">
        <f t="shared" si="112"/>
        <v>往得点表_幼児!3:7</v>
      </c>
      <c r="AT430" s="121" t="str">
        <f t="shared" si="113"/>
        <v>往得点表_幼児!11:15</v>
      </c>
      <c r="AU430" s="31" t="e">
        <f>OR(AND(#REF!&lt;=7,#REF!&lt;&gt;""),AND(#REF!&gt;=50,#REF!=""))</f>
        <v>#REF!</v>
      </c>
    </row>
    <row r="431" spans="1:47">
      <c r="A431" s="8">
        <v>420</v>
      </c>
      <c r="B431" s="459"/>
      <c r="C431" s="139"/>
      <c r="D431" s="140"/>
      <c r="E431" s="141"/>
      <c r="F431" s="142" t="str">
        <f>IF(E431="","",DATEDIF(E431,#REF!,"y"))</f>
        <v/>
      </c>
      <c r="G431" s="140"/>
      <c r="H431" s="140"/>
      <c r="I431" s="83"/>
      <c r="J431" s="149" t="str">
        <f t="shared" ca="1" si="99"/>
        <v/>
      </c>
      <c r="K431" s="145"/>
      <c r="L431" s="158"/>
      <c r="M431" s="158"/>
      <c r="N431" s="146"/>
      <c r="O431" s="143"/>
      <c r="P431" s="144" t="str">
        <f t="shared" ca="1" si="100"/>
        <v/>
      </c>
      <c r="Q431" s="145"/>
      <c r="R431" s="158"/>
      <c r="S431" s="158"/>
      <c r="T431" s="158"/>
      <c r="U431" s="146"/>
      <c r="V431" s="147"/>
      <c r="W431" s="83" t="str">
        <f t="shared" ca="1" si="101"/>
        <v/>
      </c>
      <c r="X431" s="83"/>
      <c r="Y431" s="145"/>
      <c r="Z431" s="158"/>
      <c r="AA431" s="158"/>
      <c r="AB431" s="158"/>
      <c r="AC431" s="148"/>
      <c r="AD431" s="143"/>
      <c r="AE431" s="144" t="str">
        <f t="shared" ca="1" si="102"/>
        <v/>
      </c>
      <c r="AF431" s="150" t="str">
        <f t="shared" si="103"/>
        <v/>
      </c>
      <c r="AG431" s="150" t="str">
        <f t="shared" si="104"/>
        <v/>
      </c>
      <c r="AH431" s="9" t="str">
        <f>IF(AF431=4,VLOOKUP(AG431,設定_幼児!$A$2:$B$4,2,1),"---")</f>
        <v>---</v>
      </c>
      <c r="AI431" s="109" t="str">
        <f>IF(E431=""," ",DATEDIF(E431,#REF!,"M"))</f>
        <v xml:space="preserve"> </v>
      </c>
      <c r="AJ431" s="15" t="str">
        <f t="shared" si="98"/>
        <v/>
      </c>
      <c r="AK431" s="31">
        <v>420</v>
      </c>
      <c r="AL431" s="31" t="str">
        <f t="shared" si="105"/>
        <v/>
      </c>
      <c r="AM431" s="31" t="str">
        <f t="shared" si="106"/>
        <v>立得点表_幼児!3:７</v>
      </c>
      <c r="AN431" s="121" t="str">
        <f t="shared" si="107"/>
        <v>立得点表_幼児!11:15</v>
      </c>
      <c r="AO431" s="31" t="str">
        <f t="shared" si="108"/>
        <v>ボール得点表_幼児!3:７</v>
      </c>
      <c r="AP431" s="121" t="str">
        <f t="shared" si="109"/>
        <v>ボール得点表_幼児!11:15</v>
      </c>
      <c r="AQ431" s="31" t="str">
        <f t="shared" si="110"/>
        <v>25m得点表_幼児!3:7</v>
      </c>
      <c r="AR431" s="121" t="str">
        <f t="shared" si="111"/>
        <v>25m得点表_幼児!11:15</v>
      </c>
      <c r="AS431" s="31" t="str">
        <f t="shared" si="112"/>
        <v>往得点表_幼児!3:7</v>
      </c>
      <c r="AT431" s="121" t="str">
        <f t="shared" si="113"/>
        <v>往得点表_幼児!11:15</v>
      </c>
      <c r="AU431" s="31" t="e">
        <f>OR(AND(#REF!&lt;=7,#REF!&lt;&gt;""),AND(#REF!&gt;=50,#REF!=""))</f>
        <v>#REF!</v>
      </c>
    </row>
    <row r="432" spans="1:47">
      <c r="A432" s="8">
        <v>421</v>
      </c>
      <c r="B432" s="459"/>
      <c r="C432" s="139"/>
      <c r="D432" s="140"/>
      <c r="E432" s="141"/>
      <c r="F432" s="142" t="str">
        <f>IF(E432="","",DATEDIF(E432,#REF!,"y"))</f>
        <v/>
      </c>
      <c r="G432" s="140"/>
      <c r="H432" s="140"/>
      <c r="I432" s="83"/>
      <c r="J432" s="149" t="str">
        <f t="shared" ca="1" si="99"/>
        <v/>
      </c>
      <c r="K432" s="145"/>
      <c r="L432" s="158"/>
      <c r="M432" s="158"/>
      <c r="N432" s="146"/>
      <c r="O432" s="143"/>
      <c r="P432" s="144" t="str">
        <f t="shared" ca="1" si="100"/>
        <v/>
      </c>
      <c r="Q432" s="145"/>
      <c r="R432" s="158"/>
      <c r="S432" s="158"/>
      <c r="T432" s="158"/>
      <c r="U432" s="146"/>
      <c r="V432" s="147"/>
      <c r="W432" s="83" t="str">
        <f t="shared" ca="1" si="101"/>
        <v/>
      </c>
      <c r="X432" s="83"/>
      <c r="Y432" s="145"/>
      <c r="Z432" s="158"/>
      <c r="AA432" s="158"/>
      <c r="AB432" s="158"/>
      <c r="AC432" s="148"/>
      <c r="AD432" s="143"/>
      <c r="AE432" s="144" t="str">
        <f t="shared" ca="1" si="102"/>
        <v/>
      </c>
      <c r="AF432" s="150" t="str">
        <f t="shared" si="103"/>
        <v/>
      </c>
      <c r="AG432" s="150" t="str">
        <f t="shared" si="104"/>
        <v/>
      </c>
      <c r="AH432" s="9" t="str">
        <f>IF(AF432=4,VLOOKUP(AG432,設定_幼児!$A$2:$B$4,2,1),"---")</f>
        <v>---</v>
      </c>
      <c r="AI432" s="109" t="str">
        <f>IF(E432=""," ",DATEDIF(E432,#REF!,"M"))</f>
        <v xml:space="preserve"> </v>
      </c>
      <c r="AJ432" s="15" t="str">
        <f t="shared" ref="AJ432:AJ450" si="114">_xlfn.IFS(AI432=" ","",AI432&lt;=41,"3",AI432&lt;=47,"3.5",AI432&lt;=53,"4",AI432&lt;=59,4.5,AI432&lt;=65,5,AI432&lt;=71,5.5,AI432&gt;71,6,AI432="","")</f>
        <v/>
      </c>
      <c r="AK432" s="31">
        <v>421</v>
      </c>
      <c r="AL432" s="31" t="str">
        <f t="shared" ref="AL432:AL450" si="115">IF(F432="","",VLOOKUP(F432,幼児年齢変換表,2))</f>
        <v/>
      </c>
      <c r="AM432" s="31" t="str">
        <f t="shared" si="106"/>
        <v>立得点表_幼児!3:７</v>
      </c>
      <c r="AN432" s="121" t="str">
        <f t="shared" si="107"/>
        <v>立得点表_幼児!11:15</v>
      </c>
      <c r="AO432" s="31" t="str">
        <f t="shared" si="108"/>
        <v>ボール得点表_幼児!3:７</v>
      </c>
      <c r="AP432" s="121" t="str">
        <f t="shared" si="109"/>
        <v>ボール得点表_幼児!11:15</v>
      </c>
      <c r="AQ432" s="31" t="str">
        <f t="shared" si="110"/>
        <v>25m得点表_幼児!3:7</v>
      </c>
      <c r="AR432" s="121" t="str">
        <f t="shared" si="111"/>
        <v>25m得点表_幼児!11:15</v>
      </c>
      <c r="AS432" s="31" t="str">
        <f t="shared" si="112"/>
        <v>往得点表_幼児!3:7</v>
      </c>
      <c r="AT432" s="121" t="str">
        <f t="shared" si="113"/>
        <v>往得点表_幼児!11:15</v>
      </c>
      <c r="AU432" s="31" t="e">
        <f>OR(AND(#REF!&lt;=7,#REF!&lt;&gt;""),AND(#REF!&gt;=50,#REF!=""))</f>
        <v>#REF!</v>
      </c>
    </row>
    <row r="433" spans="1:47">
      <c r="A433" s="8">
        <v>422</v>
      </c>
      <c r="B433" s="459"/>
      <c r="C433" s="139"/>
      <c r="D433" s="140"/>
      <c r="E433" s="141"/>
      <c r="F433" s="142" t="str">
        <f>IF(E433="","",DATEDIF(E433,#REF!,"y"))</f>
        <v/>
      </c>
      <c r="G433" s="140"/>
      <c r="H433" s="140"/>
      <c r="I433" s="83"/>
      <c r="J433" s="149" t="str">
        <f t="shared" ca="1" si="99"/>
        <v/>
      </c>
      <c r="K433" s="145"/>
      <c r="L433" s="158"/>
      <c r="M433" s="158"/>
      <c r="N433" s="146"/>
      <c r="O433" s="143"/>
      <c r="P433" s="144" t="str">
        <f t="shared" ca="1" si="100"/>
        <v/>
      </c>
      <c r="Q433" s="145"/>
      <c r="R433" s="158"/>
      <c r="S433" s="158"/>
      <c r="T433" s="158"/>
      <c r="U433" s="146"/>
      <c r="V433" s="147"/>
      <c r="W433" s="83" t="str">
        <f t="shared" ca="1" si="101"/>
        <v/>
      </c>
      <c r="X433" s="83"/>
      <c r="Y433" s="145"/>
      <c r="Z433" s="158"/>
      <c r="AA433" s="158"/>
      <c r="AB433" s="158"/>
      <c r="AC433" s="148"/>
      <c r="AD433" s="143"/>
      <c r="AE433" s="144" t="str">
        <f t="shared" ca="1" si="102"/>
        <v/>
      </c>
      <c r="AF433" s="150" t="str">
        <f t="shared" si="103"/>
        <v/>
      </c>
      <c r="AG433" s="150" t="str">
        <f t="shared" si="104"/>
        <v/>
      </c>
      <c r="AH433" s="9" t="str">
        <f>IF(AF433=4,VLOOKUP(AG433,設定_幼児!$A$2:$B$4,2,1),"---")</f>
        <v>---</v>
      </c>
      <c r="AI433" s="109" t="str">
        <f>IF(E433=""," ",DATEDIF(E433,#REF!,"M"))</f>
        <v xml:space="preserve"> </v>
      </c>
      <c r="AJ433" s="15" t="str">
        <f t="shared" si="114"/>
        <v/>
      </c>
      <c r="AK433" s="31">
        <v>422</v>
      </c>
      <c r="AL433" s="31" t="str">
        <f t="shared" si="115"/>
        <v/>
      </c>
      <c r="AM433" s="31" t="str">
        <f t="shared" si="106"/>
        <v>立得点表_幼児!3:７</v>
      </c>
      <c r="AN433" s="121" t="str">
        <f t="shared" si="107"/>
        <v>立得点表_幼児!11:15</v>
      </c>
      <c r="AO433" s="31" t="str">
        <f t="shared" si="108"/>
        <v>ボール得点表_幼児!3:７</v>
      </c>
      <c r="AP433" s="121" t="str">
        <f t="shared" si="109"/>
        <v>ボール得点表_幼児!11:15</v>
      </c>
      <c r="AQ433" s="31" t="str">
        <f t="shared" si="110"/>
        <v>25m得点表_幼児!3:7</v>
      </c>
      <c r="AR433" s="121" t="str">
        <f t="shared" si="111"/>
        <v>25m得点表_幼児!11:15</v>
      </c>
      <c r="AS433" s="31" t="str">
        <f t="shared" si="112"/>
        <v>往得点表_幼児!3:7</v>
      </c>
      <c r="AT433" s="121" t="str">
        <f t="shared" si="113"/>
        <v>往得点表_幼児!11:15</v>
      </c>
      <c r="AU433" s="31" t="e">
        <f>OR(AND(#REF!&lt;=7,#REF!&lt;&gt;""),AND(#REF!&gt;=50,#REF!=""))</f>
        <v>#REF!</v>
      </c>
    </row>
    <row r="434" spans="1:47">
      <c r="A434" s="8">
        <v>423</v>
      </c>
      <c r="B434" s="459"/>
      <c r="C434" s="139"/>
      <c r="D434" s="140"/>
      <c r="E434" s="141"/>
      <c r="F434" s="142" t="str">
        <f>IF(E434="","",DATEDIF(E434,#REF!,"y"))</f>
        <v/>
      </c>
      <c r="G434" s="140"/>
      <c r="H434" s="140"/>
      <c r="I434" s="83"/>
      <c r="J434" s="149" t="str">
        <f t="shared" ca="1" si="99"/>
        <v/>
      </c>
      <c r="K434" s="145"/>
      <c r="L434" s="158"/>
      <c r="M434" s="158"/>
      <c r="N434" s="146"/>
      <c r="O434" s="143"/>
      <c r="P434" s="144" t="str">
        <f t="shared" ca="1" si="100"/>
        <v/>
      </c>
      <c r="Q434" s="145"/>
      <c r="R434" s="158"/>
      <c r="S434" s="158"/>
      <c r="T434" s="158"/>
      <c r="U434" s="146"/>
      <c r="V434" s="147"/>
      <c r="W434" s="83" t="str">
        <f t="shared" ca="1" si="101"/>
        <v/>
      </c>
      <c r="X434" s="83"/>
      <c r="Y434" s="145"/>
      <c r="Z434" s="158"/>
      <c r="AA434" s="158"/>
      <c r="AB434" s="158"/>
      <c r="AC434" s="148"/>
      <c r="AD434" s="143"/>
      <c r="AE434" s="144" t="str">
        <f t="shared" ca="1" si="102"/>
        <v/>
      </c>
      <c r="AF434" s="150" t="str">
        <f t="shared" si="103"/>
        <v/>
      </c>
      <c r="AG434" s="150" t="str">
        <f t="shared" si="104"/>
        <v/>
      </c>
      <c r="AH434" s="9" t="str">
        <f>IF(AF434=4,VLOOKUP(AG434,設定_幼児!$A$2:$B$4,2,1),"---")</f>
        <v>---</v>
      </c>
      <c r="AI434" s="109" t="str">
        <f>IF(E434=""," ",DATEDIF(E434,#REF!,"M"))</f>
        <v xml:space="preserve"> </v>
      </c>
      <c r="AJ434" s="15" t="str">
        <f t="shared" si="114"/>
        <v/>
      </c>
      <c r="AK434" s="31">
        <v>423</v>
      </c>
      <c r="AL434" s="31" t="str">
        <f t="shared" si="115"/>
        <v/>
      </c>
      <c r="AM434" s="31" t="str">
        <f t="shared" si="106"/>
        <v>立得点表_幼児!3:７</v>
      </c>
      <c r="AN434" s="121" t="str">
        <f t="shared" si="107"/>
        <v>立得点表_幼児!11:15</v>
      </c>
      <c r="AO434" s="31" t="str">
        <f t="shared" si="108"/>
        <v>ボール得点表_幼児!3:７</v>
      </c>
      <c r="AP434" s="121" t="str">
        <f t="shared" si="109"/>
        <v>ボール得点表_幼児!11:15</v>
      </c>
      <c r="AQ434" s="31" t="str">
        <f t="shared" si="110"/>
        <v>25m得点表_幼児!3:7</v>
      </c>
      <c r="AR434" s="121" t="str">
        <f t="shared" si="111"/>
        <v>25m得点表_幼児!11:15</v>
      </c>
      <c r="AS434" s="31" t="str">
        <f t="shared" si="112"/>
        <v>往得点表_幼児!3:7</v>
      </c>
      <c r="AT434" s="121" t="str">
        <f t="shared" si="113"/>
        <v>往得点表_幼児!11:15</v>
      </c>
      <c r="AU434" s="31" t="e">
        <f>OR(AND(#REF!&lt;=7,#REF!&lt;&gt;""),AND(#REF!&gt;=50,#REF!=""))</f>
        <v>#REF!</v>
      </c>
    </row>
    <row r="435" spans="1:47">
      <c r="A435" s="8">
        <v>424</v>
      </c>
      <c r="B435" s="459"/>
      <c r="C435" s="139"/>
      <c r="D435" s="140"/>
      <c r="E435" s="141"/>
      <c r="F435" s="142" t="str">
        <f>IF(E435="","",DATEDIF(E435,#REF!,"y"))</f>
        <v/>
      </c>
      <c r="G435" s="140"/>
      <c r="H435" s="140"/>
      <c r="I435" s="83"/>
      <c r="J435" s="149" t="str">
        <f t="shared" ca="1" si="99"/>
        <v/>
      </c>
      <c r="K435" s="145"/>
      <c r="L435" s="158"/>
      <c r="M435" s="158"/>
      <c r="N435" s="146"/>
      <c r="O435" s="143"/>
      <c r="P435" s="144" t="str">
        <f t="shared" ca="1" si="100"/>
        <v/>
      </c>
      <c r="Q435" s="145"/>
      <c r="R435" s="158"/>
      <c r="S435" s="158"/>
      <c r="T435" s="158"/>
      <c r="U435" s="146"/>
      <c r="V435" s="147"/>
      <c r="W435" s="83" t="str">
        <f t="shared" ca="1" si="101"/>
        <v/>
      </c>
      <c r="X435" s="83"/>
      <c r="Y435" s="145"/>
      <c r="Z435" s="158"/>
      <c r="AA435" s="158"/>
      <c r="AB435" s="158"/>
      <c r="AC435" s="148"/>
      <c r="AD435" s="143"/>
      <c r="AE435" s="144" t="str">
        <f t="shared" ca="1" si="102"/>
        <v/>
      </c>
      <c r="AF435" s="150" t="str">
        <f t="shared" si="103"/>
        <v/>
      </c>
      <c r="AG435" s="150" t="str">
        <f t="shared" si="104"/>
        <v/>
      </c>
      <c r="AH435" s="9" t="str">
        <f>IF(AF435=4,VLOOKUP(AG435,設定_幼児!$A$2:$B$4,2,1),"---")</f>
        <v>---</v>
      </c>
      <c r="AI435" s="109" t="str">
        <f>IF(E435=""," ",DATEDIF(E435,#REF!,"M"))</f>
        <v xml:space="preserve"> </v>
      </c>
      <c r="AJ435" s="15" t="str">
        <f t="shared" si="114"/>
        <v/>
      </c>
      <c r="AK435" s="31">
        <v>424</v>
      </c>
      <c r="AL435" s="31" t="str">
        <f t="shared" si="115"/>
        <v/>
      </c>
      <c r="AM435" s="31" t="str">
        <f t="shared" si="106"/>
        <v>立得点表_幼児!3:７</v>
      </c>
      <c r="AN435" s="121" t="str">
        <f t="shared" si="107"/>
        <v>立得点表_幼児!11:15</v>
      </c>
      <c r="AO435" s="31" t="str">
        <f t="shared" si="108"/>
        <v>ボール得点表_幼児!3:７</v>
      </c>
      <c r="AP435" s="121" t="str">
        <f t="shared" si="109"/>
        <v>ボール得点表_幼児!11:15</v>
      </c>
      <c r="AQ435" s="31" t="str">
        <f t="shared" si="110"/>
        <v>25m得点表_幼児!3:7</v>
      </c>
      <c r="AR435" s="121" t="str">
        <f t="shared" si="111"/>
        <v>25m得点表_幼児!11:15</v>
      </c>
      <c r="AS435" s="31" t="str">
        <f t="shared" si="112"/>
        <v>往得点表_幼児!3:7</v>
      </c>
      <c r="AT435" s="121" t="str">
        <f t="shared" si="113"/>
        <v>往得点表_幼児!11:15</v>
      </c>
      <c r="AU435" s="31" t="e">
        <f>OR(AND(#REF!&lt;=7,#REF!&lt;&gt;""),AND(#REF!&gt;=50,#REF!=""))</f>
        <v>#REF!</v>
      </c>
    </row>
    <row r="436" spans="1:47">
      <c r="A436" s="8">
        <v>425</v>
      </c>
      <c r="B436" s="459"/>
      <c r="C436" s="139"/>
      <c r="D436" s="140"/>
      <c r="E436" s="141"/>
      <c r="F436" s="142" t="str">
        <f>IF(E436="","",DATEDIF(E436,#REF!,"y"))</f>
        <v/>
      </c>
      <c r="G436" s="140"/>
      <c r="H436" s="140"/>
      <c r="I436" s="83"/>
      <c r="J436" s="149" t="str">
        <f t="shared" ca="1" si="99"/>
        <v/>
      </c>
      <c r="K436" s="145"/>
      <c r="L436" s="158"/>
      <c r="M436" s="158"/>
      <c r="N436" s="146"/>
      <c r="O436" s="143"/>
      <c r="P436" s="144" t="str">
        <f t="shared" ca="1" si="100"/>
        <v/>
      </c>
      <c r="Q436" s="145"/>
      <c r="R436" s="158"/>
      <c r="S436" s="158"/>
      <c r="T436" s="158"/>
      <c r="U436" s="146"/>
      <c r="V436" s="147"/>
      <c r="W436" s="83" t="str">
        <f t="shared" ca="1" si="101"/>
        <v/>
      </c>
      <c r="X436" s="83"/>
      <c r="Y436" s="145"/>
      <c r="Z436" s="158"/>
      <c r="AA436" s="158"/>
      <c r="AB436" s="158"/>
      <c r="AC436" s="148"/>
      <c r="AD436" s="143"/>
      <c r="AE436" s="144" t="str">
        <f t="shared" ca="1" si="102"/>
        <v/>
      </c>
      <c r="AF436" s="150" t="str">
        <f t="shared" si="103"/>
        <v/>
      </c>
      <c r="AG436" s="150" t="str">
        <f t="shared" si="104"/>
        <v/>
      </c>
      <c r="AH436" s="9" t="str">
        <f>IF(AF436=4,VLOOKUP(AG436,設定_幼児!$A$2:$B$4,2,1),"---")</f>
        <v>---</v>
      </c>
      <c r="AI436" s="109" t="str">
        <f>IF(E436=""," ",DATEDIF(E436,#REF!,"M"))</f>
        <v xml:space="preserve"> </v>
      </c>
      <c r="AJ436" s="15" t="str">
        <f t="shared" si="114"/>
        <v/>
      </c>
      <c r="AK436" s="31">
        <v>425</v>
      </c>
      <c r="AL436" s="31" t="str">
        <f t="shared" si="115"/>
        <v/>
      </c>
      <c r="AM436" s="31" t="str">
        <f t="shared" si="106"/>
        <v>立得点表_幼児!3:７</v>
      </c>
      <c r="AN436" s="121" t="str">
        <f t="shared" si="107"/>
        <v>立得点表_幼児!11:15</v>
      </c>
      <c r="AO436" s="31" t="str">
        <f t="shared" si="108"/>
        <v>ボール得点表_幼児!3:７</v>
      </c>
      <c r="AP436" s="121" t="str">
        <f t="shared" si="109"/>
        <v>ボール得点表_幼児!11:15</v>
      </c>
      <c r="AQ436" s="31" t="str">
        <f t="shared" si="110"/>
        <v>25m得点表_幼児!3:7</v>
      </c>
      <c r="AR436" s="121" t="str">
        <f t="shared" si="111"/>
        <v>25m得点表_幼児!11:15</v>
      </c>
      <c r="AS436" s="31" t="str">
        <f t="shared" si="112"/>
        <v>往得点表_幼児!3:7</v>
      </c>
      <c r="AT436" s="121" t="str">
        <f t="shared" si="113"/>
        <v>往得点表_幼児!11:15</v>
      </c>
      <c r="AU436" s="31" t="e">
        <f>OR(AND(#REF!&lt;=7,#REF!&lt;&gt;""),AND(#REF!&gt;=50,#REF!=""))</f>
        <v>#REF!</v>
      </c>
    </row>
    <row r="437" spans="1:47">
      <c r="A437" s="8">
        <v>426</v>
      </c>
      <c r="B437" s="459"/>
      <c r="C437" s="139"/>
      <c r="D437" s="140"/>
      <c r="E437" s="141"/>
      <c r="F437" s="142" t="str">
        <f>IF(E437="","",DATEDIF(E437,#REF!,"y"))</f>
        <v/>
      </c>
      <c r="G437" s="140"/>
      <c r="H437" s="140"/>
      <c r="I437" s="83"/>
      <c r="J437" s="149" t="str">
        <f t="shared" ca="1" si="99"/>
        <v/>
      </c>
      <c r="K437" s="145"/>
      <c r="L437" s="158"/>
      <c r="M437" s="158"/>
      <c r="N437" s="146"/>
      <c r="O437" s="143"/>
      <c r="P437" s="144" t="str">
        <f t="shared" ca="1" si="100"/>
        <v/>
      </c>
      <c r="Q437" s="145"/>
      <c r="R437" s="158"/>
      <c r="S437" s="158"/>
      <c r="T437" s="158"/>
      <c r="U437" s="146"/>
      <c r="V437" s="147"/>
      <c r="W437" s="83" t="str">
        <f t="shared" ca="1" si="101"/>
        <v/>
      </c>
      <c r="X437" s="83"/>
      <c r="Y437" s="145"/>
      <c r="Z437" s="158"/>
      <c r="AA437" s="158"/>
      <c r="AB437" s="158"/>
      <c r="AC437" s="148"/>
      <c r="AD437" s="143"/>
      <c r="AE437" s="144" t="str">
        <f t="shared" ca="1" si="102"/>
        <v/>
      </c>
      <c r="AF437" s="150" t="str">
        <f t="shared" si="103"/>
        <v/>
      </c>
      <c r="AG437" s="150" t="str">
        <f t="shared" si="104"/>
        <v/>
      </c>
      <c r="AH437" s="9" t="str">
        <f>IF(AF437=4,VLOOKUP(AG437,設定_幼児!$A$2:$B$4,2,1),"---")</f>
        <v>---</v>
      </c>
      <c r="AI437" s="109" t="str">
        <f>IF(E437=""," ",DATEDIF(E437,#REF!,"M"))</f>
        <v xml:space="preserve"> </v>
      </c>
      <c r="AJ437" s="15" t="str">
        <f t="shared" si="114"/>
        <v/>
      </c>
      <c r="AK437" s="31">
        <v>426</v>
      </c>
      <c r="AL437" s="31" t="str">
        <f t="shared" si="115"/>
        <v/>
      </c>
      <c r="AM437" s="31" t="str">
        <f t="shared" si="106"/>
        <v>立得点表_幼児!3:７</v>
      </c>
      <c r="AN437" s="121" t="str">
        <f t="shared" si="107"/>
        <v>立得点表_幼児!11:15</v>
      </c>
      <c r="AO437" s="31" t="str">
        <f t="shared" si="108"/>
        <v>ボール得点表_幼児!3:７</v>
      </c>
      <c r="AP437" s="121" t="str">
        <f t="shared" si="109"/>
        <v>ボール得点表_幼児!11:15</v>
      </c>
      <c r="AQ437" s="31" t="str">
        <f t="shared" si="110"/>
        <v>25m得点表_幼児!3:7</v>
      </c>
      <c r="AR437" s="121" t="str">
        <f t="shared" si="111"/>
        <v>25m得点表_幼児!11:15</v>
      </c>
      <c r="AS437" s="31" t="str">
        <f t="shared" si="112"/>
        <v>往得点表_幼児!3:7</v>
      </c>
      <c r="AT437" s="121" t="str">
        <f t="shared" si="113"/>
        <v>往得点表_幼児!11:15</v>
      </c>
      <c r="AU437" s="31" t="e">
        <f>OR(AND(#REF!&lt;=7,#REF!&lt;&gt;""),AND(#REF!&gt;=50,#REF!=""))</f>
        <v>#REF!</v>
      </c>
    </row>
    <row r="438" spans="1:47">
      <c r="A438" s="8">
        <v>427</v>
      </c>
      <c r="B438" s="459"/>
      <c r="C438" s="139"/>
      <c r="D438" s="140"/>
      <c r="E438" s="141"/>
      <c r="F438" s="142" t="str">
        <f>IF(E438="","",DATEDIF(E438,#REF!,"y"))</f>
        <v/>
      </c>
      <c r="G438" s="140"/>
      <c r="H438" s="140"/>
      <c r="I438" s="83"/>
      <c r="J438" s="149" t="str">
        <f t="shared" ca="1" si="99"/>
        <v/>
      </c>
      <c r="K438" s="145"/>
      <c r="L438" s="158"/>
      <c r="M438" s="158"/>
      <c r="N438" s="146"/>
      <c r="O438" s="143"/>
      <c r="P438" s="144" t="str">
        <f t="shared" ca="1" si="100"/>
        <v/>
      </c>
      <c r="Q438" s="145"/>
      <c r="R438" s="158"/>
      <c r="S438" s="158"/>
      <c r="T438" s="158"/>
      <c r="U438" s="146"/>
      <c r="V438" s="147"/>
      <c r="W438" s="83" t="str">
        <f t="shared" ca="1" si="101"/>
        <v/>
      </c>
      <c r="X438" s="83"/>
      <c r="Y438" s="145"/>
      <c r="Z438" s="158"/>
      <c r="AA438" s="158"/>
      <c r="AB438" s="158"/>
      <c r="AC438" s="148"/>
      <c r="AD438" s="143"/>
      <c r="AE438" s="144" t="str">
        <f t="shared" ca="1" si="102"/>
        <v/>
      </c>
      <c r="AF438" s="150" t="str">
        <f t="shared" si="103"/>
        <v/>
      </c>
      <c r="AG438" s="150" t="str">
        <f t="shared" si="104"/>
        <v/>
      </c>
      <c r="AH438" s="9" t="str">
        <f>IF(AF438=4,VLOOKUP(AG438,設定_幼児!$A$2:$B$4,2,1),"---")</f>
        <v>---</v>
      </c>
      <c r="AI438" s="109" t="str">
        <f>IF(E438=""," ",DATEDIF(E438,#REF!,"M"))</f>
        <v xml:space="preserve"> </v>
      </c>
      <c r="AJ438" s="15" t="str">
        <f t="shared" si="114"/>
        <v/>
      </c>
      <c r="AK438" s="31">
        <v>427</v>
      </c>
      <c r="AL438" s="31" t="str">
        <f t="shared" si="115"/>
        <v/>
      </c>
      <c r="AM438" s="31" t="str">
        <f t="shared" si="106"/>
        <v>立得点表_幼児!3:７</v>
      </c>
      <c r="AN438" s="121" t="str">
        <f t="shared" si="107"/>
        <v>立得点表_幼児!11:15</v>
      </c>
      <c r="AO438" s="31" t="str">
        <f t="shared" si="108"/>
        <v>ボール得点表_幼児!3:７</v>
      </c>
      <c r="AP438" s="121" t="str">
        <f t="shared" si="109"/>
        <v>ボール得点表_幼児!11:15</v>
      </c>
      <c r="AQ438" s="31" t="str">
        <f t="shared" si="110"/>
        <v>25m得点表_幼児!3:7</v>
      </c>
      <c r="AR438" s="121" t="str">
        <f t="shared" si="111"/>
        <v>25m得点表_幼児!11:15</v>
      </c>
      <c r="AS438" s="31" t="str">
        <f t="shared" si="112"/>
        <v>往得点表_幼児!3:7</v>
      </c>
      <c r="AT438" s="121" t="str">
        <f t="shared" si="113"/>
        <v>往得点表_幼児!11:15</v>
      </c>
      <c r="AU438" s="31" t="e">
        <f>OR(AND(#REF!&lt;=7,#REF!&lt;&gt;""),AND(#REF!&gt;=50,#REF!=""))</f>
        <v>#REF!</v>
      </c>
    </row>
    <row r="439" spans="1:47">
      <c r="A439" s="8">
        <v>428</v>
      </c>
      <c r="B439" s="459"/>
      <c r="C439" s="139"/>
      <c r="D439" s="140"/>
      <c r="E439" s="141"/>
      <c r="F439" s="142" t="str">
        <f>IF(E439="","",DATEDIF(E439,#REF!,"y"))</f>
        <v/>
      </c>
      <c r="G439" s="140"/>
      <c r="H439" s="140"/>
      <c r="I439" s="83"/>
      <c r="J439" s="149" t="str">
        <f t="shared" ca="1" si="99"/>
        <v/>
      </c>
      <c r="K439" s="145"/>
      <c r="L439" s="158"/>
      <c r="M439" s="158"/>
      <c r="N439" s="146"/>
      <c r="O439" s="143"/>
      <c r="P439" s="144" t="str">
        <f t="shared" ca="1" si="100"/>
        <v/>
      </c>
      <c r="Q439" s="145"/>
      <c r="R439" s="158"/>
      <c r="S439" s="158"/>
      <c r="T439" s="158"/>
      <c r="U439" s="146"/>
      <c r="V439" s="147"/>
      <c r="W439" s="83" t="str">
        <f t="shared" ca="1" si="101"/>
        <v/>
      </c>
      <c r="X439" s="83"/>
      <c r="Y439" s="145"/>
      <c r="Z439" s="158"/>
      <c r="AA439" s="158"/>
      <c r="AB439" s="158"/>
      <c r="AC439" s="148"/>
      <c r="AD439" s="143"/>
      <c r="AE439" s="144" t="str">
        <f t="shared" ca="1" si="102"/>
        <v/>
      </c>
      <c r="AF439" s="150" t="str">
        <f t="shared" si="103"/>
        <v/>
      </c>
      <c r="AG439" s="150" t="str">
        <f t="shared" si="104"/>
        <v/>
      </c>
      <c r="AH439" s="9" t="str">
        <f>IF(AF439=4,VLOOKUP(AG439,設定_幼児!$A$2:$B$4,2,1),"---")</f>
        <v>---</v>
      </c>
      <c r="AI439" s="109" t="str">
        <f>IF(E439=""," ",DATEDIF(E439,#REF!,"M"))</f>
        <v xml:space="preserve"> </v>
      </c>
      <c r="AJ439" s="15" t="str">
        <f t="shared" si="114"/>
        <v/>
      </c>
      <c r="AK439" s="31">
        <v>428</v>
      </c>
      <c r="AL439" s="31" t="str">
        <f t="shared" si="115"/>
        <v/>
      </c>
      <c r="AM439" s="31" t="str">
        <f t="shared" si="106"/>
        <v>立得点表_幼児!3:７</v>
      </c>
      <c r="AN439" s="121" t="str">
        <f t="shared" si="107"/>
        <v>立得点表_幼児!11:15</v>
      </c>
      <c r="AO439" s="31" t="str">
        <f t="shared" si="108"/>
        <v>ボール得点表_幼児!3:７</v>
      </c>
      <c r="AP439" s="121" t="str">
        <f t="shared" si="109"/>
        <v>ボール得点表_幼児!11:15</v>
      </c>
      <c r="AQ439" s="31" t="str">
        <f t="shared" si="110"/>
        <v>25m得点表_幼児!3:7</v>
      </c>
      <c r="AR439" s="121" t="str">
        <f t="shared" si="111"/>
        <v>25m得点表_幼児!11:15</v>
      </c>
      <c r="AS439" s="31" t="str">
        <f t="shared" si="112"/>
        <v>往得点表_幼児!3:7</v>
      </c>
      <c r="AT439" s="121" t="str">
        <f t="shared" si="113"/>
        <v>往得点表_幼児!11:15</v>
      </c>
      <c r="AU439" s="31" t="e">
        <f>OR(AND(#REF!&lt;=7,#REF!&lt;&gt;""),AND(#REF!&gt;=50,#REF!=""))</f>
        <v>#REF!</v>
      </c>
    </row>
    <row r="440" spans="1:47">
      <c r="A440" s="8">
        <v>429</v>
      </c>
      <c r="B440" s="459"/>
      <c r="C440" s="139"/>
      <c r="D440" s="140"/>
      <c r="E440" s="141"/>
      <c r="F440" s="142" t="str">
        <f>IF(E440="","",DATEDIF(E440,#REF!,"y"))</f>
        <v/>
      </c>
      <c r="G440" s="140"/>
      <c r="H440" s="140"/>
      <c r="I440" s="83"/>
      <c r="J440" s="149" t="str">
        <f t="shared" ca="1" si="99"/>
        <v/>
      </c>
      <c r="K440" s="145"/>
      <c r="L440" s="158"/>
      <c r="M440" s="158"/>
      <c r="N440" s="146"/>
      <c r="O440" s="143"/>
      <c r="P440" s="144" t="str">
        <f t="shared" ca="1" si="100"/>
        <v/>
      </c>
      <c r="Q440" s="145"/>
      <c r="R440" s="158"/>
      <c r="S440" s="158"/>
      <c r="T440" s="158"/>
      <c r="U440" s="146"/>
      <c r="V440" s="147"/>
      <c r="W440" s="83" t="str">
        <f t="shared" ca="1" si="101"/>
        <v/>
      </c>
      <c r="X440" s="83"/>
      <c r="Y440" s="145"/>
      <c r="Z440" s="158"/>
      <c r="AA440" s="158"/>
      <c r="AB440" s="158"/>
      <c r="AC440" s="148"/>
      <c r="AD440" s="143"/>
      <c r="AE440" s="144" t="str">
        <f t="shared" ca="1" si="102"/>
        <v/>
      </c>
      <c r="AF440" s="150" t="str">
        <f t="shared" si="103"/>
        <v/>
      </c>
      <c r="AG440" s="150" t="str">
        <f t="shared" si="104"/>
        <v/>
      </c>
      <c r="AH440" s="9" t="str">
        <f>IF(AF440=4,VLOOKUP(AG440,設定_幼児!$A$2:$B$4,2,1),"---")</f>
        <v>---</v>
      </c>
      <c r="AI440" s="109" t="str">
        <f>IF(E440=""," ",DATEDIF(E440,#REF!,"M"))</f>
        <v xml:space="preserve"> </v>
      </c>
      <c r="AJ440" s="15" t="str">
        <f t="shared" si="114"/>
        <v/>
      </c>
      <c r="AK440" s="31">
        <v>429</v>
      </c>
      <c r="AL440" s="31" t="str">
        <f t="shared" si="115"/>
        <v/>
      </c>
      <c r="AM440" s="31" t="str">
        <f t="shared" si="106"/>
        <v>立得点表_幼児!3:７</v>
      </c>
      <c r="AN440" s="121" t="str">
        <f t="shared" si="107"/>
        <v>立得点表_幼児!11:15</v>
      </c>
      <c r="AO440" s="31" t="str">
        <f t="shared" si="108"/>
        <v>ボール得点表_幼児!3:７</v>
      </c>
      <c r="AP440" s="121" t="str">
        <f t="shared" si="109"/>
        <v>ボール得点表_幼児!11:15</v>
      </c>
      <c r="AQ440" s="31" t="str">
        <f t="shared" si="110"/>
        <v>25m得点表_幼児!3:7</v>
      </c>
      <c r="AR440" s="121" t="str">
        <f t="shared" si="111"/>
        <v>25m得点表_幼児!11:15</v>
      </c>
      <c r="AS440" s="31" t="str">
        <f t="shared" si="112"/>
        <v>往得点表_幼児!3:7</v>
      </c>
      <c r="AT440" s="121" t="str">
        <f t="shared" si="113"/>
        <v>往得点表_幼児!11:15</v>
      </c>
      <c r="AU440" s="31" t="e">
        <f>OR(AND(#REF!&lt;=7,#REF!&lt;&gt;""),AND(#REF!&gt;=50,#REF!=""))</f>
        <v>#REF!</v>
      </c>
    </row>
    <row r="441" spans="1:47">
      <c r="A441" s="8">
        <v>430</v>
      </c>
      <c r="B441" s="459"/>
      <c r="C441" s="139"/>
      <c r="D441" s="140"/>
      <c r="E441" s="141"/>
      <c r="F441" s="142" t="str">
        <f>IF(E441="","",DATEDIF(E441,#REF!,"y"))</f>
        <v/>
      </c>
      <c r="G441" s="140"/>
      <c r="H441" s="140"/>
      <c r="I441" s="83"/>
      <c r="J441" s="149" t="str">
        <f t="shared" ca="1" si="99"/>
        <v/>
      </c>
      <c r="K441" s="145"/>
      <c r="L441" s="158"/>
      <c r="M441" s="158"/>
      <c r="N441" s="146"/>
      <c r="O441" s="143"/>
      <c r="P441" s="144" t="str">
        <f t="shared" ca="1" si="100"/>
        <v/>
      </c>
      <c r="Q441" s="145"/>
      <c r="R441" s="158"/>
      <c r="S441" s="158"/>
      <c r="T441" s="158"/>
      <c r="U441" s="146"/>
      <c r="V441" s="147"/>
      <c r="W441" s="83" t="str">
        <f t="shared" ca="1" si="101"/>
        <v/>
      </c>
      <c r="X441" s="83"/>
      <c r="Y441" s="145"/>
      <c r="Z441" s="158"/>
      <c r="AA441" s="158"/>
      <c r="AB441" s="158"/>
      <c r="AC441" s="148"/>
      <c r="AD441" s="143"/>
      <c r="AE441" s="144" t="str">
        <f t="shared" ca="1" si="102"/>
        <v/>
      </c>
      <c r="AF441" s="150" t="str">
        <f t="shared" si="103"/>
        <v/>
      </c>
      <c r="AG441" s="150" t="str">
        <f t="shared" si="104"/>
        <v/>
      </c>
      <c r="AH441" s="9" t="str">
        <f>IF(AF441=4,VLOOKUP(AG441,設定_幼児!$A$2:$B$4,2,1),"---")</f>
        <v>---</v>
      </c>
      <c r="AI441" s="109" t="str">
        <f>IF(E441=""," ",DATEDIF(E441,#REF!,"M"))</f>
        <v xml:space="preserve"> </v>
      </c>
      <c r="AJ441" s="15" t="str">
        <f t="shared" si="114"/>
        <v/>
      </c>
      <c r="AK441" s="31">
        <v>430</v>
      </c>
      <c r="AL441" s="31" t="str">
        <f t="shared" si="115"/>
        <v/>
      </c>
      <c r="AM441" s="31" t="str">
        <f t="shared" si="106"/>
        <v>立得点表_幼児!3:７</v>
      </c>
      <c r="AN441" s="121" t="str">
        <f t="shared" si="107"/>
        <v>立得点表_幼児!11:15</v>
      </c>
      <c r="AO441" s="31" t="str">
        <f t="shared" si="108"/>
        <v>ボール得点表_幼児!3:７</v>
      </c>
      <c r="AP441" s="121" t="str">
        <f t="shared" si="109"/>
        <v>ボール得点表_幼児!11:15</v>
      </c>
      <c r="AQ441" s="31" t="str">
        <f t="shared" si="110"/>
        <v>25m得点表_幼児!3:7</v>
      </c>
      <c r="AR441" s="121" t="str">
        <f t="shared" si="111"/>
        <v>25m得点表_幼児!11:15</v>
      </c>
      <c r="AS441" s="31" t="str">
        <f t="shared" si="112"/>
        <v>往得点表_幼児!3:7</v>
      </c>
      <c r="AT441" s="121" t="str">
        <f t="shared" si="113"/>
        <v>往得点表_幼児!11:15</v>
      </c>
      <c r="AU441" s="31" t="e">
        <f>OR(AND(#REF!&lt;=7,#REF!&lt;&gt;""),AND(#REF!&gt;=50,#REF!=""))</f>
        <v>#REF!</v>
      </c>
    </row>
    <row r="442" spans="1:47">
      <c r="A442" s="8">
        <v>431</v>
      </c>
      <c r="B442" s="459"/>
      <c r="C442" s="139"/>
      <c r="D442" s="140"/>
      <c r="E442" s="141"/>
      <c r="F442" s="142" t="str">
        <f>IF(E442="","",DATEDIF(E442,#REF!,"y"))</f>
        <v/>
      </c>
      <c r="G442" s="140"/>
      <c r="H442" s="140"/>
      <c r="I442" s="83"/>
      <c r="J442" s="149" t="str">
        <f t="shared" ca="1" si="99"/>
        <v/>
      </c>
      <c r="K442" s="145"/>
      <c r="L442" s="158"/>
      <c r="M442" s="158"/>
      <c r="N442" s="146"/>
      <c r="O442" s="143"/>
      <c r="P442" s="144" t="str">
        <f t="shared" ca="1" si="100"/>
        <v/>
      </c>
      <c r="Q442" s="145"/>
      <c r="R442" s="158"/>
      <c r="S442" s="158"/>
      <c r="T442" s="158"/>
      <c r="U442" s="146"/>
      <c r="V442" s="147"/>
      <c r="W442" s="83" t="str">
        <f t="shared" ca="1" si="101"/>
        <v/>
      </c>
      <c r="X442" s="83"/>
      <c r="Y442" s="145"/>
      <c r="Z442" s="158"/>
      <c r="AA442" s="158"/>
      <c r="AB442" s="158"/>
      <c r="AC442" s="148"/>
      <c r="AD442" s="143"/>
      <c r="AE442" s="144" t="str">
        <f t="shared" ca="1" si="102"/>
        <v/>
      </c>
      <c r="AF442" s="150" t="str">
        <f t="shared" si="103"/>
        <v/>
      </c>
      <c r="AG442" s="150" t="str">
        <f t="shared" si="104"/>
        <v/>
      </c>
      <c r="AH442" s="9" t="str">
        <f>IF(AF442=4,VLOOKUP(AG442,設定_幼児!$A$2:$B$4,2,1),"---")</f>
        <v>---</v>
      </c>
      <c r="AI442" s="109" t="str">
        <f>IF(E442=""," ",DATEDIF(E442,#REF!,"M"))</f>
        <v xml:space="preserve"> </v>
      </c>
      <c r="AJ442" s="15" t="str">
        <f t="shared" si="114"/>
        <v/>
      </c>
      <c r="AK442" s="31">
        <v>431</v>
      </c>
      <c r="AL442" s="31" t="str">
        <f t="shared" si="115"/>
        <v/>
      </c>
      <c r="AM442" s="31" t="str">
        <f t="shared" si="106"/>
        <v>立得点表_幼児!3:７</v>
      </c>
      <c r="AN442" s="121" t="str">
        <f t="shared" si="107"/>
        <v>立得点表_幼児!11:15</v>
      </c>
      <c r="AO442" s="31" t="str">
        <f t="shared" si="108"/>
        <v>ボール得点表_幼児!3:７</v>
      </c>
      <c r="AP442" s="121" t="str">
        <f t="shared" si="109"/>
        <v>ボール得点表_幼児!11:15</v>
      </c>
      <c r="AQ442" s="31" t="str">
        <f t="shared" si="110"/>
        <v>25m得点表_幼児!3:7</v>
      </c>
      <c r="AR442" s="121" t="str">
        <f t="shared" si="111"/>
        <v>25m得点表_幼児!11:15</v>
      </c>
      <c r="AS442" s="31" t="str">
        <f t="shared" si="112"/>
        <v>往得点表_幼児!3:7</v>
      </c>
      <c r="AT442" s="121" t="str">
        <f t="shared" si="113"/>
        <v>往得点表_幼児!11:15</v>
      </c>
      <c r="AU442" s="31" t="e">
        <f>OR(AND(#REF!&lt;=7,#REF!&lt;&gt;""),AND(#REF!&gt;=50,#REF!=""))</f>
        <v>#REF!</v>
      </c>
    </row>
    <row r="443" spans="1:47">
      <c r="A443" s="8">
        <v>432</v>
      </c>
      <c r="B443" s="459"/>
      <c r="C443" s="139"/>
      <c r="D443" s="140"/>
      <c r="E443" s="141"/>
      <c r="F443" s="142" t="str">
        <f>IF(E443="","",DATEDIF(E443,#REF!,"y"))</f>
        <v/>
      </c>
      <c r="G443" s="140"/>
      <c r="H443" s="140"/>
      <c r="I443" s="83"/>
      <c r="J443" s="149" t="str">
        <f t="shared" ca="1" si="99"/>
        <v/>
      </c>
      <c r="K443" s="145"/>
      <c r="L443" s="158"/>
      <c r="M443" s="158"/>
      <c r="N443" s="146"/>
      <c r="O443" s="143"/>
      <c r="P443" s="144" t="str">
        <f t="shared" ca="1" si="100"/>
        <v/>
      </c>
      <c r="Q443" s="145"/>
      <c r="R443" s="158"/>
      <c r="S443" s="158"/>
      <c r="T443" s="158"/>
      <c r="U443" s="146"/>
      <c r="V443" s="147"/>
      <c r="W443" s="83" t="str">
        <f t="shared" ca="1" si="101"/>
        <v/>
      </c>
      <c r="X443" s="83"/>
      <c r="Y443" s="145"/>
      <c r="Z443" s="158"/>
      <c r="AA443" s="158"/>
      <c r="AB443" s="158"/>
      <c r="AC443" s="148"/>
      <c r="AD443" s="143"/>
      <c r="AE443" s="144" t="str">
        <f t="shared" ca="1" si="102"/>
        <v/>
      </c>
      <c r="AF443" s="150" t="str">
        <f t="shared" si="103"/>
        <v/>
      </c>
      <c r="AG443" s="150" t="str">
        <f t="shared" si="104"/>
        <v/>
      </c>
      <c r="AH443" s="9" t="str">
        <f>IF(AF443=4,VLOOKUP(AG443,設定_幼児!$A$2:$B$4,2,1),"---")</f>
        <v>---</v>
      </c>
      <c r="AI443" s="109" t="str">
        <f>IF(E443=""," ",DATEDIF(E443,#REF!,"M"))</f>
        <v xml:space="preserve"> </v>
      </c>
      <c r="AJ443" s="15" t="str">
        <f t="shared" si="114"/>
        <v/>
      </c>
      <c r="AK443" s="31">
        <v>432</v>
      </c>
      <c r="AL443" s="31" t="str">
        <f t="shared" si="115"/>
        <v/>
      </c>
      <c r="AM443" s="31" t="str">
        <f t="shared" si="106"/>
        <v>立得点表_幼児!3:７</v>
      </c>
      <c r="AN443" s="121" t="str">
        <f t="shared" si="107"/>
        <v>立得点表_幼児!11:15</v>
      </c>
      <c r="AO443" s="31" t="str">
        <f t="shared" si="108"/>
        <v>ボール得点表_幼児!3:７</v>
      </c>
      <c r="AP443" s="121" t="str">
        <f t="shared" si="109"/>
        <v>ボール得点表_幼児!11:15</v>
      </c>
      <c r="AQ443" s="31" t="str">
        <f t="shared" si="110"/>
        <v>25m得点表_幼児!3:7</v>
      </c>
      <c r="AR443" s="121" t="str">
        <f t="shared" si="111"/>
        <v>25m得点表_幼児!11:15</v>
      </c>
      <c r="AS443" s="31" t="str">
        <f t="shared" si="112"/>
        <v>往得点表_幼児!3:7</v>
      </c>
      <c r="AT443" s="121" t="str">
        <f t="shared" si="113"/>
        <v>往得点表_幼児!11:15</v>
      </c>
      <c r="AU443" s="31" t="e">
        <f>OR(AND(#REF!&lt;=7,#REF!&lt;&gt;""),AND(#REF!&gt;=50,#REF!=""))</f>
        <v>#REF!</v>
      </c>
    </row>
    <row r="444" spans="1:47">
      <c r="A444" s="8">
        <v>433</v>
      </c>
      <c r="B444" s="459"/>
      <c r="C444" s="139"/>
      <c r="D444" s="140"/>
      <c r="E444" s="141"/>
      <c r="F444" s="142" t="str">
        <f>IF(E444="","",DATEDIF(E444,#REF!,"y"))</f>
        <v/>
      </c>
      <c r="G444" s="140"/>
      <c r="H444" s="140"/>
      <c r="I444" s="83"/>
      <c r="J444" s="149" t="str">
        <f t="shared" ca="1" si="99"/>
        <v/>
      </c>
      <c r="K444" s="145"/>
      <c r="L444" s="158"/>
      <c r="M444" s="158"/>
      <c r="N444" s="146"/>
      <c r="O444" s="143"/>
      <c r="P444" s="144" t="str">
        <f t="shared" ca="1" si="100"/>
        <v/>
      </c>
      <c r="Q444" s="145"/>
      <c r="R444" s="158"/>
      <c r="S444" s="158"/>
      <c r="T444" s="158"/>
      <c r="U444" s="146"/>
      <c r="V444" s="147"/>
      <c r="W444" s="83" t="str">
        <f t="shared" ca="1" si="101"/>
        <v/>
      </c>
      <c r="X444" s="83"/>
      <c r="Y444" s="145"/>
      <c r="Z444" s="158"/>
      <c r="AA444" s="158"/>
      <c r="AB444" s="158"/>
      <c r="AC444" s="148"/>
      <c r="AD444" s="143"/>
      <c r="AE444" s="144" t="str">
        <f t="shared" ca="1" si="102"/>
        <v/>
      </c>
      <c r="AF444" s="150" t="str">
        <f t="shared" si="103"/>
        <v/>
      </c>
      <c r="AG444" s="150" t="str">
        <f t="shared" si="104"/>
        <v/>
      </c>
      <c r="AH444" s="9" t="str">
        <f>IF(AF444=4,VLOOKUP(AG444,設定_幼児!$A$2:$B$4,2,1),"---")</f>
        <v>---</v>
      </c>
      <c r="AI444" s="109" t="str">
        <f>IF(E444=""," ",DATEDIF(E444,#REF!,"M"))</f>
        <v xml:space="preserve"> </v>
      </c>
      <c r="AJ444" s="15" t="str">
        <f t="shared" si="114"/>
        <v/>
      </c>
      <c r="AK444" s="31">
        <v>433</v>
      </c>
      <c r="AL444" s="31" t="str">
        <f t="shared" si="115"/>
        <v/>
      </c>
      <c r="AM444" s="31" t="str">
        <f t="shared" si="106"/>
        <v>立得点表_幼児!3:７</v>
      </c>
      <c r="AN444" s="121" t="str">
        <f t="shared" si="107"/>
        <v>立得点表_幼児!11:15</v>
      </c>
      <c r="AO444" s="31" t="str">
        <f t="shared" si="108"/>
        <v>ボール得点表_幼児!3:７</v>
      </c>
      <c r="AP444" s="121" t="str">
        <f t="shared" si="109"/>
        <v>ボール得点表_幼児!11:15</v>
      </c>
      <c r="AQ444" s="31" t="str">
        <f t="shared" si="110"/>
        <v>25m得点表_幼児!3:7</v>
      </c>
      <c r="AR444" s="121" t="str">
        <f t="shared" si="111"/>
        <v>25m得点表_幼児!11:15</v>
      </c>
      <c r="AS444" s="31" t="str">
        <f t="shared" si="112"/>
        <v>往得点表_幼児!3:7</v>
      </c>
      <c r="AT444" s="121" t="str">
        <f t="shared" si="113"/>
        <v>往得点表_幼児!11:15</v>
      </c>
      <c r="AU444" s="31" t="e">
        <f>OR(AND(#REF!&lt;=7,#REF!&lt;&gt;""),AND(#REF!&gt;=50,#REF!=""))</f>
        <v>#REF!</v>
      </c>
    </row>
    <row r="445" spans="1:47">
      <c r="A445" s="8">
        <v>434</v>
      </c>
      <c r="B445" s="459"/>
      <c r="C445" s="139"/>
      <c r="D445" s="140"/>
      <c r="E445" s="141"/>
      <c r="F445" s="142" t="str">
        <f>IF(E445="","",DATEDIF(E445,#REF!,"y"))</f>
        <v/>
      </c>
      <c r="G445" s="140"/>
      <c r="H445" s="140"/>
      <c r="I445" s="83"/>
      <c r="J445" s="149" t="str">
        <f t="shared" ca="1" si="99"/>
        <v/>
      </c>
      <c r="K445" s="145"/>
      <c r="L445" s="158"/>
      <c r="M445" s="158"/>
      <c r="N445" s="146"/>
      <c r="O445" s="143"/>
      <c r="P445" s="144" t="str">
        <f t="shared" ca="1" si="100"/>
        <v/>
      </c>
      <c r="Q445" s="145"/>
      <c r="R445" s="158"/>
      <c r="S445" s="158"/>
      <c r="T445" s="158"/>
      <c r="U445" s="146"/>
      <c r="V445" s="147"/>
      <c r="W445" s="83" t="str">
        <f t="shared" ca="1" si="101"/>
        <v/>
      </c>
      <c r="X445" s="83"/>
      <c r="Y445" s="145"/>
      <c r="Z445" s="158"/>
      <c r="AA445" s="158"/>
      <c r="AB445" s="158"/>
      <c r="AC445" s="148"/>
      <c r="AD445" s="143"/>
      <c r="AE445" s="144" t="str">
        <f t="shared" ca="1" si="102"/>
        <v/>
      </c>
      <c r="AF445" s="150" t="str">
        <f t="shared" si="103"/>
        <v/>
      </c>
      <c r="AG445" s="150" t="str">
        <f t="shared" si="104"/>
        <v/>
      </c>
      <c r="AH445" s="9" t="str">
        <f>IF(AF445=4,VLOOKUP(AG445,設定_幼児!$A$2:$B$4,2,1),"---")</f>
        <v>---</v>
      </c>
      <c r="AI445" s="109" t="str">
        <f>IF(E445=""," ",DATEDIF(E445,#REF!,"M"))</f>
        <v xml:space="preserve"> </v>
      </c>
      <c r="AJ445" s="15" t="str">
        <f t="shared" si="114"/>
        <v/>
      </c>
      <c r="AK445" s="31">
        <v>434</v>
      </c>
      <c r="AL445" s="31" t="str">
        <f t="shared" si="115"/>
        <v/>
      </c>
      <c r="AM445" s="31" t="str">
        <f t="shared" si="106"/>
        <v>立得点表_幼児!3:７</v>
      </c>
      <c r="AN445" s="121" t="str">
        <f t="shared" si="107"/>
        <v>立得点表_幼児!11:15</v>
      </c>
      <c r="AO445" s="31" t="str">
        <f t="shared" si="108"/>
        <v>ボール得点表_幼児!3:７</v>
      </c>
      <c r="AP445" s="121" t="str">
        <f t="shared" si="109"/>
        <v>ボール得点表_幼児!11:15</v>
      </c>
      <c r="AQ445" s="31" t="str">
        <f t="shared" si="110"/>
        <v>25m得点表_幼児!3:7</v>
      </c>
      <c r="AR445" s="121" t="str">
        <f t="shared" si="111"/>
        <v>25m得点表_幼児!11:15</v>
      </c>
      <c r="AS445" s="31" t="str">
        <f t="shared" si="112"/>
        <v>往得点表_幼児!3:7</v>
      </c>
      <c r="AT445" s="121" t="str">
        <f t="shared" si="113"/>
        <v>往得点表_幼児!11:15</v>
      </c>
      <c r="AU445" s="31" t="e">
        <f>OR(AND(#REF!&lt;=7,#REF!&lt;&gt;""),AND(#REF!&gt;=50,#REF!=""))</f>
        <v>#REF!</v>
      </c>
    </row>
    <row r="446" spans="1:47">
      <c r="A446" s="8">
        <v>435</v>
      </c>
      <c r="B446" s="459"/>
      <c r="C446" s="139"/>
      <c r="D446" s="140"/>
      <c r="E446" s="141"/>
      <c r="F446" s="142" t="str">
        <f>IF(E446="","",DATEDIF(E446,#REF!,"y"))</f>
        <v/>
      </c>
      <c r="G446" s="140"/>
      <c r="H446" s="140"/>
      <c r="I446" s="83"/>
      <c r="J446" s="149" t="str">
        <f t="shared" ca="1" si="99"/>
        <v/>
      </c>
      <c r="K446" s="145"/>
      <c r="L446" s="158"/>
      <c r="M446" s="158"/>
      <c r="N446" s="146"/>
      <c r="O446" s="143"/>
      <c r="P446" s="144" t="str">
        <f t="shared" ca="1" si="100"/>
        <v/>
      </c>
      <c r="Q446" s="145"/>
      <c r="R446" s="158"/>
      <c r="S446" s="158"/>
      <c r="T446" s="158"/>
      <c r="U446" s="146"/>
      <c r="V446" s="147"/>
      <c r="W446" s="83" t="str">
        <f t="shared" ca="1" si="101"/>
        <v/>
      </c>
      <c r="X446" s="83"/>
      <c r="Y446" s="145"/>
      <c r="Z446" s="158"/>
      <c r="AA446" s="158"/>
      <c r="AB446" s="158"/>
      <c r="AC446" s="148"/>
      <c r="AD446" s="143"/>
      <c r="AE446" s="144" t="str">
        <f t="shared" ca="1" si="102"/>
        <v/>
      </c>
      <c r="AF446" s="150" t="str">
        <f t="shared" si="103"/>
        <v/>
      </c>
      <c r="AG446" s="150" t="str">
        <f t="shared" si="104"/>
        <v/>
      </c>
      <c r="AH446" s="9" t="str">
        <f>IF(AF446=4,VLOOKUP(AG446,設定_幼児!$A$2:$B$4,2,1),"---")</f>
        <v>---</v>
      </c>
      <c r="AI446" s="109" t="str">
        <f>IF(E446=""," ",DATEDIF(E446,#REF!,"M"))</f>
        <v xml:space="preserve"> </v>
      </c>
      <c r="AJ446" s="15" t="str">
        <f t="shared" si="114"/>
        <v/>
      </c>
      <c r="AK446" s="31">
        <v>435</v>
      </c>
      <c r="AL446" s="31" t="str">
        <f t="shared" si="115"/>
        <v/>
      </c>
      <c r="AM446" s="31" t="str">
        <f t="shared" si="106"/>
        <v>立得点表_幼児!3:７</v>
      </c>
      <c r="AN446" s="121" t="str">
        <f t="shared" si="107"/>
        <v>立得点表_幼児!11:15</v>
      </c>
      <c r="AO446" s="31" t="str">
        <f t="shared" si="108"/>
        <v>ボール得点表_幼児!3:７</v>
      </c>
      <c r="AP446" s="121" t="str">
        <f t="shared" si="109"/>
        <v>ボール得点表_幼児!11:15</v>
      </c>
      <c r="AQ446" s="31" t="str">
        <f t="shared" si="110"/>
        <v>25m得点表_幼児!3:7</v>
      </c>
      <c r="AR446" s="121" t="str">
        <f t="shared" si="111"/>
        <v>25m得点表_幼児!11:15</v>
      </c>
      <c r="AS446" s="31" t="str">
        <f t="shared" si="112"/>
        <v>往得点表_幼児!3:7</v>
      </c>
      <c r="AT446" s="121" t="str">
        <f t="shared" si="113"/>
        <v>往得点表_幼児!11:15</v>
      </c>
      <c r="AU446" s="31" t="e">
        <f>OR(AND(#REF!&lt;=7,#REF!&lt;&gt;""),AND(#REF!&gt;=50,#REF!=""))</f>
        <v>#REF!</v>
      </c>
    </row>
    <row r="447" spans="1:47">
      <c r="A447" s="8">
        <v>436</v>
      </c>
      <c r="B447" s="459"/>
      <c r="C447" s="139"/>
      <c r="D447" s="140"/>
      <c r="E447" s="141"/>
      <c r="F447" s="142" t="str">
        <f>IF(E447="","",DATEDIF(E447,#REF!,"y"))</f>
        <v/>
      </c>
      <c r="G447" s="140"/>
      <c r="H447" s="140"/>
      <c r="I447" s="83"/>
      <c r="J447" s="149" t="str">
        <f t="shared" ca="1" si="99"/>
        <v/>
      </c>
      <c r="K447" s="145"/>
      <c r="L447" s="158"/>
      <c r="M447" s="158"/>
      <c r="N447" s="146"/>
      <c r="O447" s="143"/>
      <c r="P447" s="144" t="str">
        <f t="shared" ca="1" si="100"/>
        <v/>
      </c>
      <c r="Q447" s="145"/>
      <c r="R447" s="158"/>
      <c r="S447" s="158"/>
      <c r="T447" s="158"/>
      <c r="U447" s="146"/>
      <c r="V447" s="147"/>
      <c r="W447" s="83" t="str">
        <f t="shared" ca="1" si="101"/>
        <v/>
      </c>
      <c r="X447" s="83"/>
      <c r="Y447" s="145"/>
      <c r="Z447" s="158"/>
      <c r="AA447" s="158"/>
      <c r="AB447" s="158"/>
      <c r="AC447" s="148"/>
      <c r="AD447" s="143"/>
      <c r="AE447" s="144" t="str">
        <f t="shared" ca="1" si="102"/>
        <v/>
      </c>
      <c r="AF447" s="150" t="str">
        <f t="shared" si="103"/>
        <v/>
      </c>
      <c r="AG447" s="150" t="str">
        <f t="shared" si="104"/>
        <v/>
      </c>
      <c r="AH447" s="9" t="str">
        <f>IF(AF447=4,VLOOKUP(AG447,設定_幼児!$A$2:$B$4,2,1),"---")</f>
        <v>---</v>
      </c>
      <c r="AI447" s="109" t="str">
        <f>IF(E447=""," ",DATEDIF(E447,#REF!,"M"))</f>
        <v xml:space="preserve"> </v>
      </c>
      <c r="AJ447" s="15" t="str">
        <f t="shared" si="114"/>
        <v/>
      </c>
      <c r="AK447" s="31">
        <v>436</v>
      </c>
      <c r="AL447" s="31" t="str">
        <f t="shared" si="115"/>
        <v/>
      </c>
      <c r="AM447" s="31" t="str">
        <f t="shared" si="106"/>
        <v>立得点表_幼児!3:７</v>
      </c>
      <c r="AN447" s="121" t="str">
        <f t="shared" si="107"/>
        <v>立得点表_幼児!11:15</v>
      </c>
      <c r="AO447" s="31" t="str">
        <f t="shared" si="108"/>
        <v>ボール得点表_幼児!3:７</v>
      </c>
      <c r="AP447" s="121" t="str">
        <f t="shared" si="109"/>
        <v>ボール得点表_幼児!11:15</v>
      </c>
      <c r="AQ447" s="31" t="str">
        <f t="shared" si="110"/>
        <v>25m得点表_幼児!3:7</v>
      </c>
      <c r="AR447" s="121" t="str">
        <f t="shared" si="111"/>
        <v>25m得点表_幼児!11:15</v>
      </c>
      <c r="AS447" s="31" t="str">
        <f t="shared" si="112"/>
        <v>往得点表_幼児!3:7</v>
      </c>
      <c r="AT447" s="121" t="str">
        <f t="shared" si="113"/>
        <v>往得点表_幼児!11:15</v>
      </c>
      <c r="AU447" s="31" t="e">
        <f>OR(AND(#REF!&lt;=7,#REF!&lt;&gt;""),AND(#REF!&gt;=50,#REF!=""))</f>
        <v>#REF!</v>
      </c>
    </row>
    <row r="448" spans="1:47">
      <c r="A448" s="8">
        <v>437</v>
      </c>
      <c r="B448" s="459"/>
      <c r="C448" s="139"/>
      <c r="D448" s="140"/>
      <c r="E448" s="141"/>
      <c r="F448" s="142" t="str">
        <f>IF(E448="","",DATEDIF(E448,#REF!,"y"))</f>
        <v/>
      </c>
      <c r="G448" s="140"/>
      <c r="H448" s="140"/>
      <c r="I448" s="83"/>
      <c r="J448" s="149" t="str">
        <f t="shared" ca="1" si="99"/>
        <v/>
      </c>
      <c r="K448" s="145"/>
      <c r="L448" s="158"/>
      <c r="M448" s="158"/>
      <c r="N448" s="146"/>
      <c r="O448" s="143"/>
      <c r="P448" s="144" t="str">
        <f t="shared" ca="1" si="100"/>
        <v/>
      </c>
      <c r="Q448" s="145"/>
      <c r="R448" s="158"/>
      <c r="S448" s="158"/>
      <c r="T448" s="158"/>
      <c r="U448" s="146"/>
      <c r="V448" s="147"/>
      <c r="W448" s="83" t="str">
        <f t="shared" ca="1" si="101"/>
        <v/>
      </c>
      <c r="X448" s="83"/>
      <c r="Y448" s="145"/>
      <c r="Z448" s="158"/>
      <c r="AA448" s="158"/>
      <c r="AB448" s="158"/>
      <c r="AC448" s="148"/>
      <c r="AD448" s="143"/>
      <c r="AE448" s="144" t="str">
        <f t="shared" ca="1" si="102"/>
        <v/>
      </c>
      <c r="AF448" s="150" t="str">
        <f t="shared" si="103"/>
        <v/>
      </c>
      <c r="AG448" s="150" t="str">
        <f t="shared" si="104"/>
        <v/>
      </c>
      <c r="AH448" s="9" t="str">
        <f>IF(AF448=4,VLOOKUP(AG448,設定_幼児!$A$2:$B$4,2,1),"---")</f>
        <v>---</v>
      </c>
      <c r="AI448" s="109" t="str">
        <f>IF(E448=""," ",DATEDIF(E448,#REF!,"M"))</f>
        <v xml:space="preserve"> </v>
      </c>
      <c r="AJ448" s="15" t="str">
        <f t="shared" si="114"/>
        <v/>
      </c>
      <c r="AK448" s="31">
        <v>437</v>
      </c>
      <c r="AL448" s="31" t="str">
        <f t="shared" si="115"/>
        <v/>
      </c>
      <c r="AM448" s="31" t="str">
        <f t="shared" si="106"/>
        <v>立得点表_幼児!3:７</v>
      </c>
      <c r="AN448" s="121" t="str">
        <f t="shared" si="107"/>
        <v>立得点表_幼児!11:15</v>
      </c>
      <c r="AO448" s="31" t="str">
        <f t="shared" si="108"/>
        <v>ボール得点表_幼児!3:７</v>
      </c>
      <c r="AP448" s="121" t="str">
        <f t="shared" si="109"/>
        <v>ボール得点表_幼児!11:15</v>
      </c>
      <c r="AQ448" s="31" t="str">
        <f t="shared" si="110"/>
        <v>25m得点表_幼児!3:7</v>
      </c>
      <c r="AR448" s="121" t="str">
        <f t="shared" si="111"/>
        <v>25m得点表_幼児!11:15</v>
      </c>
      <c r="AS448" s="31" t="str">
        <f t="shared" si="112"/>
        <v>往得点表_幼児!3:7</v>
      </c>
      <c r="AT448" s="121" t="str">
        <f t="shared" si="113"/>
        <v>往得点表_幼児!11:15</v>
      </c>
      <c r="AU448" s="31" t="e">
        <f>OR(AND(#REF!&lt;=7,#REF!&lt;&gt;""),AND(#REF!&gt;=50,#REF!=""))</f>
        <v>#REF!</v>
      </c>
    </row>
    <row r="449" spans="1:47">
      <c r="A449" s="8">
        <v>438</v>
      </c>
      <c r="B449" s="459"/>
      <c r="C449" s="139"/>
      <c r="D449" s="140"/>
      <c r="E449" s="141"/>
      <c r="F449" s="142" t="str">
        <f>IF(E449="","",DATEDIF(E449,#REF!,"y"))</f>
        <v/>
      </c>
      <c r="G449" s="140"/>
      <c r="H449" s="140"/>
      <c r="I449" s="83"/>
      <c r="J449" s="149" t="str">
        <f t="shared" ca="1" si="99"/>
        <v/>
      </c>
      <c r="K449" s="145"/>
      <c r="L449" s="158"/>
      <c r="M449" s="158"/>
      <c r="N449" s="146"/>
      <c r="O449" s="143"/>
      <c r="P449" s="144" t="str">
        <f t="shared" ca="1" si="100"/>
        <v/>
      </c>
      <c r="Q449" s="145"/>
      <c r="R449" s="158"/>
      <c r="S449" s="158"/>
      <c r="T449" s="158"/>
      <c r="U449" s="146"/>
      <c r="V449" s="147"/>
      <c r="W449" s="83" t="str">
        <f t="shared" ca="1" si="101"/>
        <v/>
      </c>
      <c r="X449" s="83"/>
      <c r="Y449" s="145"/>
      <c r="Z449" s="158"/>
      <c r="AA449" s="158"/>
      <c r="AB449" s="158"/>
      <c r="AC449" s="148"/>
      <c r="AD449" s="143"/>
      <c r="AE449" s="144" t="str">
        <f t="shared" ca="1" si="102"/>
        <v/>
      </c>
      <c r="AF449" s="150" t="str">
        <f t="shared" si="103"/>
        <v/>
      </c>
      <c r="AG449" s="150" t="str">
        <f t="shared" si="104"/>
        <v/>
      </c>
      <c r="AH449" s="9" t="str">
        <f>IF(AF449=4,VLOOKUP(AG449,設定_幼児!$A$2:$B$4,2,1),"---")</f>
        <v>---</v>
      </c>
      <c r="AI449" s="109" t="str">
        <f>IF(E449=""," ",DATEDIF(E449,#REF!,"M"))</f>
        <v xml:space="preserve"> </v>
      </c>
      <c r="AJ449" s="15" t="str">
        <f t="shared" si="114"/>
        <v/>
      </c>
      <c r="AK449" s="31">
        <v>438</v>
      </c>
      <c r="AL449" s="31" t="str">
        <f t="shared" si="115"/>
        <v/>
      </c>
      <c r="AM449" s="31" t="str">
        <f t="shared" si="106"/>
        <v>立得点表_幼児!3:７</v>
      </c>
      <c r="AN449" s="121" t="str">
        <f t="shared" si="107"/>
        <v>立得点表_幼児!11:15</v>
      </c>
      <c r="AO449" s="31" t="str">
        <f t="shared" si="108"/>
        <v>ボール得点表_幼児!3:７</v>
      </c>
      <c r="AP449" s="121" t="str">
        <f t="shared" si="109"/>
        <v>ボール得点表_幼児!11:15</v>
      </c>
      <c r="AQ449" s="31" t="str">
        <f t="shared" si="110"/>
        <v>25m得点表_幼児!3:7</v>
      </c>
      <c r="AR449" s="121" t="str">
        <f t="shared" si="111"/>
        <v>25m得点表_幼児!11:15</v>
      </c>
      <c r="AS449" s="31" t="str">
        <f t="shared" si="112"/>
        <v>往得点表_幼児!3:7</v>
      </c>
      <c r="AT449" s="121" t="str">
        <f t="shared" si="113"/>
        <v>往得点表_幼児!11:15</v>
      </c>
      <c r="AU449" s="31" t="e">
        <f>OR(AND(#REF!&lt;=7,#REF!&lt;&gt;""),AND(#REF!&gt;=50,#REF!=""))</f>
        <v>#REF!</v>
      </c>
    </row>
    <row r="450" spans="1:47">
      <c r="A450" s="8">
        <v>439</v>
      </c>
      <c r="B450" s="459"/>
      <c r="C450" s="139"/>
      <c r="D450" s="140"/>
      <c r="E450" s="141"/>
      <c r="F450" s="142" t="str">
        <f>IF(E450="","",DATEDIF(E450,#REF!,"y"))</f>
        <v/>
      </c>
      <c r="G450" s="140"/>
      <c r="H450" s="140"/>
      <c r="I450" s="83"/>
      <c r="J450" s="149" t="str">
        <f t="shared" ca="1" si="99"/>
        <v/>
      </c>
      <c r="K450" s="145"/>
      <c r="L450" s="158"/>
      <c r="M450" s="158"/>
      <c r="N450" s="146"/>
      <c r="O450" s="143"/>
      <c r="P450" s="144" t="str">
        <f t="shared" ca="1" si="100"/>
        <v/>
      </c>
      <c r="Q450" s="145"/>
      <c r="R450" s="158"/>
      <c r="S450" s="158"/>
      <c r="T450" s="158"/>
      <c r="U450" s="146"/>
      <c r="V450" s="147"/>
      <c r="W450" s="83" t="str">
        <f t="shared" ca="1" si="101"/>
        <v/>
      </c>
      <c r="X450" s="83"/>
      <c r="Y450" s="145"/>
      <c r="Z450" s="158"/>
      <c r="AA450" s="158"/>
      <c r="AB450" s="158"/>
      <c r="AC450" s="148"/>
      <c r="AD450" s="143"/>
      <c r="AE450" s="144" t="str">
        <f t="shared" ca="1" si="102"/>
        <v/>
      </c>
      <c r="AF450" s="150" t="str">
        <f t="shared" si="103"/>
        <v/>
      </c>
      <c r="AG450" s="150" t="str">
        <f t="shared" si="104"/>
        <v/>
      </c>
      <c r="AH450" s="9" t="str">
        <f>IF(AF450=4,VLOOKUP(AG450,設定_幼児!$A$2:$B$4,2,1),"---")</f>
        <v>---</v>
      </c>
      <c r="AI450" s="109" t="str">
        <f>IF(E450=""," ",DATEDIF(E450,#REF!,"M"))</f>
        <v xml:space="preserve"> </v>
      </c>
      <c r="AJ450" s="15" t="str">
        <f t="shared" si="114"/>
        <v/>
      </c>
      <c r="AK450" s="31">
        <v>439</v>
      </c>
      <c r="AL450" s="31" t="str">
        <f t="shared" si="115"/>
        <v/>
      </c>
      <c r="AM450" s="31" t="str">
        <f t="shared" si="106"/>
        <v>立得点表_幼児!3:７</v>
      </c>
      <c r="AN450" s="121" t="str">
        <f t="shared" si="107"/>
        <v>立得点表_幼児!11:15</v>
      </c>
      <c r="AO450" s="31" t="str">
        <f t="shared" si="108"/>
        <v>ボール得点表_幼児!3:７</v>
      </c>
      <c r="AP450" s="121" t="str">
        <f t="shared" si="109"/>
        <v>ボール得点表_幼児!11:15</v>
      </c>
      <c r="AQ450" s="31" t="str">
        <f t="shared" si="110"/>
        <v>25m得点表_幼児!3:7</v>
      </c>
      <c r="AR450" s="121" t="str">
        <f t="shared" si="111"/>
        <v>25m得点表_幼児!11:15</v>
      </c>
      <c r="AS450" s="31" t="str">
        <f t="shared" si="112"/>
        <v>往得点表_幼児!3:7</v>
      </c>
      <c r="AT450" s="121" t="str">
        <f t="shared" si="113"/>
        <v>往得点表_幼児!11:15</v>
      </c>
      <c r="AU450" s="31" t="e">
        <f>OR(AND(#REF!&lt;=7,#REF!&lt;&gt;""),AND(#REF!&gt;=50,#REF!=""))</f>
        <v>#REF!</v>
      </c>
    </row>
  </sheetData>
  <mergeCells count="28">
    <mergeCell ref="A3:C3"/>
    <mergeCell ref="J4:P4"/>
    <mergeCell ref="A4:C4"/>
    <mergeCell ref="D4:G4"/>
    <mergeCell ref="H4:I4"/>
    <mergeCell ref="D3:I3"/>
    <mergeCell ref="AF2:AG2"/>
    <mergeCell ref="G10:H10"/>
    <mergeCell ref="O10:P10"/>
    <mergeCell ref="Q10:U10"/>
    <mergeCell ref="Y10:AC10"/>
    <mergeCell ref="K10:N10"/>
    <mergeCell ref="Q4:V4"/>
    <mergeCell ref="J3:V3"/>
    <mergeCell ref="A10:A11"/>
    <mergeCell ref="C10:C11"/>
    <mergeCell ref="AJ10:AJ11"/>
    <mergeCell ref="AH10:AH11"/>
    <mergeCell ref="AD10:AE10"/>
    <mergeCell ref="AF10:AF11"/>
    <mergeCell ref="AG10:AG11"/>
    <mergeCell ref="D10:D11"/>
    <mergeCell ref="E10:E11"/>
    <mergeCell ref="F10:F11"/>
    <mergeCell ref="AI10:AI11"/>
    <mergeCell ref="I10:J10"/>
    <mergeCell ref="V10:X10"/>
    <mergeCell ref="B10:B11"/>
  </mergeCells>
  <phoneticPr fontId="8"/>
  <conditionalFormatting sqref="E12:E450">
    <cfRule type="cellIs" dxfId="7" priority="1" stopIfTrue="1" operator="equal">
      <formula>"女"</formula>
    </cfRule>
  </conditionalFormatting>
  <dataValidations count="11">
    <dataValidation type="list" allowBlank="1" showInputMessage="1" showErrorMessage="1" sqref="Z12:AC450 L12:N450 R12:U450" xr:uid="{09B4A8F5-6EE5-408A-A486-9E4F4830FAB0}">
      <formula1>",○,×"</formula1>
    </dataValidation>
    <dataValidation type="list" allowBlank="1" showInputMessage="1" showErrorMessage="1" sqref="Y12:Y450 K12:K450 Q12:Q450" xr:uid="{C65BF024-E0DB-416E-8222-F868539C9760}">
      <formula1>",A,B,C"</formula1>
    </dataValidation>
    <dataValidation type="whole" imeMode="off" operator="greaterThanOrEqual" allowBlank="1" showInputMessage="1" showErrorMessage="1" error="整数を入力してください" sqref="AD12:AD450 O12:O450" xr:uid="{F10898D2-D64B-44C3-9CE2-BF9790D7C6DF}">
      <formula1>0</formula1>
    </dataValidation>
    <dataValidation type="decimal" operator="greaterThanOrEqual" allowBlank="1" showInputMessage="1" showErrorMessage="1" error="小数点数を入力してください（例：10.5）" sqref="I12:I450 V12:V450" xr:uid="{706A9771-4E6E-4F08-8FD8-65D3AB3DED0A}">
      <formula1>0</formula1>
    </dataValidation>
    <dataValidation type="decimal" imeMode="off" operator="greaterThanOrEqual" allowBlank="1" showInputMessage="1" showErrorMessage="1" sqref="G12:N450" xr:uid="{8E7630A6-9301-46EE-99A3-BF939D29D66E}">
      <formula1>0</formula1>
    </dataValidation>
    <dataValidation type="date" allowBlank="1" showInputMessage="1" showErrorMessage="1" error="例：1993年11月14日生まれの場合、 1993/11/14 と入力してください" sqref="E12:E450" xr:uid="{9367B867-03D6-41FC-8687-8D08EEFAFC4E}">
      <formula1>9497</formula1>
      <formula2>71589</formula2>
    </dataValidation>
    <dataValidation type="list" allowBlank="1" showInputMessage="1" showErrorMessage="1" sqref="D12:D450" xr:uid="{6DAF41F0-5DF4-4DFB-B843-37412FC16330}">
      <formula1>"　,男,女"</formula1>
    </dataValidation>
    <dataValidation imeMode="off" operator="greaterThanOrEqual" allowBlank="1" showInputMessage="1" showErrorMessage="1" sqref="H11:N11 G451:N65535 G5 G9:G11 G1:G2 P11 W11 AE11" xr:uid="{1D6B77F6-F826-4119-9A4E-BAC441E86391}"/>
    <dataValidation type="list" imeMode="off" operator="greaterThanOrEqual" allowBlank="1" showInputMessage="1" showErrorMessage="1" sqref="H4" xr:uid="{60B7C93D-4AAE-4D10-A93B-BF71EAFDCCF5}">
      <formula1>"　,市,区,町,村"</formula1>
    </dataValidation>
    <dataValidation type="list" allowBlank="1" showInputMessage="1" showErrorMessage="1" sqref="X12:X111" xr:uid="{D834993A-5D4D-4415-B1F3-E87A13DE1DEB}">
      <formula1>"テニスボール,ソフトボール"</formula1>
    </dataValidation>
    <dataValidation type="list" allowBlank="1" showInputMessage="1" showErrorMessage="1" sqref="A4:B4" xr:uid="{D02443D4-83AA-4D7E-B43D-18179442195A}">
      <formula1>$AV$3:$AV$48</formula1>
    </dataValidation>
  </dataValidations>
  <printOptions horizontalCentered="1" gridLinesSet="0"/>
  <pageMargins left="0.39370078740157483" right="0.39370078740157483" top="0.45" bottom="0.45" header="0.27559055118110237" footer="0.19"/>
  <pageSetup paperSize="9" scale="30" orientation="landscape" r:id="rId1"/>
  <headerFooter alignWithMargins="0">
    <oddFooter>- &amp;P -</oddFooter>
  </headerFooter>
  <rowBreaks count="4" manualBreakCount="4">
    <brk id="31" max="73" man="1"/>
    <brk id="51" max="73" man="1"/>
    <brk id="71" max="73" man="1"/>
    <brk id="91" max="73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Y25"/>
  <sheetViews>
    <sheetView workbookViewId="0">
      <selection activeCell="B51" sqref="B51:N55"/>
    </sheetView>
  </sheetViews>
  <sheetFormatPr defaultColWidth="10.7109375" defaultRowHeight="12"/>
  <cols>
    <col min="1" max="25" width="4.710937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 s="104">
        <v>0</v>
      </c>
      <c r="B3" s="104">
        <v>0</v>
      </c>
      <c r="C3" s="104">
        <v>0</v>
      </c>
      <c r="D3" s="104">
        <v>0</v>
      </c>
      <c r="E3" s="104">
        <v>0</v>
      </c>
      <c r="F3" s="104">
        <v>0</v>
      </c>
      <c r="G3" s="104">
        <v>0</v>
      </c>
      <c r="H3" s="104">
        <v>0</v>
      </c>
      <c r="I3" s="104">
        <v>0</v>
      </c>
      <c r="J3" s="104">
        <v>0</v>
      </c>
      <c r="K3" s="104">
        <v>0</v>
      </c>
      <c r="L3" s="104">
        <v>0</v>
      </c>
      <c r="M3" s="104">
        <v>0</v>
      </c>
      <c r="N3" s="104">
        <v>0</v>
      </c>
      <c r="O3" s="104">
        <v>0</v>
      </c>
      <c r="P3" s="104">
        <v>0</v>
      </c>
      <c r="Q3" s="104">
        <v>0</v>
      </c>
      <c r="R3" s="104">
        <v>0</v>
      </c>
      <c r="S3" s="104">
        <v>0</v>
      </c>
      <c r="T3" s="104">
        <v>0</v>
      </c>
      <c r="U3" s="104">
        <v>0</v>
      </c>
      <c r="V3" s="104">
        <v>0</v>
      </c>
      <c r="W3" s="104">
        <v>0</v>
      </c>
      <c r="X3" s="104">
        <v>0</v>
      </c>
      <c r="Y3">
        <v>1</v>
      </c>
    </row>
    <row r="4" spans="1:25">
      <c r="A4" s="104">
        <v>2</v>
      </c>
      <c r="B4" s="104">
        <v>5</v>
      </c>
      <c r="C4" s="104">
        <v>8</v>
      </c>
      <c r="D4" s="104">
        <v>13</v>
      </c>
      <c r="E4" s="104">
        <v>18</v>
      </c>
      <c r="F4" s="104">
        <v>24</v>
      </c>
      <c r="G4" s="104">
        <v>30</v>
      </c>
      <c r="Y4">
        <v>2</v>
      </c>
    </row>
    <row r="5" spans="1:25">
      <c r="A5" s="104">
        <v>6</v>
      </c>
      <c r="B5" s="104">
        <v>12</v>
      </c>
      <c r="C5" s="104">
        <v>17</v>
      </c>
      <c r="D5" s="104">
        <v>23</v>
      </c>
      <c r="E5" s="104">
        <v>29</v>
      </c>
      <c r="F5" s="104">
        <v>35</v>
      </c>
      <c r="G5" s="104">
        <v>42</v>
      </c>
      <c r="Y5">
        <v>3</v>
      </c>
    </row>
    <row r="6" spans="1:25">
      <c r="A6" s="104">
        <v>11</v>
      </c>
      <c r="B6" s="104">
        <v>19</v>
      </c>
      <c r="C6" s="104">
        <v>25</v>
      </c>
      <c r="D6" s="104">
        <v>33</v>
      </c>
      <c r="E6" s="104">
        <v>40</v>
      </c>
      <c r="F6" s="104">
        <v>47</v>
      </c>
      <c r="G6" s="104">
        <v>54</v>
      </c>
      <c r="Y6">
        <v>4</v>
      </c>
    </row>
    <row r="7" spans="1:25">
      <c r="A7" s="104">
        <v>16</v>
      </c>
      <c r="B7" s="104">
        <v>26</v>
      </c>
      <c r="C7" s="104">
        <v>34</v>
      </c>
      <c r="D7" s="104">
        <v>43</v>
      </c>
      <c r="E7" s="104">
        <v>51</v>
      </c>
      <c r="F7" s="104">
        <v>58</v>
      </c>
      <c r="G7" s="104">
        <v>66</v>
      </c>
      <c r="Y7">
        <v>5</v>
      </c>
    </row>
    <row r="8" spans="1:25">
      <c r="A8" s="104">
        <v>21</v>
      </c>
      <c r="B8" s="104">
        <v>34</v>
      </c>
      <c r="C8" s="104">
        <v>43</v>
      </c>
      <c r="D8" s="104">
        <v>54</v>
      </c>
      <c r="E8" s="104">
        <v>63</v>
      </c>
      <c r="F8" s="104">
        <v>71</v>
      </c>
      <c r="G8" s="104">
        <v>79</v>
      </c>
      <c r="Y8">
        <v>6</v>
      </c>
    </row>
    <row r="9" spans="1:25">
      <c r="A9" s="104">
        <v>26</v>
      </c>
      <c r="B9" s="104">
        <v>41</v>
      </c>
      <c r="C9" s="104">
        <v>52</v>
      </c>
      <c r="D9" s="104">
        <v>64</v>
      </c>
      <c r="E9" s="104">
        <v>74</v>
      </c>
      <c r="F9" s="104">
        <v>82</v>
      </c>
      <c r="G9" s="104">
        <v>90</v>
      </c>
      <c r="Y9">
        <v>7</v>
      </c>
    </row>
    <row r="10" spans="1:25">
      <c r="A10" s="104">
        <v>31</v>
      </c>
      <c r="B10" s="104">
        <v>48</v>
      </c>
      <c r="C10" s="104">
        <v>60</v>
      </c>
      <c r="D10" s="104">
        <v>74</v>
      </c>
      <c r="E10" s="104">
        <v>84</v>
      </c>
      <c r="F10" s="104">
        <v>94</v>
      </c>
      <c r="G10" s="104">
        <v>102</v>
      </c>
      <c r="Y10">
        <v>8</v>
      </c>
    </row>
    <row r="11" spans="1:25">
      <c r="A11" s="104">
        <v>35</v>
      </c>
      <c r="B11" s="104">
        <v>55</v>
      </c>
      <c r="C11" s="104">
        <v>69</v>
      </c>
      <c r="D11" s="104">
        <v>84</v>
      </c>
      <c r="E11" s="104">
        <v>95</v>
      </c>
      <c r="F11" s="104">
        <v>105</v>
      </c>
      <c r="G11" s="104">
        <v>114</v>
      </c>
      <c r="Y11">
        <v>9</v>
      </c>
    </row>
    <row r="12" spans="1:25">
      <c r="A12" s="104">
        <v>40</v>
      </c>
      <c r="B12" s="104">
        <v>62</v>
      </c>
      <c r="C12" s="104">
        <v>78</v>
      </c>
      <c r="D12" s="104">
        <v>94</v>
      </c>
      <c r="E12" s="104">
        <v>106</v>
      </c>
      <c r="F12" s="104">
        <v>116</v>
      </c>
      <c r="G12" s="104">
        <v>126</v>
      </c>
      <c r="Y12">
        <v>10</v>
      </c>
    </row>
    <row r="14" spans="1:25">
      <c r="A14" t="s">
        <v>10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 s="104">
        <v>0</v>
      </c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>
        <v>1</v>
      </c>
    </row>
    <row r="17" spans="1:25">
      <c r="A17" s="104">
        <v>4</v>
      </c>
      <c r="B17" s="104">
        <v>5</v>
      </c>
      <c r="C17" s="104">
        <v>7</v>
      </c>
      <c r="D17" s="104">
        <v>11</v>
      </c>
      <c r="E17" s="104">
        <v>16</v>
      </c>
      <c r="F17" s="104">
        <v>20</v>
      </c>
      <c r="G17" s="104">
        <v>22</v>
      </c>
      <c r="Y17">
        <v>2</v>
      </c>
    </row>
    <row r="18" spans="1:25">
      <c r="A18" s="104">
        <v>7</v>
      </c>
      <c r="B18" s="104">
        <v>10</v>
      </c>
      <c r="C18" s="104">
        <v>13</v>
      </c>
      <c r="D18" s="104">
        <v>18</v>
      </c>
      <c r="E18" s="104">
        <v>24</v>
      </c>
      <c r="F18" s="104">
        <v>28</v>
      </c>
      <c r="G18" s="104">
        <v>31</v>
      </c>
      <c r="Y18">
        <v>3</v>
      </c>
    </row>
    <row r="19" spans="1:25">
      <c r="A19" s="104">
        <v>11</v>
      </c>
      <c r="B19" s="104">
        <v>15</v>
      </c>
      <c r="C19" s="104">
        <v>19</v>
      </c>
      <c r="D19" s="104">
        <v>26</v>
      </c>
      <c r="E19" s="104">
        <v>32</v>
      </c>
      <c r="F19" s="104">
        <v>37</v>
      </c>
      <c r="G19" s="104">
        <v>40</v>
      </c>
      <c r="Y19">
        <v>4</v>
      </c>
    </row>
    <row r="20" spans="1:25">
      <c r="A20" s="104">
        <v>14</v>
      </c>
      <c r="B20" s="104">
        <v>20</v>
      </c>
      <c r="C20" s="104">
        <v>26</v>
      </c>
      <c r="D20" s="104">
        <v>33</v>
      </c>
      <c r="E20" s="104">
        <v>41</v>
      </c>
      <c r="F20" s="104">
        <v>46</v>
      </c>
      <c r="G20" s="104">
        <v>48</v>
      </c>
      <c r="Y20">
        <v>5</v>
      </c>
    </row>
    <row r="21" spans="1:25">
      <c r="A21" s="104">
        <v>18</v>
      </c>
      <c r="B21" s="104">
        <v>26</v>
      </c>
      <c r="C21" s="104">
        <v>33</v>
      </c>
      <c r="D21" s="104">
        <v>42</v>
      </c>
      <c r="E21" s="104">
        <v>50</v>
      </c>
      <c r="F21" s="104">
        <v>56</v>
      </c>
      <c r="G21" s="104">
        <v>58</v>
      </c>
      <c r="Y21">
        <v>6</v>
      </c>
    </row>
    <row r="22" spans="1:25">
      <c r="A22" s="104">
        <v>21</v>
      </c>
      <c r="B22" s="104">
        <v>31</v>
      </c>
      <c r="C22" s="104">
        <v>39</v>
      </c>
      <c r="D22" s="104">
        <v>49</v>
      </c>
      <c r="E22" s="104">
        <v>59</v>
      </c>
      <c r="F22" s="104">
        <v>65</v>
      </c>
      <c r="G22" s="104">
        <v>67</v>
      </c>
      <c r="Y22">
        <v>7</v>
      </c>
    </row>
    <row r="23" spans="1:25">
      <c r="A23" s="104">
        <v>24</v>
      </c>
      <c r="B23" s="104">
        <v>36</v>
      </c>
      <c r="C23" s="104">
        <v>45</v>
      </c>
      <c r="D23" s="104">
        <v>57</v>
      </c>
      <c r="E23" s="104">
        <v>67</v>
      </c>
      <c r="F23" s="104">
        <v>73</v>
      </c>
      <c r="G23" s="104">
        <v>75</v>
      </c>
      <c r="N23" s="125"/>
      <c r="Y23">
        <v>8</v>
      </c>
    </row>
    <row r="24" spans="1:25">
      <c r="A24" s="104">
        <v>27</v>
      </c>
      <c r="B24" s="104">
        <v>41</v>
      </c>
      <c r="C24" s="104">
        <v>52</v>
      </c>
      <c r="D24" s="104">
        <v>64</v>
      </c>
      <c r="E24" s="104">
        <v>75</v>
      </c>
      <c r="F24" s="104">
        <v>82</v>
      </c>
      <c r="G24" s="104">
        <v>84</v>
      </c>
      <c r="Y24">
        <v>9</v>
      </c>
    </row>
    <row r="25" spans="1:25">
      <c r="A25" s="104">
        <v>31</v>
      </c>
      <c r="B25" s="104">
        <v>46</v>
      </c>
      <c r="C25" s="104">
        <v>58</v>
      </c>
      <c r="D25" s="104">
        <v>72</v>
      </c>
      <c r="E25" s="104">
        <v>84</v>
      </c>
      <c r="F25" s="104">
        <v>91</v>
      </c>
      <c r="G25" s="104">
        <v>93</v>
      </c>
      <c r="Y25">
        <v>10</v>
      </c>
    </row>
  </sheetData>
  <autoFilter ref="A15:Y15" xr:uid="{B7267E60-DEC0-4F50-997B-DE68FD72F478}">
    <sortState xmlns:xlrd2="http://schemas.microsoft.com/office/spreadsheetml/2017/richdata2" ref="A16:Y25">
      <sortCondition ref="Y15"/>
    </sortState>
  </autoFilter>
  <phoneticPr fontId="8"/>
  <printOptions gridLinesSet="0"/>
  <pageMargins left="0.78700000000000003" right="0.78700000000000003" top="0.98399999999999999" bottom="0.98399999999999999" header="0.5" footer="0.5"/>
  <pageSetup paperSize="9" orientation="portrait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689A-BFEB-48D0-A49A-CB4ADE2D1AD0}">
  <sheetPr>
    <tabColor rgb="FFFFC000"/>
    <pageSetUpPr fitToPage="1"/>
  </sheetPr>
  <dimension ref="B1:AE57"/>
  <sheetViews>
    <sheetView showGridLines="0" view="pageBreakPreview" zoomScale="90" zoomScaleNormal="75" zoomScaleSheetLayoutView="90" workbookViewId="0">
      <selection activeCell="D4" sqref="D4:E4"/>
    </sheetView>
  </sheetViews>
  <sheetFormatPr defaultColWidth="8.85546875" defaultRowHeight="12"/>
  <cols>
    <col min="1" max="2" width="1.7109375" style="573" customWidth="1"/>
    <col min="3" max="3" width="15" style="573" customWidth="1"/>
    <col min="4" max="11" width="6.140625" style="573" customWidth="1"/>
    <col min="12" max="12" width="7.28515625" style="573" customWidth="1"/>
    <col min="13" max="19" width="6.140625" style="573" customWidth="1"/>
    <col min="20" max="20" width="1.7109375" style="573" customWidth="1"/>
    <col min="21" max="21" width="1.42578125" style="573" customWidth="1"/>
    <col min="22" max="23" width="2.7109375" style="573" customWidth="1"/>
    <col min="24" max="29" width="12.140625" style="573" customWidth="1"/>
    <col min="30" max="30" width="8.85546875" style="574"/>
    <col min="31" max="16384" width="8.85546875" style="573"/>
  </cols>
  <sheetData>
    <row r="1" spans="2:31" ht="15" customHeight="1">
      <c r="B1" s="570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2"/>
    </row>
    <row r="2" spans="2:31" ht="21">
      <c r="B2" s="785" t="s">
        <v>147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7"/>
    </row>
    <row r="3" spans="2:31" ht="12.75" thickBot="1">
      <c r="B3" s="575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7"/>
    </row>
    <row r="4" spans="2:31" ht="20.100000000000001" customHeight="1" thickBot="1">
      <c r="B4" s="575"/>
      <c r="C4" s="652" t="s">
        <v>8</v>
      </c>
      <c r="D4" s="790"/>
      <c r="E4" s="791"/>
      <c r="F4" s="122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6"/>
      <c r="T4" s="577"/>
    </row>
    <row r="5" spans="2:31" ht="20.100000000000001" customHeight="1">
      <c r="B5" s="575"/>
      <c r="C5" s="647" t="s">
        <v>4</v>
      </c>
      <c r="D5" s="764" t="s">
        <v>20</v>
      </c>
      <c r="E5" s="788"/>
      <c r="F5" s="788"/>
      <c r="G5" s="789"/>
      <c r="H5" s="764" t="s">
        <v>1</v>
      </c>
      <c r="I5" s="789"/>
      <c r="J5" s="764" t="s">
        <v>65</v>
      </c>
      <c r="K5" s="789"/>
      <c r="L5" s="764" t="s">
        <v>2</v>
      </c>
      <c r="M5" s="789"/>
      <c r="N5" s="764" t="s">
        <v>5</v>
      </c>
      <c r="O5" s="789"/>
      <c r="P5" s="764" t="s">
        <v>6</v>
      </c>
      <c r="Q5" s="765"/>
      <c r="R5" s="122"/>
      <c r="S5" s="576"/>
      <c r="T5" s="577"/>
    </row>
    <row r="6" spans="2:31" ht="20.100000000000001" customHeight="1" thickBot="1">
      <c r="B6" s="575"/>
      <c r="C6" s="579" t="str">
        <f>IF(D4="","",IF(VLOOKUP(D4,'測定結果(小学生以上用）'!A13:AQ113,2)="","",VLOOKUP(D4,'測定結果(小学生以上用）'!A13:AQ113,2)))</f>
        <v/>
      </c>
      <c r="D6" s="782" t="str">
        <f>IF(D4="","",IF(VLOOKUP(D4,'測定結果(小学生以上用）'!A13:AQ113,3)="","",VLOOKUP(D4,'測定結果(小学生以上用）'!A13:AQ113,3)))</f>
        <v/>
      </c>
      <c r="E6" s="783"/>
      <c r="F6" s="783"/>
      <c r="G6" s="784"/>
      <c r="H6" s="769" t="str">
        <f>IF(D4="","",IF(VLOOKUP(D4,'測定結果(小学生以上用）'!A13:AQ113,4)="","",VLOOKUP(D4,'測定結果(小学生以上用）'!A13:AQ113,4)))</f>
        <v/>
      </c>
      <c r="I6" s="770"/>
      <c r="J6" s="769" t="str">
        <f>IF(D4="","",IF(VLOOKUP(D4,'測定結果(小学生以上用）'!A13:AQ112,6)="","",VLOOKUP(D4,'測定結果(小学生以上用）'!A13:AQ112,6)))</f>
        <v/>
      </c>
      <c r="K6" s="770"/>
      <c r="L6" s="769" t="str">
        <f>IF(D4="","",IF(VLOOKUP(D4,'測定結果(小学生以上用）'!A13:AQ112,7)="","",VLOOKUP(D4,'測定結果(小学生以上用）'!A13:AQ112,7)))</f>
        <v/>
      </c>
      <c r="M6" s="770"/>
      <c r="N6" s="771" t="str">
        <f>IF(D4="","",IF(VLOOKUP(D4,'測定結果(小学生以上用）'!A13:AQ112,8)="","",VLOOKUP(D4,'測定結果(小学生以上用）'!A13:AQ112,8)))</f>
        <v/>
      </c>
      <c r="O6" s="772"/>
      <c r="P6" s="773" t="str">
        <f>IF(D4="","",IF(VLOOKUP(D4,'測定結果(小学生以上用）'!A13:AQ112,9)="","",VLOOKUP(D4,'測定結果(小学生以上用）'!A13:AQ112,9)))</f>
        <v/>
      </c>
      <c r="Q6" s="774"/>
      <c r="R6" s="580"/>
      <c r="S6" s="576"/>
      <c r="T6" s="577"/>
    </row>
    <row r="7" spans="2:31" ht="20.100000000000001" customHeight="1" thickBot="1">
      <c r="B7" s="575"/>
      <c r="C7" s="578"/>
      <c r="D7" s="578"/>
      <c r="E7" s="578"/>
      <c r="F7" s="578"/>
      <c r="G7" s="578"/>
      <c r="H7" s="581"/>
      <c r="I7" s="578"/>
      <c r="J7" s="578"/>
      <c r="K7" s="578"/>
      <c r="L7" s="581"/>
      <c r="M7" s="578"/>
      <c r="N7" s="578"/>
      <c r="O7" s="578"/>
      <c r="P7" s="578"/>
      <c r="Q7" s="578"/>
      <c r="R7" s="578"/>
      <c r="S7" s="576"/>
      <c r="T7" s="577"/>
      <c r="X7" s="576"/>
      <c r="Y7" s="576"/>
      <c r="Z7" s="576"/>
      <c r="AA7" s="576"/>
      <c r="AB7" s="576"/>
      <c r="AC7" s="576"/>
    </row>
    <row r="8" spans="2:31" ht="24" customHeight="1" thickBot="1">
      <c r="B8" s="575"/>
      <c r="C8" s="648"/>
      <c r="D8" s="766" t="s">
        <v>46</v>
      </c>
      <c r="E8" s="768"/>
      <c r="F8" s="766" t="s">
        <v>108</v>
      </c>
      <c r="G8" s="767"/>
      <c r="H8" s="768" t="s">
        <v>41</v>
      </c>
      <c r="I8" s="767"/>
      <c r="J8" s="768" t="s">
        <v>64</v>
      </c>
      <c r="K8" s="767"/>
      <c r="L8" s="802" t="s">
        <v>149</v>
      </c>
      <c r="M8" s="803"/>
      <c r="N8" s="768" t="s">
        <v>107</v>
      </c>
      <c r="O8" s="767"/>
      <c r="P8" s="797" t="s">
        <v>283</v>
      </c>
      <c r="Q8" s="798"/>
      <c r="R8" s="766" t="s">
        <v>59</v>
      </c>
      <c r="S8" s="767"/>
      <c r="T8" s="582"/>
      <c r="U8" s="583"/>
      <c r="V8" s="583"/>
      <c r="W8" s="584"/>
      <c r="X8" s="585"/>
      <c r="Y8" s="584"/>
      <c r="Z8" s="763"/>
      <c r="AA8" s="763"/>
      <c r="AB8" s="585"/>
      <c r="AC8" s="585"/>
      <c r="AD8" s="586"/>
      <c r="AE8" s="587"/>
    </row>
    <row r="9" spans="2:31" ht="20.100000000000001" customHeight="1">
      <c r="B9" s="575"/>
      <c r="C9" s="649" t="s">
        <v>60</v>
      </c>
      <c r="D9" s="588" t="str">
        <f>IF(D4="","",IF(VLOOKUP(D4,'測定結果(小学生以上用）'!A13:AQ112,10)="","",VLOOKUP(D4,'測定結果(小学生以上用）'!A13:AQ112,10)))</f>
        <v/>
      </c>
      <c r="E9" s="589" t="s">
        <v>152</v>
      </c>
      <c r="F9" s="590" t="str">
        <f>IF(D4="","",IF(VLOOKUP(D4,'測定結果(小学生以上用）'!A13:AQ112,16)="","",VLOOKUP(D4,'測定結果(小学生以上用）'!A13:AQ112,16)))</f>
        <v/>
      </c>
      <c r="G9" s="591" t="s">
        <v>150</v>
      </c>
      <c r="H9" s="592" t="str">
        <f>IF(D4="","",IF(VLOOKUP(D4,'測定結果(小学生以上用）'!A13:AQ112,23)="","",VLOOKUP(D4,'測定結果(小学生以上用）'!A13:AQ112,23)))</f>
        <v/>
      </c>
      <c r="I9" s="591" t="s">
        <v>151</v>
      </c>
      <c r="J9" s="592" t="str">
        <f>IF(D4="","",IF(VLOOKUP(D4,'測定結果(小学生以上用）'!A13:AQ112,31)="","",VLOOKUP(D4,'測定結果(小学生以上用）'!A13:CB112,31)))</f>
        <v/>
      </c>
      <c r="K9" s="591" t="s">
        <v>151</v>
      </c>
      <c r="L9" s="593" t="str">
        <f>IF(D4="","",IF(VLOOKUP(D4,'測定結果(小学生以上用）'!A13:AQ112,33)="",VLOOKUP(D4,'測定結果(小学生以上用）'!A13:AQ112,35),VLOOKUP(D4,'測定結果(小学生以上用）'!A13:AQ112,33)))</f>
        <v/>
      </c>
      <c r="M9" s="591" t="s">
        <v>153</v>
      </c>
      <c r="N9" s="592" t="str">
        <f>IF(D4="","",IF(VLOOKUP(D4,'測定結果(小学生以上用）'!A13:AQ112,37)="","",VLOOKUP(D4,'測定結果(小学生以上用）'!A13:AQ112,37)))</f>
        <v/>
      </c>
      <c r="O9" s="591" t="s">
        <v>150</v>
      </c>
      <c r="P9" s="592" t="str">
        <f>IF(D4="","",IF(VLOOKUP(D4,'測定結果(小学生以上用）'!A13:AQ112,39)="","",VLOOKUP(D4,'測定結果(小学生以上用）'!A13:CB112,39)))</f>
        <v/>
      </c>
      <c r="Q9" s="589" t="s">
        <v>153</v>
      </c>
      <c r="R9" s="792" t="str">
        <f>IF(D4="","",IF(VLOOKUP(D4,'測定結果(小学生以上用）'!A13:AQ112,43)="","",VLOOKUP(D4,'測定結果(小学生以上用）'!A13:CB112,43)))</f>
        <v/>
      </c>
      <c r="S9" s="793"/>
      <c r="T9" s="594"/>
      <c r="U9" s="122"/>
      <c r="V9" s="122"/>
      <c r="W9" s="595"/>
      <c r="X9" s="596" t="s">
        <v>55</v>
      </c>
      <c r="Y9" s="596" t="s">
        <v>51</v>
      </c>
      <c r="Z9" s="585"/>
      <c r="AA9" s="645"/>
      <c r="AB9" s="585"/>
      <c r="AC9" s="585"/>
      <c r="AD9" s="586"/>
      <c r="AE9" s="587"/>
    </row>
    <row r="10" spans="2:31" ht="20.100000000000001" customHeight="1" thickBot="1">
      <c r="B10" s="575"/>
      <c r="C10" s="650" t="s">
        <v>7</v>
      </c>
      <c r="D10" s="799" t="str">
        <f>IF(D4="","",IF(VLOOKUP(D4,'測定結果(小学生以上用）'!A13:AQ112,11)="","",VLOOKUP(D4,'測定結果(小学生以上用）'!A13:AQ112,11)))</f>
        <v/>
      </c>
      <c r="E10" s="796"/>
      <c r="F10" s="775" t="str">
        <f>IF(D4="","",IF(VLOOKUP(D4,'測定結果(小学生以上用）'!A13:AQ112,17)="","",VLOOKUP(D4,'測定結果(小学生以上用）'!A13:AQ112,17)))</f>
        <v/>
      </c>
      <c r="G10" s="796"/>
      <c r="H10" s="775" t="str">
        <f>IF(D4="","",IF(VLOOKUP(D4,'測定結果(小学生以上用）'!A13:AQ112,24)="","",VLOOKUP(D4,'測定結果(小学生以上用）'!A13:AQ112,24)))</f>
        <v/>
      </c>
      <c r="I10" s="796"/>
      <c r="J10" s="775" t="str">
        <f>IF(D4="","",IF(VLOOKUP(D4,'測定結果(小学生以上用）'!A13:AQ112,32)="","",VLOOKUP(D4,'測定結果(小学生以上用）'!A13:AQ112,32)))</f>
        <v/>
      </c>
      <c r="K10" s="796"/>
      <c r="L10" s="800" t="str">
        <f>IF(D4="","",IF(VLOOKUP(D4,'測定結果(小学生以上用）'!A13:AQ113,34)="",VLOOKUP(D4,'測定結果(小学生以上用）'!A13:AQ113,36),VLOOKUP(D4,'測定結果(小学生以上用）'!A13:AQ113,34)))</f>
        <v/>
      </c>
      <c r="M10" s="801"/>
      <c r="N10" s="775" t="str">
        <f>IF(D4="","",IF(VLOOKUP(D4,'測定結果(小学生以上用）'!A13:AQ112,38)="","",VLOOKUP(D4,'測定結果(小学生以上用）'!A13:AQ112,38)))</f>
        <v/>
      </c>
      <c r="O10" s="796"/>
      <c r="P10" s="775" t="str">
        <f>IF(D4="","",IF(VLOOKUP(D4,'測定結果(小学生以上用）'!A13:AQ112,40)="","",VLOOKUP(D4,'測定結果(小学生以上用）'!A13:AQ112,40)))</f>
        <v/>
      </c>
      <c r="Q10" s="775"/>
      <c r="R10" s="794" t="str">
        <f>IF(D4="","",IF(VLOOKUP(D4,'測定結果(小学生以上用）'!A13:AQ112,42)="","",VLOOKUP(D4,'測定結果(小学生以上用）'!A13:CB112,42)))</f>
        <v/>
      </c>
      <c r="S10" s="795"/>
      <c r="T10" s="577"/>
      <c r="U10" s="576"/>
      <c r="V10" s="576"/>
      <c r="W10" s="585"/>
      <c r="X10" s="596" t="s">
        <v>12</v>
      </c>
      <c r="Y10" s="596">
        <v>3</v>
      </c>
      <c r="Z10" s="585"/>
      <c r="AA10" s="645"/>
      <c r="AB10" s="585"/>
      <c r="AC10" s="585"/>
      <c r="AD10" s="586"/>
      <c r="AE10" s="587"/>
    </row>
    <row r="11" spans="2:31" ht="25.15" customHeight="1" thickBot="1">
      <c r="B11" s="575"/>
      <c r="C11" s="651" t="s">
        <v>282</v>
      </c>
      <c r="D11" s="780" t="str">
        <f>IF(D4="","",IF(VLOOKUP(D4,'測定結果(小学生以上用）'!A13:AQ112,12)="","",VLOOKUP(D4,'測定結果(小学生以上用）'!A13:AQ112,12)))</f>
        <v/>
      </c>
      <c r="E11" s="781"/>
      <c r="F11" s="776" t="str">
        <f>IF(D4="","",IF(VLOOKUP(D4,'測定結果(小学生以上用）'!A13:AQ112,18)="","",VLOOKUP(D4,'測定結果(小学生以上用）'!A13:AQ112,18)))</f>
        <v/>
      </c>
      <c r="G11" s="777"/>
      <c r="H11" s="778" t="str">
        <f>IF(D4="","",IF(VLOOKUP(D4,'測定結果(小学生以上用）'!A13:AQ112,26)="","",VLOOKUP(D4,'測定結果(小学生以上用）'!A13:AQ112,26)))</f>
        <v/>
      </c>
      <c r="I11" s="779"/>
      <c r="J11" s="597"/>
      <c r="K11" s="598"/>
      <c r="L11" s="122"/>
      <c r="M11" s="578"/>
      <c r="N11" s="578"/>
      <c r="O11" s="578"/>
      <c r="P11" s="578"/>
      <c r="Q11" s="578"/>
      <c r="R11" s="578"/>
      <c r="S11" s="576"/>
      <c r="T11" s="577"/>
      <c r="W11" s="599"/>
      <c r="X11" s="596" t="s">
        <v>13</v>
      </c>
      <c r="Y11" s="596">
        <v>2</v>
      </c>
      <c r="Z11" s="585"/>
      <c r="AA11" s="585"/>
      <c r="AB11" s="585"/>
      <c r="AC11" s="585"/>
      <c r="AD11" s="586"/>
      <c r="AE11" s="587"/>
    </row>
    <row r="12" spans="2:31" ht="20.100000000000001" customHeight="1">
      <c r="B12" s="575"/>
      <c r="C12" s="578"/>
      <c r="D12" s="578"/>
      <c r="E12" s="576"/>
      <c r="F12" s="576"/>
      <c r="G12" s="598"/>
      <c r="H12" s="598"/>
      <c r="I12" s="600"/>
      <c r="J12" s="576"/>
      <c r="K12" s="598"/>
      <c r="L12" s="598"/>
      <c r="M12" s="576"/>
      <c r="N12" s="576"/>
      <c r="O12" s="578"/>
      <c r="P12" s="578"/>
      <c r="Q12" s="578"/>
      <c r="R12" s="578"/>
      <c r="S12" s="578"/>
      <c r="T12" s="577"/>
      <c r="W12" s="599"/>
      <c r="X12" s="596" t="s">
        <v>14</v>
      </c>
      <c r="Y12" s="596">
        <v>1</v>
      </c>
      <c r="Z12" s="585"/>
      <c r="AA12" s="585"/>
      <c r="AB12" s="585"/>
      <c r="AC12" s="585"/>
      <c r="AD12" s="586"/>
      <c r="AE12" s="587"/>
    </row>
    <row r="13" spans="2:31" ht="20.100000000000001" customHeight="1">
      <c r="B13" s="575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6"/>
      <c r="T13" s="577"/>
      <c r="W13" s="599"/>
      <c r="X13" s="585"/>
      <c r="Y13" s="585"/>
      <c r="Z13" s="585"/>
      <c r="AA13" s="585"/>
      <c r="AB13" s="585"/>
      <c r="AC13" s="585"/>
      <c r="AD13" s="586"/>
      <c r="AE13" s="587"/>
    </row>
    <row r="14" spans="2:31" ht="21">
      <c r="B14" s="575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7"/>
      <c r="W14" s="599"/>
      <c r="X14" s="601" t="s">
        <v>56</v>
      </c>
      <c r="Y14" s="602" t="s">
        <v>47</v>
      </c>
      <c r="Z14" s="601" t="s">
        <v>57</v>
      </c>
      <c r="AA14" s="602" t="s">
        <v>48</v>
      </c>
      <c r="AB14" s="601" t="s">
        <v>58</v>
      </c>
      <c r="AC14" s="601" t="s">
        <v>49</v>
      </c>
      <c r="AD14" s="586"/>
      <c r="AE14" s="587"/>
    </row>
    <row r="15" spans="2:31">
      <c r="B15" s="575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7"/>
      <c r="W15" s="599"/>
      <c r="X15" s="645">
        <f>IF(D11="A",Y10,IF(D11="B",Y11,Y12))</f>
        <v>1</v>
      </c>
      <c r="Y15" s="603" t="str">
        <f>D9</f>
        <v/>
      </c>
      <c r="Z15" s="645" t="e">
        <f>IF(H11="",NA(),IF(H11="A",Y10,IF(H11="B",Y11,Y12)))</f>
        <v>#N/A</v>
      </c>
      <c r="AA15" s="604" t="str">
        <f>H9</f>
        <v/>
      </c>
      <c r="AB15" s="645">
        <f>IF(F11="A",Y10,IF(F11="B",Y11,Y12))</f>
        <v>1</v>
      </c>
      <c r="AC15" s="605" t="str">
        <f>F9</f>
        <v/>
      </c>
      <c r="AD15" s="586"/>
      <c r="AE15" s="587"/>
    </row>
    <row r="16" spans="2:31" ht="24.75" customHeight="1">
      <c r="B16" s="575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7"/>
      <c r="W16" s="599"/>
      <c r="X16" s="585" t="s">
        <v>193</v>
      </c>
      <c r="Y16" s="585" t="s">
        <v>194</v>
      </c>
      <c r="Z16" s="585"/>
      <c r="AA16" s="585"/>
      <c r="AB16" s="585"/>
      <c r="AC16" s="585"/>
      <c r="AD16" s="586"/>
      <c r="AE16" s="587"/>
    </row>
    <row r="17" spans="2:31" ht="24.75" customHeight="1">
      <c r="B17" s="575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7"/>
      <c r="W17" s="599"/>
      <c r="X17" s="606" t="s">
        <v>52</v>
      </c>
      <c r="Y17" s="607" t="s">
        <v>46</v>
      </c>
      <c r="Z17" s="599"/>
      <c r="AA17" s="599"/>
      <c r="AB17" s="599"/>
      <c r="AC17" s="599"/>
      <c r="AD17" s="586"/>
      <c r="AE17" s="587"/>
    </row>
    <row r="18" spans="2:31" ht="24.75" customHeight="1">
      <c r="B18" s="575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7"/>
      <c r="W18" s="599"/>
      <c r="X18" s="607" t="str">
        <f>F10</f>
        <v/>
      </c>
      <c r="Y18" s="607" t="str">
        <f>D10</f>
        <v/>
      </c>
      <c r="Z18" s="599"/>
      <c r="AA18" s="599"/>
      <c r="AB18" s="599"/>
      <c r="AC18" s="599"/>
      <c r="AD18" s="586"/>
      <c r="AE18" s="587"/>
    </row>
    <row r="19" spans="2:31" ht="24.75" customHeight="1"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7"/>
      <c r="W19" s="599"/>
      <c r="X19" s="607" t="s">
        <v>53</v>
      </c>
      <c r="Y19" s="607" t="s">
        <v>54</v>
      </c>
      <c r="Z19" s="599"/>
      <c r="AA19" s="599"/>
      <c r="AB19" s="599"/>
      <c r="AC19" s="599"/>
      <c r="AD19" s="586"/>
      <c r="AE19" s="587"/>
    </row>
    <row r="20" spans="2:31">
      <c r="B20" s="575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7"/>
      <c r="W20" s="599"/>
      <c r="X20" s="607" t="str">
        <f>N10</f>
        <v/>
      </c>
      <c r="Y20" s="607" t="str">
        <f>J10</f>
        <v/>
      </c>
      <c r="Z20" s="599"/>
      <c r="AA20" s="599"/>
      <c r="AB20" s="599"/>
      <c r="AC20" s="599"/>
      <c r="AD20" s="586"/>
      <c r="AE20" s="587"/>
    </row>
    <row r="21" spans="2:31"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7"/>
      <c r="W21" s="599"/>
      <c r="X21" s="599"/>
      <c r="Y21" s="599"/>
      <c r="Z21" s="599"/>
      <c r="AA21" s="599"/>
      <c r="AB21" s="599"/>
      <c r="AC21" s="599"/>
      <c r="AD21" s="586"/>
      <c r="AE21" s="587"/>
    </row>
    <row r="22" spans="2:31">
      <c r="B22" s="575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7"/>
      <c r="X22" s="599"/>
      <c r="Y22" s="599"/>
      <c r="Z22" s="599"/>
      <c r="AA22" s="599"/>
      <c r="AB22" s="599"/>
      <c r="AC22" s="599"/>
      <c r="AD22" s="586"/>
      <c r="AE22" s="587"/>
    </row>
    <row r="23" spans="2:31">
      <c r="B23" s="575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7"/>
      <c r="X23" s="599"/>
      <c r="Y23" s="599"/>
      <c r="Z23" s="599"/>
      <c r="AA23" s="599"/>
      <c r="AB23" s="599"/>
      <c r="AC23" s="599"/>
      <c r="AD23" s="586"/>
      <c r="AE23" s="587"/>
    </row>
    <row r="24" spans="2:31">
      <c r="B24" s="575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7"/>
      <c r="X24" s="587"/>
      <c r="Y24" s="587"/>
      <c r="Z24" s="587"/>
      <c r="AA24" s="587"/>
      <c r="AB24" s="587"/>
      <c r="AC24" s="587"/>
      <c r="AD24" s="586"/>
      <c r="AE24" s="587"/>
    </row>
    <row r="25" spans="2:31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7"/>
      <c r="X25" s="587"/>
      <c r="Y25" s="587"/>
      <c r="Z25" s="587"/>
      <c r="AA25" s="587"/>
      <c r="AB25" s="587"/>
      <c r="AC25" s="587"/>
      <c r="AD25" s="586"/>
      <c r="AE25" s="587"/>
    </row>
    <row r="26" spans="2:31"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7"/>
      <c r="X26" s="587"/>
      <c r="Y26" s="587"/>
      <c r="Z26" s="587"/>
      <c r="AA26" s="587"/>
      <c r="AB26" s="587"/>
      <c r="AC26" s="587"/>
      <c r="AD26" s="586"/>
      <c r="AE26" s="587"/>
    </row>
    <row r="27" spans="2:31"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7"/>
      <c r="X27" s="587"/>
      <c r="Y27" s="587"/>
      <c r="Z27" s="587"/>
      <c r="AA27" s="587"/>
      <c r="AB27" s="587"/>
      <c r="AC27" s="587"/>
      <c r="AD27" s="586"/>
      <c r="AE27" s="587"/>
    </row>
    <row r="28" spans="2:31"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7"/>
      <c r="X28" s="587"/>
      <c r="Y28" s="587"/>
      <c r="Z28" s="587"/>
      <c r="AA28" s="587"/>
      <c r="AB28" s="587"/>
      <c r="AC28" s="587"/>
      <c r="AD28" s="586"/>
      <c r="AE28" s="587"/>
    </row>
    <row r="29" spans="2:31">
      <c r="B29" s="575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7"/>
      <c r="X29" s="587"/>
      <c r="Y29" s="587"/>
      <c r="Z29" s="587"/>
      <c r="AA29" s="587"/>
      <c r="AB29" s="587"/>
      <c r="AC29" s="587"/>
      <c r="AD29" s="586"/>
      <c r="AE29" s="587"/>
    </row>
    <row r="30" spans="2:31">
      <c r="B30" s="575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7"/>
      <c r="X30" s="587"/>
      <c r="Y30" s="587"/>
      <c r="Z30" s="587"/>
      <c r="AA30" s="587"/>
      <c r="AB30" s="587"/>
      <c r="AC30" s="587"/>
      <c r="AD30" s="586"/>
      <c r="AE30" s="587"/>
    </row>
    <row r="31" spans="2:31">
      <c r="B31" s="575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7"/>
      <c r="X31" s="587"/>
      <c r="Y31" s="587"/>
      <c r="Z31" s="587"/>
      <c r="AA31" s="587"/>
      <c r="AB31" s="587"/>
      <c r="AC31" s="587"/>
      <c r="AD31" s="586"/>
      <c r="AE31" s="587"/>
    </row>
    <row r="32" spans="2:31">
      <c r="B32" s="575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7"/>
      <c r="X32" s="587"/>
      <c r="Y32" s="587"/>
      <c r="Z32" s="587"/>
      <c r="AA32" s="587"/>
      <c r="AB32" s="587"/>
      <c r="AC32" s="587"/>
      <c r="AD32" s="586"/>
      <c r="AE32" s="587"/>
    </row>
    <row r="33" spans="2:31">
      <c r="B33" s="575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7"/>
      <c r="X33" s="587"/>
      <c r="Y33" s="587"/>
      <c r="Z33" s="587"/>
      <c r="AA33" s="587"/>
      <c r="AB33" s="587"/>
      <c r="AC33" s="587"/>
      <c r="AD33" s="586"/>
      <c r="AE33" s="587"/>
    </row>
    <row r="34" spans="2:31">
      <c r="B34" s="575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7"/>
      <c r="X34" s="587"/>
      <c r="Y34" s="587"/>
      <c r="Z34" s="587"/>
      <c r="AA34" s="587"/>
      <c r="AB34" s="587"/>
      <c r="AC34" s="587"/>
      <c r="AD34" s="586"/>
      <c r="AE34" s="587"/>
    </row>
    <row r="35" spans="2:31">
      <c r="B35" s="575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7"/>
      <c r="X35" s="587"/>
      <c r="Y35" s="587"/>
      <c r="Z35" s="587"/>
      <c r="AA35" s="587"/>
      <c r="AB35" s="587"/>
      <c r="AC35" s="587"/>
      <c r="AD35" s="586"/>
      <c r="AE35" s="587"/>
    </row>
    <row r="36" spans="2:31"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7"/>
      <c r="X36" s="587"/>
      <c r="Y36" s="587"/>
      <c r="Z36" s="587"/>
      <c r="AA36" s="587"/>
      <c r="AB36" s="587"/>
      <c r="AC36" s="587"/>
      <c r="AD36" s="586"/>
      <c r="AE36" s="587"/>
    </row>
    <row r="37" spans="2:31" ht="30" customHeight="1">
      <c r="B37" s="575"/>
      <c r="C37" s="576"/>
      <c r="D37" s="576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577"/>
      <c r="X37" s="587"/>
      <c r="Y37" s="587"/>
      <c r="Z37" s="587"/>
      <c r="AA37" s="587"/>
      <c r="AB37" s="587"/>
      <c r="AC37" s="587"/>
      <c r="AD37" s="586"/>
      <c r="AE37" s="587"/>
    </row>
    <row r="38" spans="2:31" ht="30" customHeight="1">
      <c r="B38" s="575"/>
      <c r="C38" s="576"/>
      <c r="D38" s="576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577"/>
      <c r="X38" s="587"/>
      <c r="Y38" s="587"/>
      <c r="Z38" s="587"/>
      <c r="AA38" s="587"/>
      <c r="AB38" s="587"/>
      <c r="AC38" s="587"/>
      <c r="AD38" s="586"/>
      <c r="AE38" s="587"/>
    </row>
    <row r="39" spans="2:31" ht="30" customHeight="1">
      <c r="B39" s="575"/>
      <c r="C39" s="576"/>
      <c r="D39" s="576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577"/>
      <c r="X39" s="587"/>
      <c r="Y39" s="587"/>
      <c r="Z39" s="587"/>
      <c r="AA39" s="587"/>
      <c r="AB39" s="587"/>
      <c r="AC39" s="587"/>
      <c r="AD39" s="586"/>
      <c r="AE39" s="587"/>
    </row>
    <row r="40" spans="2:31" ht="30" customHeight="1">
      <c r="B40" s="575"/>
      <c r="C40" s="576"/>
      <c r="D40" s="576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577"/>
      <c r="X40" s="587"/>
      <c r="Y40" s="587"/>
      <c r="Z40" s="587"/>
      <c r="AA40" s="587"/>
      <c r="AB40" s="587"/>
      <c r="AC40" s="587"/>
      <c r="AD40" s="586"/>
      <c r="AE40" s="587"/>
    </row>
    <row r="41" spans="2:31" ht="30" customHeight="1">
      <c r="B41" s="575"/>
      <c r="C41" s="576"/>
      <c r="D41" s="576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577"/>
      <c r="X41" s="587"/>
      <c r="Y41" s="587"/>
      <c r="Z41" s="587"/>
      <c r="AA41" s="587"/>
      <c r="AB41" s="587"/>
      <c r="AC41" s="587"/>
      <c r="AD41" s="586"/>
      <c r="AE41" s="587"/>
    </row>
    <row r="42" spans="2:31" ht="30" customHeight="1">
      <c r="B42" s="575"/>
      <c r="C42" s="576"/>
      <c r="D42" s="576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577"/>
      <c r="X42" s="587"/>
      <c r="Y42" s="587"/>
      <c r="Z42" s="587"/>
      <c r="AA42" s="587"/>
      <c r="AB42" s="587"/>
      <c r="AC42" s="587"/>
      <c r="AD42" s="586"/>
      <c r="AE42" s="587"/>
    </row>
    <row r="43" spans="2:31" ht="30" customHeight="1">
      <c r="B43" s="575"/>
      <c r="C43" s="576"/>
      <c r="D43" s="576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577"/>
      <c r="X43" s="587"/>
      <c r="Y43" s="587"/>
      <c r="Z43" s="587"/>
      <c r="AA43" s="587"/>
      <c r="AB43" s="587"/>
      <c r="AC43" s="587"/>
      <c r="AD43" s="586"/>
      <c r="AE43" s="587"/>
    </row>
    <row r="44" spans="2:31" ht="30" customHeight="1">
      <c r="B44" s="575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7"/>
    </row>
    <row r="45" spans="2:31" ht="30" customHeight="1">
      <c r="B45" s="575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7"/>
    </row>
    <row r="46" spans="2:31" ht="30" customHeight="1">
      <c r="B46" s="575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7"/>
    </row>
    <row r="47" spans="2:31">
      <c r="B47" s="575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7"/>
    </row>
    <row r="48" spans="2:31">
      <c r="B48" s="575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7"/>
    </row>
    <row r="49" spans="2:20">
      <c r="B49" s="575"/>
      <c r="C49" s="576"/>
      <c r="D49" s="576"/>
      <c r="E49" s="576"/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7"/>
    </row>
    <row r="50" spans="2:20" ht="12.75" thickBot="1">
      <c r="B50" s="575"/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7"/>
    </row>
    <row r="51" spans="2:20" ht="24" customHeight="1" thickTop="1">
      <c r="B51" s="754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6"/>
    </row>
    <row r="52" spans="2:20" ht="24" customHeight="1">
      <c r="B52" s="757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9"/>
    </row>
    <row r="53" spans="2:20" ht="24" customHeight="1">
      <c r="B53" s="757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9"/>
    </row>
    <row r="54" spans="2:20" ht="24" customHeight="1">
      <c r="B54" s="757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9"/>
    </row>
    <row r="55" spans="2:20" ht="24" customHeight="1" thickBot="1">
      <c r="B55" s="760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2"/>
    </row>
    <row r="56" spans="2:20" ht="2.25" customHeight="1" thickTop="1"/>
    <row r="57" spans="2:20" ht="2.25" customHeight="1"/>
  </sheetData>
  <sheetProtection sheet="1" selectLockedCells="1"/>
  <mergeCells count="36">
    <mergeCell ref="D10:E10"/>
    <mergeCell ref="J10:K10"/>
    <mergeCell ref="L10:M10"/>
    <mergeCell ref="D8:E8"/>
    <mergeCell ref="J8:K8"/>
    <mergeCell ref="L8:M8"/>
    <mergeCell ref="R8:S8"/>
    <mergeCell ref="R9:S9"/>
    <mergeCell ref="R10:S10"/>
    <mergeCell ref="F10:G10"/>
    <mergeCell ref="N10:O10"/>
    <mergeCell ref="H10:I10"/>
    <mergeCell ref="P8:Q8"/>
    <mergeCell ref="B2:T2"/>
    <mergeCell ref="D5:G5"/>
    <mergeCell ref="H5:I5"/>
    <mergeCell ref="J5:K5"/>
    <mergeCell ref="L5:M5"/>
    <mergeCell ref="N5:O5"/>
    <mergeCell ref="D4:E4"/>
    <mergeCell ref="B51:T55"/>
    <mergeCell ref="Z8:AA8"/>
    <mergeCell ref="P5:Q5"/>
    <mergeCell ref="F8:G8"/>
    <mergeCell ref="N8:O8"/>
    <mergeCell ref="H8:I8"/>
    <mergeCell ref="L6:M6"/>
    <mergeCell ref="N6:O6"/>
    <mergeCell ref="P6:Q6"/>
    <mergeCell ref="P10:Q10"/>
    <mergeCell ref="F11:G11"/>
    <mergeCell ref="H11:I11"/>
    <mergeCell ref="D11:E11"/>
    <mergeCell ref="D6:G6"/>
    <mergeCell ref="H6:I6"/>
    <mergeCell ref="J6:K6"/>
  </mergeCells>
  <phoneticPr fontId="8"/>
  <printOptions horizontalCentered="1" gridLinesSet="0"/>
  <pageMargins left="3.937007874015748E-2" right="3.937007874015748E-2" top="0.19685039370078741" bottom="0.19685039370078741" header="0" footer="0"/>
  <pageSetup paperSize="9" scale="81" fitToWidth="0" orientation="portrait" r:id="rId1"/>
  <headerFooter alignWithMargins="0"/>
  <rowBreaks count="1" manualBreakCount="1">
    <brk id="63" min="2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E580-AE2A-4BF1-A982-F6017444D4F7}">
  <sheetPr>
    <tabColor rgb="FFFFC000"/>
    <pageSetUpPr fitToPage="1"/>
  </sheetPr>
  <dimension ref="B1:AE57"/>
  <sheetViews>
    <sheetView showGridLines="0" view="pageBreakPreview" topLeftCell="B1" zoomScale="115" zoomScaleNormal="75" zoomScaleSheetLayoutView="115" workbookViewId="0">
      <selection activeCell="B51" sqref="B51:T55"/>
    </sheetView>
  </sheetViews>
  <sheetFormatPr defaultColWidth="8.85546875" defaultRowHeight="12"/>
  <cols>
    <col min="1" max="1" width="3.42578125" style="573" customWidth="1"/>
    <col min="2" max="2" width="1.7109375" style="573" customWidth="1"/>
    <col min="3" max="3" width="13.7109375" style="573" customWidth="1"/>
    <col min="4" max="19" width="6.140625" style="573" customWidth="1"/>
    <col min="20" max="20" width="1.7109375" style="573" customWidth="1"/>
    <col min="21" max="21" width="1.42578125" style="573" customWidth="1"/>
    <col min="22" max="23" width="2.7109375" style="573" customWidth="1"/>
    <col min="24" max="29" width="12.140625" style="573" customWidth="1"/>
    <col min="30" max="30" width="8.85546875" style="574"/>
    <col min="31" max="16384" width="8.85546875" style="573"/>
  </cols>
  <sheetData>
    <row r="1" spans="2:31" ht="15" customHeight="1">
      <c r="B1" s="570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2"/>
    </row>
    <row r="2" spans="2:31" ht="21">
      <c r="B2" s="785" t="s">
        <v>155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7"/>
      <c r="X2" s="609"/>
      <c r="Y2" s="609"/>
      <c r="Z2" s="609"/>
      <c r="AA2" s="609"/>
      <c r="AB2" s="609"/>
      <c r="AC2" s="609"/>
      <c r="AD2" s="610"/>
      <c r="AE2" s="609"/>
    </row>
    <row r="3" spans="2:31" ht="12.75" thickBot="1">
      <c r="B3" s="575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7"/>
      <c r="X3" s="609"/>
      <c r="Y3" s="609"/>
      <c r="Z3" s="609"/>
      <c r="AA3" s="609"/>
      <c r="AB3" s="609"/>
      <c r="AC3" s="609"/>
      <c r="AD3" s="610"/>
      <c r="AE3" s="609"/>
    </row>
    <row r="4" spans="2:31" ht="20.100000000000001" customHeight="1" thickBot="1">
      <c r="B4" s="575"/>
      <c r="C4" s="652" t="s">
        <v>8</v>
      </c>
      <c r="D4" s="790"/>
      <c r="E4" s="791"/>
      <c r="F4" s="122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6"/>
      <c r="T4" s="577"/>
      <c r="X4" s="609"/>
      <c r="Y4" s="609"/>
      <c r="Z4" s="609"/>
      <c r="AA4" s="609"/>
      <c r="AB4" s="609"/>
      <c r="AC4" s="609"/>
      <c r="AD4" s="610"/>
      <c r="AE4" s="609"/>
    </row>
    <row r="5" spans="2:31" ht="20.100000000000001" customHeight="1">
      <c r="B5" s="575"/>
      <c r="C5" s="647" t="s">
        <v>4</v>
      </c>
      <c r="D5" s="764" t="s">
        <v>20</v>
      </c>
      <c r="E5" s="788"/>
      <c r="F5" s="788"/>
      <c r="G5" s="789"/>
      <c r="H5" s="764" t="s">
        <v>1</v>
      </c>
      <c r="I5" s="789"/>
      <c r="J5" s="764" t="s">
        <v>65</v>
      </c>
      <c r="K5" s="789"/>
      <c r="L5" s="764" t="s">
        <v>2</v>
      </c>
      <c r="M5" s="789"/>
      <c r="N5" s="764" t="s">
        <v>5</v>
      </c>
      <c r="O5" s="789"/>
      <c r="P5" s="764" t="s">
        <v>6</v>
      </c>
      <c r="Q5" s="765"/>
      <c r="R5" s="122"/>
      <c r="S5" s="576"/>
      <c r="T5" s="577"/>
      <c r="X5" s="609"/>
      <c r="Y5" s="609"/>
      <c r="Z5" s="609"/>
      <c r="AA5" s="609"/>
      <c r="AB5" s="609"/>
      <c r="AC5" s="609"/>
      <c r="AD5" s="610"/>
      <c r="AE5" s="609"/>
    </row>
    <row r="6" spans="2:31" ht="20.100000000000001" customHeight="1" thickBot="1">
      <c r="B6" s="575"/>
      <c r="C6" s="579" t="str">
        <f>IF(D4="","",IF(VLOOKUP(D4,'測定結果(小学生以上用）'!A13:AQ113,2)="","",VLOOKUP(D4,'測定結果(小学生以上用）'!A13:AQ113,2)))</f>
        <v/>
      </c>
      <c r="D6" s="782" t="str">
        <f>IF(D4="","",IF(VLOOKUP(D4,'測定結果(小学生以上用）'!A13:AQ113,3)="","",VLOOKUP(D4,'測定結果(小学生以上用）'!A13:AQ113,3)))</f>
        <v/>
      </c>
      <c r="E6" s="783"/>
      <c r="F6" s="783"/>
      <c r="G6" s="784"/>
      <c r="H6" s="769" t="str">
        <f>IF(D4="","",IF(VLOOKUP(D4,'測定結果(小学生以上用）'!A13:AQ113,4)="","",VLOOKUP(D4,'測定結果(小学生以上用）'!A13:AQ113,4)))</f>
        <v/>
      </c>
      <c r="I6" s="770"/>
      <c r="J6" s="769" t="str">
        <f>IF(D4="","",IF(VLOOKUP(D4,'測定結果(小学生以上用）'!A13:AQ112,6)="","",VLOOKUP(D4,'測定結果(小学生以上用）'!A13:AQ112,6)))</f>
        <v/>
      </c>
      <c r="K6" s="770"/>
      <c r="L6" s="769" t="str">
        <f>IF(D4="","",IF(VLOOKUP(D4,'測定結果(小学生以上用）'!A13:AQ112,7)="","",VLOOKUP(D4,'測定結果(小学生以上用）'!A13:AQ112,7)))</f>
        <v/>
      </c>
      <c r="M6" s="770"/>
      <c r="N6" s="771" t="str">
        <f>IF(D4="","",IF(VLOOKUP(D4,'測定結果(小学生以上用）'!A13:AQ112,8)="","",VLOOKUP(D4,'測定結果(小学生以上用）'!A13:AQ112,8)))</f>
        <v/>
      </c>
      <c r="O6" s="772"/>
      <c r="P6" s="773" t="str">
        <f>IF(D4="","",IF(VLOOKUP(D4,'測定結果(小学生以上用）'!A13:AQ112,9)="","",VLOOKUP(D4,'測定結果(小学生以上用）'!A13:AQ112,9)))</f>
        <v/>
      </c>
      <c r="Q6" s="774"/>
      <c r="R6" s="580"/>
      <c r="S6" s="576"/>
      <c r="T6" s="577"/>
      <c r="X6" s="609"/>
      <c r="Y6" s="609"/>
      <c r="Z6" s="609"/>
      <c r="AA6" s="609"/>
      <c r="AB6" s="609"/>
      <c r="AC6" s="609"/>
      <c r="AD6" s="610"/>
      <c r="AE6" s="609"/>
    </row>
    <row r="7" spans="2:31" ht="20.100000000000001" customHeight="1" thickBot="1">
      <c r="B7" s="575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6"/>
      <c r="T7" s="577"/>
      <c r="X7" s="611"/>
      <c r="Y7" s="611"/>
      <c r="Z7" s="611"/>
      <c r="AA7" s="611"/>
      <c r="AB7" s="611"/>
      <c r="AC7" s="611"/>
      <c r="AD7" s="612"/>
      <c r="AE7" s="609"/>
    </row>
    <row r="8" spans="2:31" ht="20.100000000000001" customHeight="1" thickBot="1">
      <c r="B8" s="575"/>
      <c r="C8" s="648"/>
      <c r="D8" s="766" t="s">
        <v>46</v>
      </c>
      <c r="E8" s="768"/>
      <c r="F8" s="766" t="s">
        <v>108</v>
      </c>
      <c r="G8" s="767"/>
      <c r="H8" s="768" t="s">
        <v>41</v>
      </c>
      <c r="I8" s="767"/>
      <c r="J8" s="768" t="s">
        <v>64</v>
      </c>
      <c r="K8" s="767"/>
      <c r="L8" s="802" t="s">
        <v>149</v>
      </c>
      <c r="M8" s="803"/>
      <c r="N8" s="768" t="s">
        <v>107</v>
      </c>
      <c r="O8" s="767"/>
      <c r="P8" s="805" t="s">
        <v>283</v>
      </c>
      <c r="Q8" s="806"/>
      <c r="R8" s="766" t="s">
        <v>59</v>
      </c>
      <c r="S8" s="767"/>
      <c r="T8" s="582"/>
      <c r="U8" s="583"/>
      <c r="V8" s="583"/>
      <c r="W8" s="583"/>
      <c r="X8" s="611"/>
      <c r="Y8" s="613"/>
      <c r="Z8" s="804"/>
      <c r="AA8" s="804"/>
      <c r="AB8" s="611"/>
      <c r="AC8" s="611"/>
      <c r="AD8" s="612"/>
      <c r="AE8" s="609"/>
    </row>
    <row r="9" spans="2:31" ht="20.100000000000001" customHeight="1">
      <c r="B9" s="575"/>
      <c r="C9" s="655" t="s">
        <v>60</v>
      </c>
      <c r="D9" s="588" t="str">
        <f>IF(D4="","",IF(VLOOKUP(D4,'測定結果(小学生以上用）'!A13:AQ112,10)="","",VLOOKUP(D4,'測定結果(小学生以上用）'!A13:AQ112,10)))</f>
        <v/>
      </c>
      <c r="E9" s="589" t="s">
        <v>152</v>
      </c>
      <c r="F9" s="590" t="str">
        <f>IF(D4="","",IF(VLOOKUP(D4,'測定結果(小学生以上用）'!A13:AQ112,16)="","",VLOOKUP(D4,'測定結果(小学生以上用）'!A13:AQ112,16)))</f>
        <v/>
      </c>
      <c r="G9" s="591" t="s">
        <v>150</v>
      </c>
      <c r="H9" s="592" t="str">
        <f>IF(D4="","",IF(VLOOKUP(D4,'測定結果(小学生以上用）'!A13:AQ112,23)="","",VLOOKUP(D4,'測定結果(小学生以上用）'!A13:AQ112,23)))</f>
        <v/>
      </c>
      <c r="I9" s="591" t="s">
        <v>151</v>
      </c>
      <c r="J9" s="592" t="str">
        <f>IF(D4="","",IF(VLOOKUP(D4,'測定結果(小学生以上用）'!A13:AQ112,31)="","",VLOOKUP(D4,'測定結果(小学生以上用）'!A13:CB112,31)))</f>
        <v/>
      </c>
      <c r="K9" s="591" t="s">
        <v>151</v>
      </c>
      <c r="L9" s="593" t="str">
        <f>IF(D4="","",IF(VLOOKUP(D4,'測定結果(小学生以上用）'!A13:AQ112,33)="",VLOOKUP(D4,'測定結果(小学生以上用）'!A13:AQ112,35),VLOOKUP(D4,'測定結果(小学生以上用）'!A13:AQ112,33)))</f>
        <v/>
      </c>
      <c r="M9" s="591" t="s">
        <v>153</v>
      </c>
      <c r="N9" s="592" t="str">
        <f>IF(D4="","",IF(VLOOKUP(D4,'測定結果(小学生以上用）'!A13:AQ112,37)="","",VLOOKUP(D4,'測定結果(小学生以上用）'!A13:AQ112,37)))</f>
        <v/>
      </c>
      <c r="O9" s="591" t="s">
        <v>150</v>
      </c>
      <c r="P9" s="592" t="str">
        <f>IF(D4="","",IF(VLOOKUP(D4,'測定結果(小学生以上用）'!A13:AQ112,39)="","",VLOOKUP(D4,'測定結果(小学生以上用）'!A13:CB112,39)))</f>
        <v/>
      </c>
      <c r="Q9" s="589" t="s">
        <v>153</v>
      </c>
      <c r="R9" s="792" t="str">
        <f>IF(D4="","",IF(VLOOKUP(D4,'測定結果(小学生以上用）'!A13:AQ112,43)="","",VLOOKUP(D4,'測定結果(小学生以上用）'!A13:CB112,43)))</f>
        <v/>
      </c>
      <c r="S9" s="793"/>
      <c r="T9" s="594"/>
      <c r="U9" s="122"/>
      <c r="V9" s="122"/>
      <c r="W9" s="122"/>
      <c r="X9" s="614" t="s">
        <v>55</v>
      </c>
      <c r="Y9" s="614" t="s">
        <v>51</v>
      </c>
      <c r="Z9" s="611"/>
      <c r="AA9" s="646"/>
      <c r="AB9" s="611"/>
      <c r="AC9" s="611"/>
      <c r="AD9" s="612"/>
      <c r="AE9" s="609"/>
    </row>
    <row r="10" spans="2:31" ht="20.100000000000001" customHeight="1" thickBot="1">
      <c r="B10" s="575"/>
      <c r="C10" s="653" t="s">
        <v>7</v>
      </c>
      <c r="D10" s="799" t="str">
        <f>IF(D4="","",IF(VLOOKUP(D4,'測定結果(小学生以上用）'!A13:AQ112,11)="","",VLOOKUP(D4,'測定結果(小学生以上用）'!A13:AQ112,11)))</f>
        <v/>
      </c>
      <c r="E10" s="796"/>
      <c r="F10" s="775" t="str">
        <f>IF(D4="","",IF(VLOOKUP(D4,'測定結果(小学生以上用）'!A13:AQ112,17)="","",VLOOKUP(D4,'測定結果(小学生以上用）'!A13:AQ112,17)))</f>
        <v/>
      </c>
      <c r="G10" s="796"/>
      <c r="H10" s="775" t="str">
        <f>IF(D4="","",IF(VLOOKUP(D4,'測定結果(小学生以上用）'!A13:AQ112,24)="","",VLOOKUP(D4,'測定結果(小学生以上用）'!A13:AQ112,24)))</f>
        <v/>
      </c>
      <c r="I10" s="796"/>
      <c r="J10" s="775" t="str">
        <f>IF(D4="","",IF(VLOOKUP(D4,'測定結果(小学生以上用）'!A13:AQ112,32)="","",VLOOKUP(D4,'測定結果(小学生以上用）'!A13:AQ112,32)))</f>
        <v/>
      </c>
      <c r="K10" s="796"/>
      <c r="L10" s="800" t="str">
        <f>IF(D4="","",IF(VLOOKUP(D4,'測定結果(小学生以上用）'!A13:AQ113,34)="",VLOOKUP(D4,'測定結果(小学生以上用）'!A13:AQ113,36),VLOOKUP(D4,'測定結果(小学生以上用）'!A13:AQ113,34)))</f>
        <v/>
      </c>
      <c r="M10" s="801"/>
      <c r="N10" s="775" t="str">
        <f>IF(D4="","",IF(VLOOKUP(D4,'測定結果(小学生以上用）'!A13:AQ112,38)="","",VLOOKUP(D4,'測定結果(小学生以上用）'!A13:AQ112,38)))</f>
        <v/>
      </c>
      <c r="O10" s="796"/>
      <c r="P10" s="775" t="str">
        <f>IF(D4="","",IF(VLOOKUP(D4,'測定結果(小学生以上用）'!A13:AQ112,40)="","",VLOOKUP(D4,'測定結果(小学生以上用）'!A13:AQ112,40)))</f>
        <v/>
      </c>
      <c r="Q10" s="775"/>
      <c r="R10" s="794" t="str">
        <f>IF(D4="","",IF(VLOOKUP(D4,'測定結果(小学生以上用）'!A13:AQ112,42)="","",VLOOKUP(D4,'測定結果(小学生以上用）'!A13:CB112,42)))</f>
        <v/>
      </c>
      <c r="S10" s="795"/>
      <c r="T10" s="577"/>
      <c r="U10" s="576"/>
      <c r="V10" s="576"/>
      <c r="W10" s="576"/>
      <c r="X10" s="614" t="s">
        <v>12</v>
      </c>
      <c r="Y10" s="614">
        <v>3</v>
      </c>
      <c r="Z10" s="611"/>
      <c r="AA10" s="646"/>
      <c r="AB10" s="611"/>
      <c r="AC10" s="611"/>
      <c r="AD10" s="612"/>
      <c r="AE10" s="609"/>
    </row>
    <row r="11" spans="2:31" ht="25.15" customHeight="1" thickBot="1">
      <c r="B11" s="575"/>
      <c r="C11" s="654" t="s">
        <v>50</v>
      </c>
      <c r="D11" s="780" t="str">
        <f>IF(D4="","",IF(VLOOKUP(D4,'測定結果(小学生以上用）'!A13:AQ112,12)="","",VLOOKUP(D4,'測定結果(小学生以上用）'!A13:AQ112,12)))</f>
        <v/>
      </c>
      <c r="E11" s="781"/>
      <c r="F11" s="776" t="str">
        <f>IF(D4="","",IF(VLOOKUP(D4,'測定結果(小学生以上用）'!A13:AQ112,18)="","",VLOOKUP(D4,'測定結果(小学生以上用）'!A13:AQ112,18)))</f>
        <v/>
      </c>
      <c r="G11" s="777"/>
      <c r="H11" s="778" t="str">
        <f>IF(D4="","",IF(VLOOKUP(D4,'測定結果(小学生以上用）'!A13:AQ112,26)="","",VLOOKUP(D4,'測定結果(小学生以上用）'!A13:AQ112,26)))</f>
        <v/>
      </c>
      <c r="I11" s="779"/>
      <c r="J11" s="615"/>
      <c r="K11" s="598"/>
      <c r="L11" s="122"/>
      <c r="M11" s="578"/>
      <c r="N11" s="578"/>
      <c r="O11" s="578"/>
      <c r="P11" s="578"/>
      <c r="Q11" s="578"/>
      <c r="R11" s="578"/>
      <c r="S11" s="576"/>
      <c r="T11" s="577"/>
      <c r="X11" s="614" t="s">
        <v>13</v>
      </c>
      <c r="Y11" s="614">
        <v>2</v>
      </c>
      <c r="Z11" s="611"/>
      <c r="AA11" s="611"/>
      <c r="AB11" s="611"/>
      <c r="AC11" s="611"/>
      <c r="AD11" s="612"/>
      <c r="AE11" s="609"/>
    </row>
    <row r="12" spans="2:31" ht="20.100000000000001" customHeight="1">
      <c r="B12" s="575"/>
      <c r="C12" s="578"/>
      <c r="D12" s="578"/>
      <c r="E12" s="576"/>
      <c r="F12" s="576"/>
      <c r="G12" s="598"/>
      <c r="H12" s="598"/>
      <c r="I12" s="576"/>
      <c r="J12" s="576"/>
      <c r="K12" s="598"/>
      <c r="L12" s="598"/>
      <c r="M12" s="576"/>
      <c r="N12" s="576"/>
      <c r="O12" s="578"/>
      <c r="P12" s="578"/>
      <c r="Q12" s="578"/>
      <c r="R12" s="578"/>
      <c r="S12" s="578"/>
      <c r="T12" s="577"/>
      <c r="X12" s="614" t="s">
        <v>14</v>
      </c>
      <c r="Y12" s="614">
        <v>1</v>
      </c>
      <c r="Z12" s="611"/>
      <c r="AA12" s="611"/>
      <c r="AB12" s="611"/>
      <c r="AC12" s="611"/>
      <c r="AD12" s="612"/>
      <c r="AE12" s="609"/>
    </row>
    <row r="13" spans="2:31" ht="20.100000000000001" customHeight="1">
      <c r="B13" s="575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6"/>
      <c r="T13" s="577"/>
      <c r="X13" s="611"/>
      <c r="Y13" s="611"/>
      <c r="Z13" s="611"/>
      <c r="AA13" s="611"/>
      <c r="AB13" s="611"/>
      <c r="AC13" s="611"/>
      <c r="AD13" s="612"/>
      <c r="AE13" s="609"/>
    </row>
    <row r="14" spans="2:31" ht="21">
      <c r="B14" s="575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576"/>
      <c r="S14" s="576"/>
      <c r="T14" s="577"/>
      <c r="X14" s="616" t="s">
        <v>56</v>
      </c>
      <c r="Y14" s="617" t="s">
        <v>47</v>
      </c>
      <c r="Z14" s="616" t="s">
        <v>57</v>
      </c>
      <c r="AA14" s="617" t="s">
        <v>48</v>
      </c>
      <c r="AB14" s="616" t="s">
        <v>58</v>
      </c>
      <c r="AC14" s="616" t="s">
        <v>49</v>
      </c>
      <c r="AD14" s="612"/>
      <c r="AE14" s="609"/>
    </row>
    <row r="15" spans="2:31">
      <c r="B15" s="575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7"/>
      <c r="X15" s="646">
        <f>IF(D11="A",Y10,IF(D11="B",Y11,Y12))</f>
        <v>1</v>
      </c>
      <c r="Y15" s="618" t="str">
        <f>D9</f>
        <v/>
      </c>
      <c r="Z15" s="646" t="e">
        <f>IF(H11="",NA(),IF(H11="A",Y10,IF(H11="B",Y11,Y12)))</f>
        <v>#N/A</v>
      </c>
      <c r="AA15" s="619" t="str">
        <f>H9</f>
        <v/>
      </c>
      <c r="AB15" s="646">
        <f>IF(F11="A",Y10,IF(F11="B",Y11,Y12))</f>
        <v>1</v>
      </c>
      <c r="AC15" s="620" t="str">
        <f>F9</f>
        <v/>
      </c>
      <c r="AD15" s="612"/>
      <c r="AE15" s="609"/>
    </row>
    <row r="16" spans="2:31" ht="24.75" customHeight="1">
      <c r="B16" s="575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7"/>
      <c r="X16" s="611" t="s">
        <v>191</v>
      </c>
      <c r="Y16" s="611" t="s">
        <v>192</v>
      </c>
      <c r="Z16" s="611"/>
      <c r="AA16" s="611"/>
      <c r="AB16" s="611"/>
      <c r="AC16" s="611"/>
      <c r="AD16" s="612"/>
      <c r="AE16" s="609"/>
    </row>
    <row r="17" spans="2:31" ht="24.75" customHeight="1">
      <c r="B17" s="575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7"/>
      <c r="X17" s="646" t="s">
        <v>52</v>
      </c>
      <c r="Y17" s="612" t="s">
        <v>46</v>
      </c>
      <c r="Z17" s="621"/>
      <c r="AA17" s="621"/>
      <c r="AB17" s="621"/>
      <c r="AC17" s="621"/>
      <c r="AD17" s="612"/>
      <c r="AE17" s="609"/>
    </row>
    <row r="18" spans="2:31" ht="24.75" customHeight="1">
      <c r="B18" s="575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7"/>
      <c r="X18" s="612" t="str">
        <f>F10</f>
        <v/>
      </c>
      <c r="Y18" s="612" t="str">
        <f>D10</f>
        <v/>
      </c>
      <c r="Z18" s="621"/>
      <c r="AA18" s="621"/>
      <c r="AB18" s="621"/>
      <c r="AC18" s="621"/>
      <c r="AD18" s="612"/>
      <c r="AE18" s="609"/>
    </row>
    <row r="19" spans="2:31" ht="24.75" customHeight="1"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7"/>
      <c r="X19" s="612" t="s">
        <v>53</v>
      </c>
      <c r="Y19" s="612" t="s">
        <v>54</v>
      </c>
      <c r="Z19" s="621"/>
      <c r="AA19" s="621"/>
      <c r="AB19" s="621"/>
      <c r="AC19" s="621"/>
      <c r="AD19" s="612"/>
      <c r="AE19" s="609"/>
    </row>
    <row r="20" spans="2:31">
      <c r="B20" s="575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7"/>
      <c r="X20" s="612" t="str">
        <f>N10</f>
        <v/>
      </c>
      <c r="Y20" s="612" t="str">
        <f>J10</f>
        <v/>
      </c>
      <c r="Z20" s="621"/>
      <c r="AA20" s="621"/>
      <c r="AB20" s="621"/>
      <c r="AC20" s="621"/>
      <c r="AD20" s="612"/>
      <c r="AE20" s="609"/>
    </row>
    <row r="21" spans="2:31"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7"/>
      <c r="X21" s="621"/>
      <c r="Y21" s="621"/>
      <c r="Z21" s="621"/>
      <c r="AA21" s="621"/>
      <c r="AB21" s="621"/>
      <c r="AC21" s="621"/>
      <c r="AD21" s="612"/>
      <c r="AE21" s="609"/>
    </row>
    <row r="22" spans="2:31">
      <c r="B22" s="575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7"/>
      <c r="X22" s="621"/>
      <c r="Y22" s="621"/>
      <c r="Z22" s="621"/>
      <c r="AA22" s="621"/>
      <c r="AB22" s="621"/>
      <c r="AC22" s="621"/>
      <c r="AD22" s="612"/>
      <c r="AE22" s="609"/>
    </row>
    <row r="23" spans="2:31">
      <c r="B23" s="575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7"/>
      <c r="X23" s="622"/>
      <c r="Y23" s="622"/>
      <c r="Z23" s="622"/>
      <c r="AA23" s="622"/>
      <c r="AB23" s="622"/>
      <c r="AC23" s="622"/>
      <c r="AD23" s="610"/>
      <c r="AE23" s="609"/>
    </row>
    <row r="24" spans="2:31">
      <c r="B24" s="575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7"/>
      <c r="X24" s="622"/>
      <c r="Y24" s="622"/>
      <c r="Z24" s="622"/>
      <c r="AA24" s="622"/>
      <c r="AB24" s="622"/>
      <c r="AC24" s="622"/>
      <c r="AD24" s="610"/>
      <c r="AE24" s="609"/>
    </row>
    <row r="25" spans="2:31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7"/>
      <c r="X25" s="622"/>
      <c r="Y25" s="622"/>
      <c r="Z25" s="622"/>
      <c r="AA25" s="622"/>
      <c r="AB25" s="622"/>
      <c r="AC25" s="622"/>
      <c r="AD25" s="610"/>
      <c r="AE25" s="609"/>
    </row>
    <row r="26" spans="2:31"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7"/>
      <c r="X26" s="609"/>
      <c r="Y26" s="609"/>
      <c r="Z26" s="609"/>
      <c r="AA26" s="609"/>
      <c r="AB26" s="609"/>
      <c r="AC26" s="609"/>
      <c r="AD26" s="610"/>
      <c r="AE26" s="609"/>
    </row>
    <row r="27" spans="2:31"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7"/>
      <c r="X27" s="609"/>
      <c r="Y27" s="609"/>
      <c r="Z27" s="609"/>
      <c r="AA27" s="609"/>
      <c r="AB27" s="609"/>
      <c r="AC27" s="609"/>
      <c r="AD27" s="610"/>
      <c r="AE27" s="609"/>
    </row>
    <row r="28" spans="2:31"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7"/>
      <c r="X28" s="609"/>
      <c r="Y28" s="609"/>
      <c r="Z28" s="609"/>
      <c r="AA28" s="609"/>
      <c r="AB28" s="609"/>
      <c r="AC28" s="609"/>
      <c r="AD28" s="610"/>
      <c r="AE28" s="609"/>
    </row>
    <row r="29" spans="2:31">
      <c r="B29" s="575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6"/>
      <c r="R29" s="576"/>
      <c r="S29" s="576"/>
      <c r="T29" s="577"/>
      <c r="X29" s="609"/>
      <c r="Y29" s="609"/>
      <c r="Z29" s="609"/>
      <c r="AA29" s="609"/>
      <c r="AB29" s="609"/>
      <c r="AC29" s="609"/>
      <c r="AD29" s="610"/>
      <c r="AE29" s="609"/>
    </row>
    <row r="30" spans="2:31">
      <c r="B30" s="575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576"/>
      <c r="T30" s="577"/>
      <c r="X30" s="609"/>
      <c r="Y30" s="609"/>
      <c r="Z30" s="609"/>
      <c r="AA30" s="609"/>
      <c r="AB30" s="609"/>
      <c r="AC30" s="609"/>
      <c r="AD30" s="610"/>
      <c r="AE30" s="609"/>
    </row>
    <row r="31" spans="2:31">
      <c r="B31" s="575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7"/>
      <c r="X31" s="609"/>
      <c r="Y31" s="609"/>
      <c r="Z31" s="609"/>
      <c r="AA31" s="609"/>
      <c r="AB31" s="609"/>
      <c r="AC31" s="609"/>
      <c r="AD31" s="610"/>
      <c r="AE31" s="609"/>
    </row>
    <row r="32" spans="2:31">
      <c r="B32" s="575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7"/>
      <c r="X32" s="609"/>
      <c r="Y32" s="609"/>
      <c r="Z32" s="609"/>
      <c r="AA32" s="609"/>
      <c r="AB32" s="609"/>
      <c r="AC32" s="609"/>
      <c r="AD32" s="610"/>
      <c r="AE32" s="609"/>
    </row>
    <row r="33" spans="2:31">
      <c r="B33" s="575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7"/>
      <c r="X33" s="609"/>
      <c r="Y33" s="609"/>
      <c r="Z33" s="609"/>
      <c r="AA33" s="609"/>
      <c r="AB33" s="609"/>
      <c r="AC33" s="609"/>
      <c r="AD33" s="610"/>
      <c r="AE33" s="609"/>
    </row>
    <row r="34" spans="2:31">
      <c r="B34" s="575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R34" s="576"/>
      <c r="S34" s="576"/>
      <c r="T34" s="577"/>
      <c r="X34" s="609"/>
      <c r="Y34" s="609"/>
      <c r="Z34" s="609"/>
      <c r="AA34" s="609"/>
      <c r="AB34" s="609"/>
      <c r="AC34" s="609"/>
      <c r="AD34" s="610"/>
      <c r="AE34" s="609"/>
    </row>
    <row r="35" spans="2:31">
      <c r="B35" s="575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6"/>
      <c r="P35" s="576"/>
      <c r="Q35" s="576"/>
      <c r="R35" s="576"/>
      <c r="S35" s="576"/>
      <c r="T35" s="577"/>
      <c r="X35" s="609"/>
      <c r="Y35" s="609"/>
      <c r="Z35" s="609"/>
      <c r="AA35" s="609"/>
      <c r="AB35" s="609"/>
      <c r="AC35" s="609"/>
      <c r="AD35" s="610"/>
      <c r="AE35" s="609"/>
    </row>
    <row r="36" spans="2:31"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7"/>
      <c r="X36" s="609"/>
      <c r="Y36" s="609"/>
      <c r="Z36" s="609"/>
      <c r="AA36" s="609"/>
      <c r="AB36" s="609"/>
      <c r="AC36" s="609"/>
      <c r="AD36" s="610"/>
      <c r="AE36" s="609"/>
    </row>
    <row r="37" spans="2:31" ht="30" customHeight="1">
      <c r="B37" s="575"/>
      <c r="C37" s="576"/>
      <c r="D37" s="576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577"/>
      <c r="X37" s="609"/>
      <c r="Y37" s="609"/>
      <c r="Z37" s="609"/>
      <c r="AA37" s="609"/>
      <c r="AB37" s="609"/>
      <c r="AC37" s="609"/>
      <c r="AD37" s="610"/>
      <c r="AE37" s="609"/>
    </row>
    <row r="38" spans="2:31" ht="30" customHeight="1">
      <c r="B38" s="575"/>
      <c r="C38" s="576"/>
      <c r="D38" s="576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  <c r="Q38" s="608"/>
      <c r="R38" s="608"/>
      <c r="S38" s="608"/>
      <c r="T38" s="577"/>
      <c r="X38" s="609"/>
      <c r="Y38" s="609"/>
      <c r="Z38" s="609"/>
      <c r="AA38" s="609"/>
      <c r="AB38" s="609"/>
      <c r="AC38" s="609"/>
      <c r="AD38" s="610"/>
      <c r="AE38" s="609"/>
    </row>
    <row r="39" spans="2:31" ht="30" customHeight="1">
      <c r="B39" s="575"/>
      <c r="C39" s="576"/>
      <c r="D39" s="576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577"/>
      <c r="X39" s="609"/>
      <c r="Y39" s="609"/>
      <c r="Z39" s="609"/>
      <c r="AA39" s="609"/>
      <c r="AB39" s="609"/>
      <c r="AC39" s="609"/>
      <c r="AD39" s="610"/>
      <c r="AE39" s="609"/>
    </row>
    <row r="40" spans="2:31" ht="30" customHeight="1">
      <c r="B40" s="575"/>
      <c r="C40" s="576"/>
      <c r="D40" s="576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577"/>
      <c r="X40" s="609"/>
      <c r="Y40" s="609"/>
      <c r="Z40" s="609"/>
      <c r="AA40" s="609"/>
      <c r="AB40" s="609"/>
      <c r="AC40" s="609"/>
      <c r="AD40" s="610"/>
      <c r="AE40" s="609"/>
    </row>
    <row r="41" spans="2:31" ht="30" customHeight="1">
      <c r="B41" s="575"/>
      <c r="C41" s="576"/>
      <c r="D41" s="576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577"/>
      <c r="X41" s="609"/>
      <c r="Y41" s="609"/>
      <c r="Z41" s="609"/>
      <c r="AA41" s="609"/>
      <c r="AB41" s="609"/>
      <c r="AC41" s="609"/>
      <c r="AD41" s="610"/>
      <c r="AE41" s="609"/>
    </row>
    <row r="42" spans="2:31" ht="30" customHeight="1">
      <c r="B42" s="575"/>
      <c r="C42" s="576"/>
      <c r="D42" s="576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577"/>
      <c r="X42" s="609"/>
      <c r="Y42" s="609"/>
      <c r="Z42" s="609"/>
      <c r="AA42" s="609"/>
      <c r="AB42" s="609"/>
      <c r="AC42" s="609"/>
      <c r="AD42" s="610"/>
      <c r="AE42" s="609"/>
    </row>
    <row r="43" spans="2:31" ht="30" customHeight="1">
      <c r="B43" s="575"/>
      <c r="C43" s="576"/>
      <c r="D43" s="576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577"/>
      <c r="X43" s="609"/>
      <c r="Y43" s="609"/>
      <c r="Z43" s="609"/>
      <c r="AA43" s="609"/>
      <c r="AB43" s="609"/>
      <c r="AC43" s="609"/>
      <c r="AD43" s="610"/>
      <c r="AE43" s="609"/>
    </row>
    <row r="44" spans="2:31" ht="30" customHeight="1">
      <c r="B44" s="575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6"/>
      <c r="R44" s="576"/>
      <c r="S44" s="576"/>
      <c r="T44" s="577"/>
      <c r="X44" s="609"/>
      <c r="Y44" s="609"/>
      <c r="Z44" s="609"/>
      <c r="AA44" s="609"/>
      <c r="AB44" s="609"/>
      <c r="AC44" s="609"/>
      <c r="AD44" s="610"/>
      <c r="AE44" s="609"/>
    </row>
    <row r="45" spans="2:31" ht="30" customHeight="1">
      <c r="B45" s="575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6"/>
      <c r="R45" s="576"/>
      <c r="S45" s="576"/>
      <c r="T45" s="577"/>
    </row>
    <row r="46" spans="2:31" ht="30" customHeight="1">
      <c r="B46" s="575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6"/>
      <c r="R46" s="576"/>
      <c r="S46" s="576"/>
      <c r="T46" s="577"/>
    </row>
    <row r="47" spans="2:31">
      <c r="B47" s="575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6"/>
      <c r="R47" s="576"/>
      <c r="S47" s="576"/>
      <c r="T47" s="577"/>
    </row>
    <row r="48" spans="2:31">
      <c r="B48" s="575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6"/>
      <c r="R48" s="576"/>
      <c r="S48" s="576"/>
      <c r="T48" s="577"/>
    </row>
    <row r="49" spans="2:20">
      <c r="B49" s="575"/>
      <c r="C49" s="576"/>
      <c r="D49" s="576"/>
      <c r="E49" s="576"/>
      <c r="F49" s="576"/>
      <c r="G49" s="576"/>
      <c r="H49" s="576"/>
      <c r="I49" s="576"/>
      <c r="J49" s="576"/>
      <c r="K49" s="576"/>
      <c r="L49" s="576"/>
      <c r="M49" s="576"/>
      <c r="N49" s="576"/>
      <c r="O49" s="576"/>
      <c r="P49" s="576"/>
      <c r="Q49" s="576"/>
      <c r="R49" s="576"/>
      <c r="S49" s="576"/>
      <c r="T49" s="577"/>
    </row>
    <row r="50" spans="2:20" ht="12.75" thickBot="1">
      <c r="B50" s="575"/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7"/>
    </row>
    <row r="51" spans="2:20" ht="24" customHeight="1" thickTop="1">
      <c r="B51" s="754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5"/>
      <c r="O51" s="755"/>
      <c r="P51" s="755"/>
      <c r="Q51" s="755"/>
      <c r="R51" s="755"/>
      <c r="S51" s="755"/>
      <c r="T51" s="756"/>
    </row>
    <row r="52" spans="2:20" ht="24" customHeight="1">
      <c r="B52" s="757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8"/>
      <c r="O52" s="758"/>
      <c r="P52" s="758"/>
      <c r="Q52" s="758"/>
      <c r="R52" s="758"/>
      <c r="S52" s="758"/>
      <c r="T52" s="759"/>
    </row>
    <row r="53" spans="2:20" ht="24" customHeight="1">
      <c r="B53" s="757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8"/>
      <c r="O53" s="758"/>
      <c r="P53" s="758"/>
      <c r="Q53" s="758"/>
      <c r="R53" s="758"/>
      <c r="S53" s="758"/>
      <c r="T53" s="759"/>
    </row>
    <row r="54" spans="2:20" ht="24" customHeight="1">
      <c r="B54" s="757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9"/>
    </row>
    <row r="55" spans="2:20" ht="24" customHeight="1" thickBot="1">
      <c r="B55" s="760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2"/>
    </row>
    <row r="56" spans="2:20" ht="2.25" customHeight="1" thickTop="1"/>
    <row r="57" spans="2:20" ht="2.25" customHeight="1"/>
  </sheetData>
  <sheetProtection sheet="1" selectLockedCells="1"/>
  <mergeCells count="36">
    <mergeCell ref="B51:T55"/>
    <mergeCell ref="D10:E10"/>
    <mergeCell ref="J10:K10"/>
    <mergeCell ref="L10:M10"/>
    <mergeCell ref="D8:E8"/>
    <mergeCell ref="J8:K8"/>
    <mergeCell ref="L8:M8"/>
    <mergeCell ref="F11:G11"/>
    <mergeCell ref="H11:I11"/>
    <mergeCell ref="D11:E11"/>
    <mergeCell ref="P8:Q8"/>
    <mergeCell ref="R8:S8"/>
    <mergeCell ref="Z8:AA8"/>
    <mergeCell ref="R9:S9"/>
    <mergeCell ref="F10:G10"/>
    <mergeCell ref="N10:O10"/>
    <mergeCell ref="H10:I10"/>
    <mergeCell ref="P10:Q10"/>
    <mergeCell ref="R10:S10"/>
    <mergeCell ref="F8:G8"/>
    <mergeCell ref="N8:O8"/>
    <mergeCell ref="H8:I8"/>
    <mergeCell ref="B2:T2"/>
    <mergeCell ref="P6:Q6"/>
    <mergeCell ref="D4:E4"/>
    <mergeCell ref="D5:G5"/>
    <mergeCell ref="H5:I5"/>
    <mergeCell ref="J5:K5"/>
    <mergeCell ref="L5:M5"/>
    <mergeCell ref="N5:O5"/>
    <mergeCell ref="P5:Q5"/>
    <mergeCell ref="D6:G6"/>
    <mergeCell ref="H6:I6"/>
    <mergeCell ref="J6:K6"/>
    <mergeCell ref="L6:M6"/>
    <mergeCell ref="N6:O6"/>
  </mergeCells>
  <phoneticPr fontId="8"/>
  <printOptions horizontalCentered="1" gridLinesSet="0"/>
  <pageMargins left="3.937007874015748E-2" right="3.937007874015748E-2" top="0.19685039370078741" bottom="0.19685039370078741" header="0" footer="0"/>
  <pageSetup paperSize="9" scale="81" fitToWidth="0" orientation="portrait" r:id="rId1"/>
  <headerFooter alignWithMargins="0"/>
  <rowBreaks count="1" manualBreakCount="1">
    <brk id="63" min="2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1205-9CA3-44C2-958C-882233E12221}">
  <sheetPr>
    <tabColor rgb="FFFFC000"/>
  </sheetPr>
  <dimension ref="B1:AC58"/>
  <sheetViews>
    <sheetView showGridLines="0" view="pageBreakPreview" zoomScale="80" zoomScaleNormal="75" zoomScaleSheetLayoutView="80" workbookViewId="0">
      <selection activeCell="B51" sqref="B51:N55"/>
    </sheetView>
  </sheetViews>
  <sheetFormatPr defaultColWidth="8.85546875" defaultRowHeight="12"/>
  <cols>
    <col min="1" max="1" width="2.7109375" style="573" customWidth="1"/>
    <col min="2" max="2" width="1.7109375" style="573" customWidth="1"/>
    <col min="3" max="3" width="17.28515625" style="573" customWidth="1"/>
    <col min="4" max="11" width="10.42578125" style="573" customWidth="1"/>
    <col min="12" max="13" width="12.85546875" style="573" customWidth="1"/>
    <col min="14" max="14" width="1.7109375" style="573" customWidth="1"/>
    <col min="15" max="17" width="2.7109375" style="573" customWidth="1"/>
    <col min="18" max="18" width="9.85546875" style="573" bestFit="1" customWidth="1"/>
    <col min="19" max="19" width="12.140625" style="573" bestFit="1" customWidth="1"/>
    <col min="20" max="20" width="11" style="573" customWidth="1"/>
    <col min="21" max="23" width="8.85546875" style="573"/>
    <col min="24" max="24" width="8.85546875" style="574"/>
    <col min="25" max="16384" width="8.85546875" style="573"/>
  </cols>
  <sheetData>
    <row r="1" spans="2:29" ht="15" customHeight="1">
      <c r="B1" s="570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2"/>
      <c r="O1" s="570"/>
    </row>
    <row r="2" spans="2:29" ht="21">
      <c r="B2" s="575"/>
      <c r="C2" s="786" t="s">
        <v>148</v>
      </c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623"/>
      <c r="O2" s="624"/>
    </row>
    <row r="3" spans="2:29" ht="12.75" thickBot="1">
      <c r="B3" s="575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7"/>
      <c r="O3" s="575"/>
    </row>
    <row r="4" spans="2:29" ht="20.100000000000001" customHeight="1" thickBot="1">
      <c r="B4" s="575"/>
      <c r="C4" s="656" t="s">
        <v>8</v>
      </c>
      <c r="D4" s="665" t="s">
        <v>285</v>
      </c>
      <c r="E4" s="625"/>
      <c r="F4" s="626"/>
      <c r="G4" s="626"/>
      <c r="H4" s="626"/>
      <c r="I4" s="626"/>
      <c r="J4" s="626"/>
      <c r="K4" s="626"/>
      <c r="L4" s="626"/>
      <c r="M4" s="626"/>
      <c r="N4" s="577"/>
      <c r="O4" s="575"/>
    </row>
    <row r="5" spans="2:29" ht="20.100000000000001" customHeight="1">
      <c r="B5" s="575"/>
      <c r="C5" s="657" t="s">
        <v>4</v>
      </c>
      <c r="D5" s="814" t="s">
        <v>20</v>
      </c>
      <c r="E5" s="815"/>
      <c r="F5" s="815"/>
      <c r="G5" s="816"/>
      <c r="H5" s="814" t="s">
        <v>1</v>
      </c>
      <c r="I5" s="816"/>
      <c r="J5" s="814" t="s">
        <v>2</v>
      </c>
      <c r="K5" s="816"/>
      <c r="L5" s="658" t="s">
        <v>5</v>
      </c>
      <c r="M5" s="659" t="s">
        <v>6</v>
      </c>
      <c r="N5" s="577"/>
      <c r="O5" s="575"/>
    </row>
    <row r="6" spans="2:29" ht="20.100000000000001" customHeight="1" thickBot="1">
      <c r="B6" s="575"/>
      <c r="C6" s="627">
        <f>IF(D4="","",IF(VLOOKUP(D4,'測定結果(幼児用）'!A12:AL111,2)="","",VLOOKUP(D4,'測定結果(幼児用）'!A12:AL111,2)))</f>
        <v>44091</v>
      </c>
      <c r="D6" s="817" t="str">
        <f>IF(D4="","",IF(VLOOKUP(D4,'測定結果(幼児用）'!A12:AL111,3)="","",VLOOKUP(D4,'測定結果(幼児用）'!A12:AL111,3)))</f>
        <v>じろう</v>
      </c>
      <c r="E6" s="818"/>
      <c r="F6" s="818"/>
      <c r="G6" s="819"/>
      <c r="H6" s="820" t="str">
        <f>IF(D4="","",IF(VLOOKUP(D4,'測定結果(幼児用）'!A12:AL111,4)="","",VLOOKUP(D4,'測定結果(幼児用）'!A12:AL111,4)))</f>
        <v>男</v>
      </c>
      <c r="I6" s="821"/>
      <c r="J6" s="820">
        <f>IF(D4="","",IF(VLOOKUP(D4,'測定結果(幼児用）'!A12:AL111,6)="","",VLOOKUP(D4,'測定結果(幼児用）'!A12:AL111,6)))</f>
        <v>5</v>
      </c>
      <c r="K6" s="821"/>
      <c r="L6" s="628">
        <f>IF(D4="","",IF(VLOOKUP(D4,'測定結果(幼児用）'!A12:AL111,7)="","",VLOOKUP(D4,'測定結果(幼児用）'!A12:AL111,7)))</f>
        <v>110</v>
      </c>
      <c r="M6" s="629">
        <f>IF(D4="","",IF(VLOOKUP(D4,'測定結果(幼児用）'!A12:AL111,8)="","",VLOOKUP(D4,'測定結果(幼児用）'!A12:AL111,8)))</f>
        <v>20</v>
      </c>
      <c r="N6" s="577"/>
      <c r="O6" s="575"/>
    </row>
    <row r="7" spans="2:29" ht="20.100000000000001" customHeight="1" thickBot="1">
      <c r="B7" s="575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7"/>
      <c r="O7" s="575"/>
    </row>
    <row r="8" spans="2:29" ht="27.75" thickBot="1">
      <c r="B8" s="575"/>
      <c r="C8" s="648"/>
      <c r="D8" s="824" t="s">
        <v>61</v>
      </c>
      <c r="E8" s="824"/>
      <c r="F8" s="822" t="s">
        <v>108</v>
      </c>
      <c r="G8" s="823"/>
      <c r="H8" s="824" t="s">
        <v>41</v>
      </c>
      <c r="I8" s="823"/>
      <c r="J8" s="825" t="s">
        <v>64</v>
      </c>
      <c r="K8" s="826"/>
      <c r="L8" s="663" t="s">
        <v>284</v>
      </c>
      <c r="M8" s="576"/>
      <c r="N8" s="582"/>
      <c r="O8" s="630"/>
      <c r="P8" s="583"/>
      <c r="Q8" s="583"/>
      <c r="S8" s="583"/>
      <c r="T8" s="813"/>
      <c r="U8" s="813"/>
    </row>
    <row r="9" spans="2:29" ht="20.100000000000001" customHeight="1">
      <c r="B9" s="575"/>
      <c r="C9" s="660" t="s">
        <v>60</v>
      </c>
      <c r="D9" s="631">
        <f>IF(D4="","",IF(VLOOKUP(D4,'測定結果(幼児用）'!A12:AL111,9)="","",VLOOKUP(D4,'測定結果(幼児用）'!A12:AL111,9)))</f>
        <v>5</v>
      </c>
      <c r="E9" s="632" t="s">
        <v>158</v>
      </c>
      <c r="F9" s="633">
        <f>IF(D4="","",IF(VLOOKUP(D4,'測定結果(幼児用）'!A12:AL111,15)="","",VLOOKUP(D4,'測定結果(幼児用）'!A12:AL111,15)))</f>
        <v>120</v>
      </c>
      <c r="G9" s="634" t="s">
        <v>156</v>
      </c>
      <c r="H9" s="631">
        <f>IF(D4="","",IF(VLOOKUP(D4,'測定結果(幼児用）'!A12:AL111,22)="","",VLOOKUP(D4,'測定結果(幼児用）'!A12:AL111,22)))</f>
        <v>20</v>
      </c>
      <c r="I9" s="635" t="s">
        <v>157</v>
      </c>
      <c r="J9" s="631">
        <f>IF(D4="","",IF(VLOOKUP(D4,'測定結果(幼児用）'!A12:AL111,30)="","",VLOOKUP(D4,'測定結果(幼児用）'!A12:AM111,30)))</f>
        <v>25</v>
      </c>
      <c r="K9" s="636" t="s">
        <v>157</v>
      </c>
      <c r="L9" s="637" t="str">
        <f ca="1">IF(D4="","",IF(VLOOKUP(D4,'測定結果(幼児用）'!A12:AL111,34)="","",VLOOKUP(D4,'測定結果(幼児用）'!A12:AM111,34)))</f>
        <v>1級</v>
      </c>
      <c r="M9" s="576"/>
      <c r="N9" s="594"/>
      <c r="O9" s="638"/>
      <c r="P9" s="122"/>
      <c r="Q9" s="595"/>
      <c r="R9" s="599"/>
      <c r="S9" s="596"/>
      <c r="T9" s="585"/>
      <c r="U9" s="645"/>
      <c r="V9" s="599"/>
      <c r="W9" s="599"/>
      <c r="X9" s="607"/>
      <c r="Y9" s="599"/>
      <c r="Z9" s="587"/>
      <c r="AA9" s="587"/>
      <c r="AB9" s="587"/>
      <c r="AC9" s="587"/>
    </row>
    <row r="10" spans="2:29" ht="20.100000000000001" customHeight="1" thickBot="1">
      <c r="B10" s="575"/>
      <c r="C10" s="661" t="s">
        <v>7</v>
      </c>
      <c r="D10" s="812">
        <f ca="1">IF(D4="","",IF(VLOOKUP(D4,'測定結果(幼児用）'!A12:AL111,10)="","",VLOOKUP(D4,'測定結果(幼児用）'!A12:AL111,10)))</f>
        <v>5</v>
      </c>
      <c r="E10" s="812"/>
      <c r="F10" s="810">
        <f ca="1">IF(D4="","",IF(VLOOKUP(D4,'測定結果(幼児用）'!A12:AL111,16)="","",VLOOKUP(D4,'測定結果(幼児用）'!A12:AL111,16)))</f>
        <v>4</v>
      </c>
      <c r="G10" s="811"/>
      <c r="H10" s="812">
        <f ca="1">IF(D4="","",IF(VLOOKUP(D4,'測定結果(幼児用）'!A12:AL111,23)="","",VLOOKUP(D4,'測定結果(幼児用）'!A12:AL111,23)))</f>
        <v>5</v>
      </c>
      <c r="I10" s="811"/>
      <c r="J10" s="812">
        <f ca="1">IF(D4="","",IF(VLOOKUP(D4,'測定結果(幼児用）'!A12:AL111,31)="","",VLOOKUP(D4,'測定結果(幼児用）'!A12:AL111,31)))</f>
        <v>2</v>
      </c>
      <c r="K10" s="812"/>
      <c r="L10" s="664">
        <f ca="1">IF(D4="","",IF(VLOOKUP(D4,'測定結果(幼児用）'!A12:AL111,33)="","",VLOOKUP(D4,'測定結果(幼児用）'!A12:AM111,33)))</f>
        <v>16</v>
      </c>
      <c r="M10" s="576"/>
      <c r="N10" s="577"/>
      <c r="O10" s="575"/>
      <c r="P10" s="576"/>
      <c r="Q10" s="585"/>
      <c r="R10" s="585" t="s">
        <v>55</v>
      </c>
      <c r="S10" s="585" t="s">
        <v>51</v>
      </c>
      <c r="T10" s="585"/>
      <c r="U10" s="645"/>
      <c r="V10" s="585"/>
      <c r="W10" s="585"/>
      <c r="X10" s="607"/>
      <c r="Y10" s="599"/>
      <c r="Z10" s="587"/>
      <c r="AA10" s="587"/>
      <c r="AB10" s="587"/>
      <c r="AC10" s="587"/>
    </row>
    <row r="11" spans="2:29" ht="25.15" customHeight="1" thickBot="1">
      <c r="B11" s="575"/>
      <c r="C11" s="662" t="s">
        <v>50</v>
      </c>
      <c r="D11" s="809" t="str">
        <f>IF(D4="","",IF(VLOOKUP(D4,'測定結果(幼児用）'!A12:AL111,11)="","",VLOOKUP(D4,'測定結果(幼児用）'!A12:AL111,11)))</f>
        <v>B</v>
      </c>
      <c r="E11" s="809"/>
      <c r="F11" s="807" t="str">
        <f>IF(D4="","",IF(VLOOKUP(D4,'測定結果(幼児用）'!A12:AL111,17)="","",VLOOKUP(D4,'測定結果(幼児用）'!A12:AL111,17)))</f>
        <v>B</v>
      </c>
      <c r="G11" s="808"/>
      <c r="H11" s="809" t="str">
        <f>IF(D4="","",IF(VLOOKUP(D4,'測定結果(幼児用）'!A12:AL111,25)="","",VLOOKUP(D4,'測定結果(幼児用）'!A12:AL111,25)))</f>
        <v>B</v>
      </c>
      <c r="I11" s="808"/>
      <c r="J11" s="626"/>
      <c r="K11" s="626"/>
      <c r="L11" s="639"/>
      <c r="M11" s="576"/>
      <c r="N11" s="577"/>
      <c r="O11" s="575"/>
      <c r="Q11" s="599"/>
      <c r="R11" s="645" t="s">
        <v>12</v>
      </c>
      <c r="S11" s="645">
        <v>3</v>
      </c>
      <c r="T11" s="585"/>
      <c r="U11" s="585"/>
      <c r="V11" s="585"/>
      <c r="W11" s="585"/>
      <c r="X11" s="607"/>
      <c r="Y11" s="599"/>
      <c r="Z11" s="587"/>
      <c r="AA11" s="587"/>
      <c r="AB11" s="587"/>
      <c r="AC11" s="587"/>
    </row>
    <row r="12" spans="2:29" ht="20.100000000000001" customHeight="1">
      <c r="B12" s="575"/>
      <c r="C12" s="578"/>
      <c r="D12" s="576"/>
      <c r="E12" s="576"/>
      <c r="F12" s="598"/>
      <c r="G12" s="598"/>
      <c r="H12" s="576"/>
      <c r="I12" s="576"/>
      <c r="J12" s="598"/>
      <c r="K12" s="598"/>
      <c r="L12" s="576"/>
      <c r="M12" s="578"/>
      <c r="N12" s="577"/>
      <c r="O12" s="575"/>
      <c r="Q12" s="599"/>
      <c r="R12" s="645" t="s">
        <v>13</v>
      </c>
      <c r="S12" s="645">
        <v>2</v>
      </c>
      <c r="T12" s="585"/>
      <c r="U12" s="585"/>
      <c r="V12" s="585"/>
      <c r="W12" s="585"/>
      <c r="X12" s="607"/>
      <c r="Y12" s="599"/>
      <c r="Z12" s="587"/>
      <c r="AA12" s="587"/>
      <c r="AB12" s="587"/>
      <c r="AC12" s="587"/>
    </row>
    <row r="13" spans="2:29" ht="20.100000000000001" customHeight="1">
      <c r="B13" s="575"/>
      <c r="C13" s="578"/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7"/>
      <c r="O13" s="575"/>
      <c r="Q13" s="599"/>
      <c r="R13" s="645" t="s">
        <v>14</v>
      </c>
      <c r="S13" s="645">
        <v>1</v>
      </c>
      <c r="T13" s="585"/>
      <c r="U13" s="585"/>
      <c r="V13" s="585"/>
      <c r="W13" s="585"/>
      <c r="X13" s="607"/>
      <c r="Y13" s="599"/>
      <c r="Z13" s="587"/>
      <c r="AA13" s="587"/>
      <c r="AB13" s="587"/>
      <c r="AC13" s="587"/>
    </row>
    <row r="14" spans="2:29" ht="21">
      <c r="B14" s="575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7"/>
      <c r="O14" s="575"/>
      <c r="Q14" s="599"/>
      <c r="R14" s="601" t="s">
        <v>56</v>
      </c>
      <c r="S14" s="602" t="s">
        <v>47</v>
      </c>
      <c r="T14" s="601" t="s">
        <v>57</v>
      </c>
      <c r="U14" s="602" t="s">
        <v>48</v>
      </c>
      <c r="V14" s="601" t="s">
        <v>58</v>
      </c>
      <c r="W14" s="601" t="s">
        <v>49</v>
      </c>
      <c r="X14" s="607"/>
      <c r="Y14" s="599"/>
      <c r="Z14" s="587"/>
      <c r="AA14" s="587"/>
      <c r="AB14" s="587"/>
      <c r="AC14" s="587"/>
    </row>
    <row r="15" spans="2:29">
      <c r="B15" s="575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7"/>
      <c r="O15" s="575"/>
      <c r="Q15" s="599"/>
      <c r="R15" s="645">
        <f>_xlfn.IFS(D11="","",D11="A",3,D11="B",2,D11="C",1)</f>
        <v>2</v>
      </c>
      <c r="S15" s="603">
        <f>D9</f>
        <v>5</v>
      </c>
      <c r="T15" s="645">
        <f>_xlfn.IFS(H11="","",H11="A",3,H11="B",2,H11="C",1)</f>
        <v>2</v>
      </c>
      <c r="U15" s="604">
        <f>H9</f>
        <v>20</v>
      </c>
      <c r="V15" s="645">
        <f>_xlfn.IFS(F11="","",F11="A",3,F11="B",2,F11="C",1)</f>
        <v>2</v>
      </c>
      <c r="W15" s="605">
        <f>F9</f>
        <v>120</v>
      </c>
      <c r="X15" s="607"/>
      <c r="Y15" s="599"/>
      <c r="Z15" s="587"/>
      <c r="AA15" s="587"/>
      <c r="AB15" s="587"/>
      <c r="AC15" s="587"/>
    </row>
    <row r="16" spans="2:29" ht="24.75" customHeight="1">
      <c r="B16" s="575"/>
      <c r="C16" s="576"/>
      <c r="D16" s="576"/>
      <c r="E16" s="576"/>
      <c r="F16" s="576"/>
      <c r="G16" s="576"/>
      <c r="H16" s="576"/>
      <c r="I16" s="576"/>
      <c r="J16" s="576"/>
      <c r="K16" s="576"/>
      <c r="L16" s="576"/>
      <c r="M16" s="576"/>
      <c r="N16" s="577"/>
      <c r="O16" s="575"/>
      <c r="Q16" s="599"/>
      <c r="R16" s="585"/>
      <c r="S16" s="585" t="s">
        <v>195</v>
      </c>
      <c r="T16" s="585"/>
      <c r="U16" s="585"/>
      <c r="V16" s="585"/>
      <c r="W16" s="585"/>
      <c r="X16" s="607"/>
      <c r="Y16" s="599"/>
      <c r="Z16" s="587"/>
      <c r="AA16" s="587"/>
      <c r="AB16" s="587"/>
      <c r="AC16" s="587"/>
    </row>
    <row r="17" spans="2:29" ht="24.75" customHeight="1">
      <c r="B17" s="575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7"/>
      <c r="O17" s="575"/>
      <c r="Q17" s="599"/>
      <c r="R17" s="606"/>
      <c r="S17" s="607" t="s">
        <v>61</v>
      </c>
      <c r="T17" s="599"/>
      <c r="U17" s="599"/>
      <c r="V17" s="599"/>
      <c r="W17" s="599"/>
      <c r="X17" s="607"/>
      <c r="Y17" s="599"/>
      <c r="Z17" s="587"/>
      <c r="AA17" s="587"/>
      <c r="AB17" s="587"/>
      <c r="AC17" s="587"/>
    </row>
    <row r="18" spans="2:29" ht="24.75" customHeight="1">
      <c r="B18" s="575"/>
      <c r="C18" s="576"/>
      <c r="D18" s="576"/>
      <c r="E18" s="576"/>
      <c r="F18" s="576"/>
      <c r="G18" s="576"/>
      <c r="H18" s="576"/>
      <c r="I18" s="576"/>
      <c r="J18" s="576"/>
      <c r="K18" s="576"/>
      <c r="L18" s="576"/>
      <c r="M18" s="576"/>
      <c r="N18" s="577"/>
      <c r="O18" s="575"/>
      <c r="Q18" s="599"/>
      <c r="R18" s="607"/>
      <c r="S18" s="607">
        <f ca="1">D10</f>
        <v>5</v>
      </c>
      <c r="T18" s="599"/>
      <c r="U18" s="599"/>
      <c r="V18" s="599"/>
      <c r="W18" s="599"/>
      <c r="X18" s="607"/>
      <c r="Y18" s="599"/>
      <c r="Z18" s="587"/>
      <c r="AA18" s="587"/>
      <c r="AB18" s="587"/>
      <c r="AC18" s="587"/>
    </row>
    <row r="19" spans="2:29" ht="24.75" customHeight="1">
      <c r="B19" s="575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7"/>
      <c r="O19" s="575"/>
      <c r="Q19" s="599"/>
      <c r="R19" s="607"/>
      <c r="S19" s="607" t="s">
        <v>54</v>
      </c>
      <c r="T19" s="599"/>
      <c r="U19" s="599"/>
      <c r="V19" s="599"/>
      <c r="W19" s="599"/>
      <c r="X19" s="607"/>
      <c r="Y19" s="599"/>
      <c r="Z19" s="587"/>
      <c r="AA19" s="587"/>
      <c r="AB19" s="587"/>
      <c r="AC19" s="587"/>
    </row>
    <row r="20" spans="2:29">
      <c r="B20" s="575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7"/>
      <c r="O20" s="575"/>
      <c r="Q20" s="599"/>
      <c r="R20" s="607"/>
      <c r="S20" s="607">
        <f ca="1">J10</f>
        <v>2</v>
      </c>
      <c r="T20" s="599"/>
      <c r="U20" s="599"/>
      <c r="V20" s="599"/>
      <c r="W20" s="599"/>
      <c r="X20" s="607"/>
      <c r="Y20" s="599"/>
      <c r="Z20" s="587"/>
      <c r="AA20" s="587"/>
      <c r="AB20" s="587"/>
      <c r="AC20" s="587"/>
    </row>
    <row r="21" spans="2:29"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7"/>
      <c r="O21" s="575"/>
      <c r="Q21" s="599"/>
      <c r="R21" s="599"/>
      <c r="S21" s="599"/>
      <c r="T21" s="599"/>
      <c r="U21" s="599"/>
      <c r="V21" s="599"/>
      <c r="W21" s="599"/>
      <c r="X21" s="607"/>
      <c r="Y21" s="599"/>
      <c r="Z21" s="587"/>
      <c r="AA21" s="587"/>
      <c r="AB21" s="587"/>
      <c r="AC21" s="587"/>
    </row>
    <row r="22" spans="2:29">
      <c r="B22" s="575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7"/>
      <c r="O22" s="575"/>
      <c r="Q22" s="599"/>
      <c r="R22" s="599"/>
      <c r="S22" s="599"/>
      <c r="T22" s="599"/>
      <c r="U22" s="599"/>
      <c r="V22" s="599"/>
      <c r="W22" s="599"/>
      <c r="X22" s="607"/>
      <c r="Y22" s="599"/>
      <c r="Z22" s="587"/>
      <c r="AA22" s="587"/>
      <c r="AB22" s="587"/>
      <c r="AC22" s="587"/>
    </row>
    <row r="23" spans="2:29">
      <c r="B23" s="575"/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7"/>
      <c r="O23" s="575"/>
      <c r="R23" s="599"/>
      <c r="S23" s="599"/>
      <c r="T23" s="599"/>
      <c r="U23" s="599"/>
      <c r="V23" s="599"/>
      <c r="W23" s="599"/>
      <c r="X23" s="607"/>
      <c r="Y23" s="599"/>
      <c r="Z23" s="587"/>
      <c r="AA23" s="587"/>
      <c r="AB23" s="587"/>
      <c r="AC23" s="587"/>
    </row>
    <row r="24" spans="2:29">
      <c r="B24" s="575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7"/>
      <c r="O24" s="575"/>
      <c r="R24" s="599"/>
      <c r="S24" s="599"/>
      <c r="T24" s="599"/>
      <c r="U24" s="599"/>
      <c r="V24" s="599"/>
      <c r="W24" s="599"/>
      <c r="X24" s="607"/>
      <c r="Y24" s="599"/>
      <c r="Z24" s="587"/>
      <c r="AA24" s="587"/>
      <c r="AB24" s="587"/>
      <c r="AC24" s="587"/>
    </row>
    <row r="25" spans="2:29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7"/>
      <c r="O25" s="575"/>
      <c r="R25" s="599"/>
      <c r="S25" s="599"/>
      <c r="T25" s="599"/>
      <c r="U25" s="599"/>
      <c r="V25" s="599"/>
      <c r="W25" s="599"/>
      <c r="X25" s="607"/>
      <c r="Y25" s="599"/>
      <c r="Z25" s="587"/>
      <c r="AA25" s="587"/>
      <c r="AB25" s="587"/>
      <c r="AC25" s="587"/>
    </row>
    <row r="26" spans="2:29"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7"/>
      <c r="O26" s="575"/>
      <c r="R26" s="599"/>
      <c r="S26" s="599"/>
      <c r="T26" s="599"/>
      <c r="U26" s="599"/>
      <c r="V26" s="599"/>
      <c r="W26" s="599"/>
      <c r="X26" s="607"/>
      <c r="Y26" s="599"/>
      <c r="Z26" s="587"/>
      <c r="AA26" s="587"/>
      <c r="AB26" s="587"/>
      <c r="AC26" s="587"/>
    </row>
    <row r="27" spans="2:29"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7"/>
      <c r="O27" s="575"/>
      <c r="R27" s="599"/>
      <c r="S27" s="599"/>
      <c r="T27" s="599"/>
      <c r="U27" s="599"/>
      <c r="V27" s="599"/>
      <c r="W27" s="599"/>
      <c r="X27" s="607"/>
      <c r="Y27" s="599"/>
      <c r="Z27" s="587"/>
      <c r="AA27" s="587"/>
      <c r="AB27" s="587"/>
      <c r="AC27" s="587"/>
    </row>
    <row r="28" spans="2:29"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7"/>
      <c r="O28" s="575"/>
      <c r="R28" s="587"/>
      <c r="S28" s="587"/>
      <c r="T28" s="587"/>
      <c r="U28" s="587"/>
      <c r="V28" s="587"/>
      <c r="W28" s="587"/>
      <c r="X28" s="586"/>
      <c r="Y28" s="587"/>
      <c r="Z28" s="587"/>
      <c r="AA28" s="587"/>
      <c r="AB28" s="587"/>
      <c r="AC28" s="587"/>
    </row>
    <row r="29" spans="2:29">
      <c r="B29" s="575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7"/>
      <c r="O29" s="575"/>
      <c r="R29" s="587"/>
      <c r="S29" s="587"/>
      <c r="T29" s="587"/>
      <c r="U29" s="587"/>
      <c r="V29" s="587"/>
      <c r="W29" s="587"/>
      <c r="X29" s="586"/>
      <c r="Y29" s="587"/>
      <c r="Z29" s="587"/>
      <c r="AA29" s="587"/>
      <c r="AB29" s="587"/>
      <c r="AC29" s="587"/>
    </row>
    <row r="30" spans="2:29">
      <c r="B30" s="575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7"/>
      <c r="O30" s="575"/>
      <c r="R30" s="587"/>
      <c r="S30" s="587"/>
      <c r="T30" s="587"/>
      <c r="U30" s="587"/>
      <c r="V30" s="587"/>
      <c r="W30" s="587"/>
      <c r="X30" s="586"/>
      <c r="Y30" s="587"/>
      <c r="Z30" s="587"/>
      <c r="AA30" s="587"/>
      <c r="AB30" s="587"/>
      <c r="AC30" s="587"/>
    </row>
    <row r="31" spans="2:29">
      <c r="B31" s="575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7"/>
      <c r="O31" s="575"/>
      <c r="R31" s="587"/>
      <c r="S31" s="587"/>
      <c r="T31" s="587"/>
      <c r="U31" s="587"/>
      <c r="V31" s="587"/>
      <c r="W31" s="587"/>
      <c r="X31" s="586"/>
      <c r="Y31" s="587"/>
      <c r="Z31" s="587"/>
      <c r="AA31" s="587"/>
      <c r="AB31" s="587"/>
      <c r="AC31" s="587"/>
    </row>
    <row r="32" spans="2:29">
      <c r="B32" s="575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7"/>
      <c r="O32" s="575"/>
      <c r="R32" s="587"/>
      <c r="S32" s="587"/>
      <c r="T32" s="587"/>
      <c r="U32" s="587"/>
      <c r="V32" s="587"/>
      <c r="W32" s="587"/>
      <c r="X32" s="586"/>
      <c r="Y32" s="587"/>
      <c r="Z32" s="587"/>
      <c r="AA32" s="587"/>
      <c r="AB32" s="587"/>
      <c r="AC32" s="587"/>
    </row>
    <row r="33" spans="2:29">
      <c r="B33" s="575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7"/>
      <c r="O33" s="575"/>
      <c r="R33" s="587"/>
      <c r="S33" s="587"/>
      <c r="T33" s="587"/>
      <c r="U33" s="587"/>
      <c r="V33" s="587"/>
      <c r="W33" s="587"/>
      <c r="X33" s="586"/>
      <c r="Y33" s="587"/>
      <c r="Z33" s="587"/>
      <c r="AA33" s="587"/>
      <c r="AB33" s="587"/>
      <c r="AC33" s="587"/>
    </row>
    <row r="34" spans="2:29">
      <c r="B34" s="575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7"/>
      <c r="O34" s="575"/>
      <c r="R34" s="587"/>
      <c r="S34" s="587"/>
      <c r="T34" s="587"/>
      <c r="U34" s="587"/>
      <c r="V34" s="587"/>
      <c r="W34" s="587"/>
      <c r="X34" s="586"/>
      <c r="Y34" s="587"/>
      <c r="Z34" s="587"/>
      <c r="AA34" s="587"/>
      <c r="AB34" s="587"/>
      <c r="AC34" s="587"/>
    </row>
    <row r="35" spans="2:29">
      <c r="B35" s="575"/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7"/>
      <c r="O35" s="575"/>
      <c r="R35" s="587"/>
      <c r="S35" s="587"/>
      <c r="T35" s="587"/>
      <c r="U35" s="587"/>
      <c r="V35" s="587"/>
      <c r="W35" s="587"/>
      <c r="X35" s="586"/>
      <c r="Y35" s="587"/>
      <c r="Z35" s="587"/>
      <c r="AA35" s="587"/>
      <c r="AB35" s="587"/>
      <c r="AC35" s="587"/>
    </row>
    <row r="36" spans="2:29"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7"/>
      <c r="O36" s="575"/>
      <c r="R36" s="587"/>
      <c r="S36" s="587"/>
      <c r="T36" s="587"/>
      <c r="U36" s="587"/>
      <c r="V36" s="587"/>
      <c r="W36" s="587"/>
      <c r="X36" s="586"/>
      <c r="Y36" s="587"/>
      <c r="Z36" s="587"/>
      <c r="AA36" s="587"/>
      <c r="AB36" s="587"/>
      <c r="AC36" s="587"/>
    </row>
    <row r="37" spans="2:29" ht="30" customHeight="1">
      <c r="B37" s="575"/>
      <c r="C37" s="576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577"/>
      <c r="O37" s="575"/>
      <c r="R37" s="587"/>
      <c r="S37" s="587"/>
      <c r="T37" s="587"/>
      <c r="U37" s="587"/>
      <c r="V37" s="587"/>
      <c r="W37" s="587"/>
      <c r="X37" s="586"/>
      <c r="Y37" s="587"/>
      <c r="Z37" s="587"/>
      <c r="AA37" s="587"/>
      <c r="AB37" s="587"/>
      <c r="AC37" s="587"/>
    </row>
    <row r="38" spans="2:29" ht="30" customHeight="1">
      <c r="B38" s="575"/>
      <c r="C38" s="576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577"/>
      <c r="O38" s="575"/>
      <c r="R38" s="587"/>
      <c r="S38" s="587"/>
      <c r="T38" s="587"/>
      <c r="U38" s="587"/>
      <c r="V38" s="587"/>
      <c r="W38" s="587"/>
      <c r="X38" s="586"/>
      <c r="Y38" s="587"/>
      <c r="Z38" s="587"/>
      <c r="AA38" s="587"/>
      <c r="AB38" s="587"/>
      <c r="AC38" s="587"/>
    </row>
    <row r="39" spans="2:29" ht="30" customHeight="1">
      <c r="B39" s="575"/>
      <c r="C39" s="576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577"/>
      <c r="O39" s="575"/>
    </row>
    <row r="40" spans="2:29" ht="30" customHeight="1">
      <c r="B40" s="575"/>
      <c r="C40" s="576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577"/>
      <c r="O40" s="575"/>
    </row>
    <row r="41" spans="2:29" ht="30" customHeight="1">
      <c r="B41" s="575"/>
      <c r="C41" s="576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577"/>
      <c r="O41" s="575"/>
    </row>
    <row r="42" spans="2:29" ht="30" customHeight="1">
      <c r="B42" s="575"/>
      <c r="C42" s="576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577"/>
      <c r="O42" s="575"/>
    </row>
    <row r="43" spans="2:29" ht="30" customHeight="1">
      <c r="B43" s="575"/>
      <c r="C43" s="576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577"/>
      <c r="O43" s="575"/>
    </row>
    <row r="44" spans="2:29" ht="30" customHeight="1">
      <c r="B44" s="575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7"/>
      <c r="O44" s="575"/>
    </row>
    <row r="45" spans="2:29" ht="30" customHeight="1">
      <c r="B45" s="575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7"/>
      <c r="O45" s="575"/>
    </row>
    <row r="46" spans="2:29" ht="30" customHeight="1">
      <c r="B46" s="575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7"/>
      <c r="O46" s="575"/>
    </row>
    <row r="47" spans="2:29">
      <c r="B47" s="575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7"/>
      <c r="O47" s="575"/>
    </row>
    <row r="48" spans="2:29">
      <c r="B48" s="575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7"/>
      <c r="O48" s="575"/>
    </row>
    <row r="49" spans="2:26">
      <c r="B49" s="575"/>
      <c r="C49" s="576"/>
      <c r="D49" s="576"/>
      <c r="E49" s="576"/>
      <c r="F49" s="576"/>
      <c r="G49" s="576"/>
      <c r="H49" s="576"/>
      <c r="I49" s="576"/>
      <c r="J49" s="576"/>
      <c r="K49" s="576"/>
      <c r="L49" s="576"/>
      <c r="M49" s="576"/>
      <c r="N49" s="577"/>
      <c r="O49" s="575"/>
    </row>
    <row r="50" spans="2:26" ht="12.75" thickBot="1">
      <c r="B50" s="575"/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7"/>
      <c r="O50" s="575"/>
    </row>
    <row r="51" spans="2:26" ht="24" customHeight="1" thickTop="1">
      <c r="B51" s="754"/>
      <c r="C51" s="755"/>
      <c r="D51" s="755"/>
      <c r="E51" s="755"/>
      <c r="F51" s="755"/>
      <c r="G51" s="755"/>
      <c r="H51" s="755"/>
      <c r="I51" s="755"/>
      <c r="J51" s="755"/>
      <c r="K51" s="755"/>
      <c r="L51" s="755"/>
      <c r="M51" s="755"/>
      <c r="N51" s="756"/>
      <c r="O51" s="608"/>
      <c r="X51" s="573"/>
      <c r="Z51" s="574"/>
    </row>
    <row r="52" spans="2:26" ht="24" customHeight="1">
      <c r="B52" s="757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  <c r="N52" s="759"/>
      <c r="O52" s="608"/>
      <c r="X52" s="573"/>
      <c r="Z52" s="574"/>
    </row>
    <row r="53" spans="2:26" ht="24" customHeight="1">
      <c r="B53" s="757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  <c r="N53" s="759"/>
      <c r="O53" s="608"/>
      <c r="X53" s="573"/>
      <c r="Z53" s="574"/>
    </row>
    <row r="54" spans="2:26" ht="24" customHeight="1">
      <c r="B54" s="757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9"/>
      <c r="O54" s="608"/>
      <c r="X54" s="573"/>
      <c r="Z54" s="574"/>
    </row>
    <row r="55" spans="2:26" ht="24" customHeight="1" thickBot="1">
      <c r="B55" s="760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2"/>
      <c r="O55" s="608"/>
      <c r="X55" s="573"/>
      <c r="Z55" s="574"/>
    </row>
    <row r="56" spans="2:26" ht="2.25" customHeight="1" thickTop="1">
      <c r="X56" s="573"/>
      <c r="Z56" s="574"/>
    </row>
    <row r="57" spans="2:26">
      <c r="X57" s="573"/>
      <c r="Z57" s="574"/>
    </row>
    <row r="58" spans="2:26" ht="2.25" customHeight="1"/>
  </sheetData>
  <sheetProtection sheet="1" selectLockedCells="1"/>
  <mergeCells count="20">
    <mergeCell ref="C2:M2"/>
    <mergeCell ref="T8:U8"/>
    <mergeCell ref="D5:G5"/>
    <mergeCell ref="H5:I5"/>
    <mergeCell ref="J5:K5"/>
    <mergeCell ref="D6:G6"/>
    <mergeCell ref="H6:I6"/>
    <mergeCell ref="J6:K6"/>
    <mergeCell ref="F8:G8"/>
    <mergeCell ref="H8:I8"/>
    <mergeCell ref="D8:E8"/>
    <mergeCell ref="J8:K8"/>
    <mergeCell ref="F11:G11"/>
    <mergeCell ref="H11:I11"/>
    <mergeCell ref="D11:E11"/>
    <mergeCell ref="B51:N55"/>
    <mergeCell ref="F10:G10"/>
    <mergeCell ref="H10:I10"/>
    <mergeCell ref="D10:E10"/>
    <mergeCell ref="J10:K10"/>
  </mergeCells>
  <phoneticPr fontId="8"/>
  <printOptions horizontalCentered="1" gridLinesSet="0"/>
  <pageMargins left="0.78740157480314965" right="0.78740157480314965" top="0.98425196850393704" bottom="0.98425196850393704" header="0.51181102362204722" footer="0.51181102362204722"/>
  <pageSetup paperSize="9" scale="68" fitToWidth="0" fitToHeight="0" orientation="portrait" r:id="rId1"/>
  <headerFooter alignWithMargins="0"/>
  <rowBreaks count="1" manualBreakCount="1">
    <brk id="65" min="2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B001-6CC9-4DEF-B849-6252539E8ABA}">
  <sheetPr>
    <tabColor rgb="FFFF0000"/>
  </sheetPr>
  <dimension ref="A1:DA584"/>
  <sheetViews>
    <sheetView view="pageBreakPreview" zoomScaleNormal="90" zoomScaleSheetLayoutView="100" workbookViewId="0">
      <pane xSplit="6" ySplit="12" topLeftCell="AD13" activePane="bottomRight" state="frozen"/>
      <selection pane="topRight" activeCell="G1" sqref="G1"/>
      <selection pane="bottomLeft" activeCell="A12" sqref="A12"/>
      <selection pane="bottomRight" activeCell="B15" sqref="B15"/>
    </sheetView>
  </sheetViews>
  <sheetFormatPr defaultColWidth="8.85546875" defaultRowHeight="12"/>
  <cols>
    <col min="1" max="1" width="4.7109375" customWidth="1"/>
    <col min="2" max="2" width="15.42578125" customWidth="1"/>
    <col min="3" max="3" width="5.7109375" customWidth="1"/>
    <col min="4" max="4" width="12.28515625" customWidth="1"/>
    <col min="5" max="5" width="5.7109375" customWidth="1"/>
    <col min="6" max="6" width="10.28515625" customWidth="1"/>
    <col min="7" max="8" width="9.28515625" customWidth="1"/>
    <col min="9" max="10" width="8.42578125" customWidth="1"/>
    <col min="11" max="11" width="7.5703125" customWidth="1"/>
    <col min="12" max="14" width="7.7109375" customWidth="1"/>
    <col min="15" max="15" width="9" customWidth="1"/>
    <col min="16" max="16" width="6.28515625" customWidth="1"/>
    <col min="17" max="17" width="6.42578125" customWidth="1"/>
    <col min="18" max="21" width="7.7109375" customWidth="1"/>
    <col min="22" max="23" width="6.28515625" customWidth="1"/>
    <col min="24" max="24" width="18.42578125" customWidth="1"/>
    <col min="25" max="25" width="7.140625" customWidth="1"/>
    <col min="26" max="29" width="7.7109375" customWidth="1"/>
    <col min="30" max="30" width="9" customWidth="1"/>
    <col min="31" max="31" width="6.28515625" customWidth="1"/>
    <col min="32" max="32" width="6.7109375" customWidth="1"/>
    <col min="33" max="33" width="6.28515625" customWidth="1"/>
    <col min="34" max="35" width="11.140625" customWidth="1"/>
    <col min="36" max="36" width="9" customWidth="1"/>
    <col min="37" max="37" width="6.28515625" customWidth="1"/>
    <col min="38" max="39" width="10" customWidth="1"/>
    <col min="40" max="40" width="6.7109375" customWidth="1"/>
    <col min="41" max="42" width="11.5703125" customWidth="1"/>
    <col min="43" max="45" width="10.7109375" customWidth="1"/>
    <col min="46" max="46" width="11.140625" customWidth="1"/>
    <col min="47" max="47" width="13.85546875" customWidth="1"/>
    <col min="48" max="48" width="13.140625" customWidth="1"/>
    <col min="49" max="49" width="8.5703125" customWidth="1"/>
    <col min="50" max="50" width="10" customWidth="1"/>
    <col min="51" max="55" width="17.140625" customWidth="1"/>
    <col min="56" max="58" width="9.140625" customWidth="1"/>
    <col min="59" max="68" width="11.140625" customWidth="1"/>
    <col min="69" max="69" width="14.7109375" customWidth="1"/>
    <col min="70" max="71" width="10.85546875" customWidth="1"/>
    <col min="72" max="77" width="10.28515625" customWidth="1"/>
    <col min="78" max="78" width="6.7109375" hidden="1" customWidth="1"/>
    <col min="79" max="79" width="10.7109375" hidden="1" customWidth="1"/>
    <col min="80" max="80" width="4.42578125" hidden="1" customWidth="1"/>
    <col min="81" max="81" width="3.7109375" hidden="1" customWidth="1"/>
    <col min="82" max="82" width="17.5703125" hidden="1" customWidth="1"/>
    <col min="83" max="83" width="18.7109375" hidden="1" customWidth="1"/>
    <col min="84" max="84" width="17.5703125" hidden="1" customWidth="1"/>
    <col min="85" max="85" width="18.7109375" hidden="1" customWidth="1"/>
    <col min="86" max="86" width="17.5703125" hidden="1" customWidth="1"/>
    <col min="87" max="87" width="18.7109375" hidden="1" customWidth="1"/>
    <col min="88" max="88" width="17.5703125" hidden="1" customWidth="1"/>
    <col min="89" max="89" width="18.7109375" hidden="1" customWidth="1"/>
    <col min="90" max="90" width="17.5703125" hidden="1" customWidth="1"/>
    <col min="91" max="97" width="18.7109375" hidden="1" customWidth="1"/>
    <col min="98" max="98" width="9.7109375" hidden="1" customWidth="1"/>
    <col min="99" max="106" width="0" hidden="1" customWidth="1"/>
  </cols>
  <sheetData>
    <row r="1" spans="1:105" ht="30" customHeight="1" thickBot="1">
      <c r="A1" s="19" t="s">
        <v>67</v>
      </c>
      <c r="B1" s="20"/>
      <c r="C1" s="20"/>
      <c r="D1" s="20"/>
      <c r="E1" s="20"/>
      <c r="F1" s="20"/>
      <c r="G1" s="20"/>
      <c r="H1" s="17"/>
      <c r="I1" s="20"/>
      <c r="J1" s="20"/>
      <c r="K1" s="97"/>
      <c r="L1" s="97"/>
      <c r="M1" s="97"/>
      <c r="N1" s="97"/>
      <c r="O1" s="17"/>
      <c r="P1" s="17"/>
      <c r="Q1" s="17"/>
      <c r="R1" s="17"/>
      <c r="S1" s="17"/>
      <c r="T1" s="17"/>
      <c r="U1" s="17"/>
      <c r="V1" s="17"/>
      <c r="W1" s="17"/>
      <c r="X1" s="17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17"/>
      <c r="AK1" s="17"/>
      <c r="AL1" s="20"/>
      <c r="AN1" s="97"/>
      <c r="AO1" s="97"/>
      <c r="AP1" s="25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DA1" s="157" t="s">
        <v>197</v>
      </c>
    </row>
    <row r="2" spans="1:105" ht="1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F2" s="241"/>
      <c r="AG2" s="241"/>
      <c r="AH2" s="241"/>
      <c r="AI2" s="241"/>
      <c r="AJ2" s="241"/>
      <c r="AK2" s="241"/>
      <c r="AM2" s="735"/>
      <c r="AN2" s="735"/>
      <c r="AO2" s="735"/>
      <c r="AP2" s="96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DA2" s="157" t="s">
        <v>198</v>
      </c>
    </row>
    <row r="3" spans="1:105" ht="15" customHeight="1">
      <c r="A3" s="746" t="s">
        <v>28</v>
      </c>
      <c r="B3" s="747"/>
      <c r="C3" s="746" t="s">
        <v>29</v>
      </c>
      <c r="D3" s="747"/>
      <c r="E3" s="747"/>
      <c r="F3" s="747"/>
      <c r="G3" s="747"/>
      <c r="H3" s="747"/>
      <c r="I3" s="748"/>
      <c r="J3" s="746" t="s">
        <v>30</v>
      </c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8"/>
      <c r="W3" s="851" t="s">
        <v>160</v>
      </c>
      <c r="X3" s="851"/>
      <c r="Y3" s="851"/>
      <c r="Z3" s="851"/>
      <c r="AA3" s="99"/>
      <c r="AB3" s="99"/>
      <c r="AE3" s="98"/>
      <c r="DA3" s="157" t="s">
        <v>199</v>
      </c>
    </row>
    <row r="4" spans="1:105" ht="26.25" customHeight="1">
      <c r="A4" s="750" t="s">
        <v>209</v>
      </c>
      <c r="B4" s="751"/>
      <c r="C4" s="850" t="s">
        <v>267</v>
      </c>
      <c r="D4" s="752"/>
      <c r="E4" s="752"/>
      <c r="F4" s="752"/>
      <c r="G4" s="753"/>
      <c r="H4" s="850" t="s">
        <v>268</v>
      </c>
      <c r="I4" s="753"/>
      <c r="J4" s="850" t="s">
        <v>196</v>
      </c>
      <c r="K4" s="752"/>
      <c r="L4" s="752"/>
      <c r="M4" s="752"/>
      <c r="N4" s="752"/>
      <c r="O4" s="752"/>
      <c r="P4" s="752"/>
      <c r="Q4" s="753"/>
      <c r="R4" s="744" t="s">
        <v>31</v>
      </c>
      <c r="S4" s="744"/>
      <c r="T4" s="744"/>
      <c r="U4" s="744"/>
      <c r="V4" s="745"/>
      <c r="W4" s="843">
        <v>42535</v>
      </c>
      <c r="X4" s="844"/>
      <c r="Y4" s="844"/>
      <c r="Z4" s="845"/>
      <c r="AA4" s="99"/>
      <c r="AB4" s="99"/>
      <c r="AE4" s="98"/>
      <c r="DA4" s="157" t="s">
        <v>200</v>
      </c>
    </row>
    <row r="5" spans="1:105" ht="15" customHeight="1">
      <c r="A5" s="241"/>
      <c r="B5" s="241"/>
      <c r="C5" s="241"/>
      <c r="D5" s="241"/>
      <c r="E5" s="241"/>
      <c r="F5" s="241"/>
      <c r="G5" s="241"/>
      <c r="H5" s="241"/>
      <c r="I5" s="241"/>
      <c r="J5" s="100"/>
      <c r="K5" s="100"/>
      <c r="L5" s="100"/>
      <c r="M5" s="100"/>
      <c r="N5" s="100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100"/>
      <c r="AE5" s="98"/>
      <c r="AF5" s="100"/>
      <c r="AG5" s="100"/>
      <c r="AH5" s="100"/>
      <c r="AI5" s="100"/>
      <c r="AJ5" s="241"/>
      <c r="AK5" s="241"/>
      <c r="AL5" s="98"/>
      <c r="AQ5" s="159"/>
      <c r="AR5" s="159"/>
      <c r="AS5" s="160"/>
      <c r="DA5" s="157" t="s">
        <v>201</v>
      </c>
    </row>
    <row r="6" spans="1:105" ht="15" customHeight="1">
      <c r="A6" s="47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99"/>
      <c r="L6" s="99"/>
      <c r="M6" s="99"/>
      <c r="N6" s="99"/>
      <c r="Q6" s="99"/>
      <c r="R6" s="99"/>
      <c r="S6" s="99"/>
      <c r="T6" s="99"/>
      <c r="U6" s="99"/>
      <c r="V6" s="98"/>
      <c r="W6" s="99"/>
      <c r="X6" s="99"/>
      <c r="Y6" s="98"/>
      <c r="Z6" s="98"/>
      <c r="AA6" s="98"/>
      <c r="AB6" s="98"/>
      <c r="AC6" s="98"/>
      <c r="AD6" s="99"/>
      <c r="AE6" s="98"/>
      <c r="AF6" s="99"/>
      <c r="AG6" s="99"/>
      <c r="AH6" s="99"/>
      <c r="AI6" s="99"/>
      <c r="AJ6" s="99"/>
      <c r="AK6" s="99"/>
      <c r="AL6" s="98"/>
      <c r="DA6" s="157" t="s">
        <v>202</v>
      </c>
    </row>
    <row r="7" spans="1:105" ht="15" customHeight="1">
      <c r="A7" s="47" t="s">
        <v>138</v>
      </c>
      <c r="B7" s="49"/>
      <c r="C7" s="47" t="s">
        <v>137</v>
      </c>
      <c r="D7" s="49"/>
      <c r="E7" s="47" t="s">
        <v>161</v>
      </c>
      <c r="F7" s="49"/>
      <c r="G7" s="47" t="s">
        <v>39</v>
      </c>
      <c r="H7" s="49"/>
      <c r="I7" s="47" t="s">
        <v>40</v>
      </c>
      <c r="J7" s="49"/>
      <c r="K7" s="99"/>
      <c r="L7" s="99"/>
      <c r="M7" s="99"/>
      <c r="N7" s="99"/>
      <c r="Q7" s="99"/>
      <c r="R7" s="99"/>
      <c r="S7" s="99"/>
      <c r="T7" s="99"/>
      <c r="U7" s="99"/>
      <c r="V7" s="98"/>
      <c r="W7" s="99"/>
      <c r="X7" s="99"/>
      <c r="Y7" s="98"/>
      <c r="Z7" s="98"/>
      <c r="AA7" s="98"/>
      <c r="AB7" s="98"/>
      <c r="AC7" s="98"/>
      <c r="AD7" s="99"/>
      <c r="AE7" s="98"/>
      <c r="AF7" s="99"/>
      <c r="AG7" s="99"/>
      <c r="AH7" s="99"/>
      <c r="AI7" s="99"/>
      <c r="AJ7" s="99"/>
      <c r="AK7" s="99"/>
      <c r="AL7" s="98"/>
      <c r="DA7" s="157" t="s">
        <v>203</v>
      </c>
    </row>
    <row r="8" spans="1:105" ht="26.25" customHeight="1">
      <c r="A8" s="226">
        <f ca="1">IF(COUNTIF($AP$13:$AP$112,A7)=0,"",COUNTIF($AP$13:$AP$112,A7))</f>
        <v>1</v>
      </c>
      <c r="B8" s="225"/>
      <c r="C8" s="226" t="str">
        <f ca="1">IF(COUNTIF($AP$13:$AP$112,C7)=0,"",COUNTIF($AP$13:$AP$112,C7))</f>
        <v/>
      </c>
      <c r="D8" s="225"/>
      <c r="E8" s="226">
        <f ca="1">IF(COUNTIF($AP$13:$AP$112,E7)=0,"",COUNTIF($AP$13:$AP$112,E7))</f>
        <v>1</v>
      </c>
      <c r="F8" s="225"/>
      <c r="G8" s="226" t="str">
        <f ca="1">IF(COUNTIF($AP$13:$AP$112,G7)=0,"",COUNTIF($AP$13:$AP$112,G7))</f>
        <v/>
      </c>
      <c r="H8" s="225"/>
      <c r="I8" s="226" t="str">
        <f ca="1">IF(COUNTIF($AP$13:$AP$112,I7)=0,"",COUNTIF($AP$13:$AP$112,I7))</f>
        <v/>
      </c>
      <c r="J8" s="225"/>
      <c r="K8" s="156"/>
      <c r="L8" s="100"/>
      <c r="M8" s="100"/>
      <c r="N8" s="100"/>
      <c r="O8" s="30"/>
      <c r="P8" s="30"/>
      <c r="Q8" s="100"/>
      <c r="R8" s="100"/>
      <c r="S8" s="100"/>
      <c r="T8" s="100"/>
      <c r="U8" s="100"/>
      <c r="V8" s="98"/>
      <c r="W8" s="100"/>
      <c r="X8" s="100"/>
      <c r="Y8" s="98"/>
      <c r="Z8" s="98"/>
      <c r="AA8" s="98"/>
      <c r="AB8" s="98"/>
      <c r="AC8" s="98"/>
      <c r="AD8" s="100"/>
      <c r="AE8" s="98"/>
      <c r="AF8" s="100"/>
      <c r="AG8" s="100"/>
      <c r="AH8" s="100"/>
      <c r="AI8" s="100"/>
      <c r="AJ8" s="100"/>
      <c r="AK8" s="100"/>
      <c r="AL8" s="98"/>
      <c r="AM8" s="30"/>
      <c r="AN8" s="30"/>
      <c r="AO8" s="30"/>
      <c r="AP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DA8" s="157" t="s">
        <v>204</v>
      </c>
    </row>
    <row r="9" spans="1:105" ht="26.25" customHeight="1" thickBot="1">
      <c r="A9" s="243" t="s">
        <v>259</v>
      </c>
      <c r="B9" s="192"/>
      <c r="C9" s="192"/>
      <c r="D9" s="192"/>
      <c r="E9" s="192"/>
      <c r="F9" s="192"/>
      <c r="G9" s="192"/>
      <c r="H9" s="192"/>
      <c r="I9" s="192"/>
      <c r="J9" s="192"/>
      <c r="K9" s="190"/>
      <c r="L9" s="190"/>
      <c r="M9" s="190"/>
      <c r="N9" s="190"/>
      <c r="O9" s="17"/>
      <c r="P9" s="17"/>
      <c r="Q9" s="190"/>
      <c r="R9" s="190"/>
      <c r="S9" s="190"/>
      <c r="T9" s="190"/>
      <c r="U9" s="190"/>
      <c r="V9" s="191"/>
      <c r="W9" s="190"/>
      <c r="X9" s="190"/>
      <c r="Y9" s="191"/>
      <c r="Z9" s="191"/>
      <c r="AA9" s="191"/>
      <c r="AB9" s="191"/>
      <c r="AC9" s="191"/>
      <c r="AD9" s="190"/>
      <c r="AE9" s="191"/>
      <c r="AF9" s="190"/>
      <c r="AG9" s="190"/>
      <c r="AH9" s="190"/>
      <c r="AI9" s="190"/>
      <c r="AJ9" s="190"/>
      <c r="AK9" s="190"/>
      <c r="AL9" s="191"/>
      <c r="AM9" s="17"/>
      <c r="AN9" s="17"/>
      <c r="AO9" s="17"/>
      <c r="AP9" s="17"/>
      <c r="AQ9" s="124" t="s">
        <v>106</v>
      </c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DA9" s="157" t="s">
        <v>205</v>
      </c>
    </row>
    <row r="10" spans="1:105" ht="26.25" customHeight="1" thickBot="1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89"/>
      <c r="W10" s="189"/>
      <c r="X10" s="189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846" t="s">
        <v>69</v>
      </c>
      <c r="AR10" s="846"/>
      <c r="AS10" s="846"/>
      <c r="AT10" s="846"/>
      <c r="AU10" s="846"/>
      <c r="AV10" s="846"/>
      <c r="AW10" s="846"/>
      <c r="AX10" s="846"/>
      <c r="AY10" s="846"/>
      <c r="AZ10" s="846"/>
      <c r="BA10" s="846"/>
      <c r="BB10" s="846"/>
      <c r="BC10" s="846"/>
      <c r="BD10" s="846"/>
      <c r="BE10" s="846"/>
      <c r="BF10" s="846"/>
      <c r="BG10" s="847" t="s">
        <v>70</v>
      </c>
      <c r="BH10" s="847"/>
      <c r="BI10" s="847"/>
      <c r="BJ10" s="847"/>
      <c r="BK10" s="847"/>
      <c r="BL10" s="847"/>
      <c r="BM10" s="847"/>
      <c r="BN10" s="847"/>
      <c r="BO10" s="847"/>
      <c r="BP10" s="847"/>
      <c r="BQ10" s="847"/>
      <c r="BR10" s="847"/>
      <c r="BS10" s="847"/>
      <c r="BT10" s="847"/>
      <c r="BU10" s="847"/>
      <c r="BV10" s="847"/>
      <c r="BW10" s="847"/>
      <c r="BX10" s="847"/>
      <c r="BY10" s="847"/>
      <c r="DA10" s="157" t="s">
        <v>206</v>
      </c>
    </row>
    <row r="11" spans="1:105" ht="15" customHeight="1">
      <c r="A11" s="717" t="s">
        <v>21</v>
      </c>
      <c r="B11" s="848" t="s">
        <v>0</v>
      </c>
      <c r="C11" s="726" t="s">
        <v>1</v>
      </c>
      <c r="D11" s="728" t="s">
        <v>66</v>
      </c>
      <c r="E11" s="726" t="s">
        <v>65</v>
      </c>
      <c r="F11" s="728" t="s">
        <v>253</v>
      </c>
      <c r="G11" s="736" t="s">
        <v>36</v>
      </c>
      <c r="H11" s="737"/>
      <c r="I11" s="724" t="s">
        <v>43</v>
      </c>
      <c r="J11" s="725"/>
      <c r="K11" s="738" t="s">
        <v>141</v>
      </c>
      <c r="L11" s="739"/>
      <c r="M11" s="739"/>
      <c r="N11" s="740"/>
      <c r="O11" s="724" t="s">
        <v>109</v>
      </c>
      <c r="P11" s="725"/>
      <c r="Q11" s="738" t="s">
        <v>139</v>
      </c>
      <c r="R11" s="739"/>
      <c r="S11" s="739"/>
      <c r="T11" s="739"/>
      <c r="U11" s="740"/>
      <c r="V11" s="724" t="s">
        <v>41</v>
      </c>
      <c r="W11" s="731"/>
      <c r="X11" s="725"/>
      <c r="Y11" s="738" t="s">
        <v>140</v>
      </c>
      <c r="Z11" s="739"/>
      <c r="AA11" s="739"/>
      <c r="AB11" s="739"/>
      <c r="AC11" s="740"/>
      <c r="AD11" s="724" t="s">
        <v>63</v>
      </c>
      <c r="AE11" s="725"/>
      <c r="AF11" s="724" t="s">
        <v>42</v>
      </c>
      <c r="AG11" s="725"/>
      <c r="AH11" s="841" t="s">
        <v>68</v>
      </c>
      <c r="AI11" s="842"/>
      <c r="AJ11" s="724" t="s">
        <v>107</v>
      </c>
      <c r="AK11" s="731"/>
      <c r="AL11" s="724" t="s">
        <v>45</v>
      </c>
      <c r="AM11" s="725"/>
      <c r="AN11" s="722" t="s">
        <v>11</v>
      </c>
      <c r="AO11" s="722" t="s">
        <v>3</v>
      </c>
      <c r="AP11" s="722" t="s">
        <v>27</v>
      </c>
      <c r="AQ11" s="832" t="s">
        <v>71</v>
      </c>
      <c r="AR11" s="833"/>
      <c r="AS11" s="834"/>
      <c r="AT11" s="835" t="s">
        <v>72</v>
      </c>
      <c r="AU11" s="836"/>
      <c r="AV11" s="833" t="s">
        <v>73</v>
      </c>
      <c r="AW11" s="833"/>
      <c r="AX11" s="834"/>
      <c r="AY11" s="837" t="s">
        <v>256</v>
      </c>
      <c r="AZ11" s="837" t="s">
        <v>257</v>
      </c>
      <c r="BA11" s="837" t="s">
        <v>258</v>
      </c>
      <c r="BB11" s="837" t="s">
        <v>74</v>
      </c>
      <c r="BC11" s="837" t="s">
        <v>75</v>
      </c>
      <c r="BD11" s="840" t="s">
        <v>76</v>
      </c>
      <c r="BE11" s="840"/>
      <c r="BF11" s="840"/>
      <c r="BG11" s="828" t="s">
        <v>77</v>
      </c>
      <c r="BH11" s="829"/>
      <c r="BI11" s="827" t="s">
        <v>78</v>
      </c>
      <c r="BJ11" s="829"/>
      <c r="BK11" s="827" t="s">
        <v>79</v>
      </c>
      <c r="BL11" s="829"/>
      <c r="BM11" s="827" t="s">
        <v>80</v>
      </c>
      <c r="BN11" s="829"/>
      <c r="BO11" s="827" t="s">
        <v>81</v>
      </c>
      <c r="BP11" s="829"/>
      <c r="BQ11" s="75" t="s">
        <v>82</v>
      </c>
      <c r="BR11" s="827" t="s">
        <v>83</v>
      </c>
      <c r="BS11" s="829"/>
      <c r="BT11" s="830" t="s">
        <v>84</v>
      </c>
      <c r="BU11" s="831"/>
      <c r="BV11" s="827" t="s">
        <v>85</v>
      </c>
      <c r="BW11" s="828"/>
      <c r="BX11" s="828"/>
      <c r="BY11" s="829"/>
      <c r="BZ11" s="33"/>
      <c r="CB11" t="s">
        <v>22</v>
      </c>
      <c r="DA11" s="157" t="s">
        <v>207</v>
      </c>
    </row>
    <row r="12" spans="1:105" ht="24">
      <c r="A12" s="718"/>
      <c r="B12" s="849"/>
      <c r="C12" s="727"/>
      <c r="D12" s="729"/>
      <c r="E12" s="727"/>
      <c r="F12" s="727"/>
      <c r="G12" s="240" t="s">
        <v>37</v>
      </c>
      <c r="H12" s="185" t="s">
        <v>38</v>
      </c>
      <c r="I12" s="181" t="s">
        <v>44</v>
      </c>
      <c r="J12" s="173" t="s">
        <v>7</v>
      </c>
      <c r="K12" s="174" t="s">
        <v>142</v>
      </c>
      <c r="L12" s="175" t="s">
        <v>143</v>
      </c>
      <c r="M12" s="175" t="s">
        <v>144</v>
      </c>
      <c r="N12" s="176" t="s">
        <v>145</v>
      </c>
      <c r="O12" s="177" t="s">
        <v>33</v>
      </c>
      <c r="P12" s="178" t="s">
        <v>7</v>
      </c>
      <c r="Q12" s="174" t="s">
        <v>142</v>
      </c>
      <c r="R12" s="175" t="s">
        <v>143</v>
      </c>
      <c r="S12" s="175" t="s">
        <v>144</v>
      </c>
      <c r="T12" s="175" t="s">
        <v>145</v>
      </c>
      <c r="U12" s="179" t="s">
        <v>146</v>
      </c>
      <c r="V12" s="180" t="s">
        <v>35</v>
      </c>
      <c r="W12" s="218" t="s">
        <v>7</v>
      </c>
      <c r="X12" s="238" t="s">
        <v>245</v>
      </c>
      <c r="Y12" s="174" t="s">
        <v>142</v>
      </c>
      <c r="Z12" s="175" t="s">
        <v>143</v>
      </c>
      <c r="AA12" s="175" t="s">
        <v>144</v>
      </c>
      <c r="AB12" s="175" t="s">
        <v>145</v>
      </c>
      <c r="AC12" s="179" t="s">
        <v>146</v>
      </c>
      <c r="AD12" s="177" t="s">
        <v>35</v>
      </c>
      <c r="AE12" s="173" t="s">
        <v>7</v>
      </c>
      <c r="AF12" s="177" t="s">
        <v>34</v>
      </c>
      <c r="AG12" s="173" t="s">
        <v>7</v>
      </c>
      <c r="AH12" s="181" t="s">
        <v>34</v>
      </c>
      <c r="AI12" s="173" t="s">
        <v>7</v>
      </c>
      <c r="AJ12" s="177" t="s">
        <v>33</v>
      </c>
      <c r="AK12" s="182" t="s">
        <v>7</v>
      </c>
      <c r="AL12" s="177" t="s">
        <v>34</v>
      </c>
      <c r="AM12" s="173" t="s">
        <v>7</v>
      </c>
      <c r="AN12" s="723"/>
      <c r="AO12" s="723"/>
      <c r="AP12" s="723"/>
      <c r="AQ12" s="51" t="s">
        <v>86</v>
      </c>
      <c r="AR12" s="51" t="s">
        <v>87</v>
      </c>
      <c r="AS12" s="51" t="s">
        <v>88</v>
      </c>
      <c r="AT12" s="239" t="s">
        <v>89</v>
      </c>
      <c r="AU12" s="239" t="s">
        <v>254</v>
      </c>
      <c r="AV12" s="239" t="s">
        <v>90</v>
      </c>
      <c r="AW12" s="239" t="s">
        <v>255</v>
      </c>
      <c r="AX12" s="239" t="s">
        <v>91</v>
      </c>
      <c r="AY12" s="838"/>
      <c r="AZ12" s="838"/>
      <c r="BA12" s="838"/>
      <c r="BB12" s="838"/>
      <c r="BC12" s="839"/>
      <c r="BD12" s="839"/>
      <c r="BE12" s="839"/>
      <c r="BF12" s="839"/>
      <c r="BG12" s="71" t="s">
        <v>92</v>
      </c>
      <c r="BH12" s="52" t="s">
        <v>93</v>
      </c>
      <c r="BI12" s="52" t="s">
        <v>94</v>
      </c>
      <c r="BJ12" s="52" t="s">
        <v>95</v>
      </c>
      <c r="BK12" s="52" t="s">
        <v>94</v>
      </c>
      <c r="BL12" s="52" t="s">
        <v>95</v>
      </c>
      <c r="BM12" s="52" t="s">
        <v>96</v>
      </c>
      <c r="BN12" s="52" t="s">
        <v>97</v>
      </c>
      <c r="BO12" s="52" t="s">
        <v>98</v>
      </c>
      <c r="BP12" s="52" t="s">
        <v>99</v>
      </c>
      <c r="BQ12" s="52" t="s">
        <v>100</v>
      </c>
      <c r="BR12" s="52" t="s">
        <v>101</v>
      </c>
      <c r="BS12" s="52" t="s">
        <v>102</v>
      </c>
      <c r="BT12" s="52" t="s">
        <v>186</v>
      </c>
      <c r="BU12" s="52" t="s">
        <v>104</v>
      </c>
      <c r="BV12" s="52" t="s">
        <v>103</v>
      </c>
      <c r="BW12" s="52" t="s">
        <v>104</v>
      </c>
      <c r="BX12" s="151" t="s">
        <v>187</v>
      </c>
      <c r="BY12" s="151" t="s">
        <v>188</v>
      </c>
      <c r="BZ12" s="33"/>
      <c r="CB12" s="10" t="s">
        <v>21</v>
      </c>
      <c r="CC12" s="10" t="s">
        <v>26</v>
      </c>
      <c r="CD12" s="10" t="s">
        <v>23</v>
      </c>
      <c r="CE12" s="26" t="s">
        <v>24</v>
      </c>
      <c r="CF12" s="10" t="s">
        <v>115</v>
      </c>
      <c r="CG12" s="26" t="s">
        <v>116</v>
      </c>
      <c r="CH12" s="10" t="s">
        <v>117</v>
      </c>
      <c r="CI12" s="26" t="s">
        <v>118</v>
      </c>
      <c r="CJ12" s="10" t="s">
        <v>119</v>
      </c>
      <c r="CK12" s="26" t="s">
        <v>120</v>
      </c>
      <c r="CL12" s="10" t="s">
        <v>121</v>
      </c>
      <c r="CM12" s="26" t="s">
        <v>122</v>
      </c>
      <c r="CN12" s="10" t="s">
        <v>123</v>
      </c>
      <c r="CO12" s="26" t="s">
        <v>124</v>
      </c>
      <c r="CP12" s="10" t="s">
        <v>125</v>
      </c>
      <c r="CQ12" s="26" t="s">
        <v>126</v>
      </c>
      <c r="CR12" s="10" t="s">
        <v>127</v>
      </c>
      <c r="CS12" s="26" t="s">
        <v>128</v>
      </c>
      <c r="CT12" s="10" t="s">
        <v>25</v>
      </c>
      <c r="DA12" s="157" t="s">
        <v>208</v>
      </c>
    </row>
    <row r="13" spans="1:105" s="15" customFormat="1" ht="18" customHeight="1">
      <c r="A13" s="2">
        <v>1</v>
      </c>
      <c r="B13" s="116" t="s">
        <v>252</v>
      </c>
      <c r="C13" s="14" t="s">
        <v>244</v>
      </c>
      <c r="D13" s="110">
        <v>39041</v>
      </c>
      <c r="E13" s="14" t="s">
        <v>249</v>
      </c>
      <c r="F13" s="183">
        <f>IF(D13="","",DATEDIF(D13,W4,"y"))</f>
        <v>9</v>
      </c>
      <c r="G13" s="14">
        <v>130</v>
      </c>
      <c r="H13" s="186">
        <v>30</v>
      </c>
      <c r="I13" s="133">
        <v>9.9</v>
      </c>
      <c r="J13" s="161">
        <f t="shared" ref="J13:J76" ca="1" si="0">IF(B13="","",IF(I13="","",CHOOSE(MATCH($I13,IF($C13="男",INDIRECT(CJ13),INDIRECT(CK13)),1),10,9,8,7,6,5,4,3,2,1)))</f>
        <v>4</v>
      </c>
      <c r="K13" s="4" t="s">
        <v>154</v>
      </c>
      <c r="L13" s="197" t="s">
        <v>159</v>
      </c>
      <c r="M13" s="45" t="s">
        <v>159</v>
      </c>
      <c r="N13" s="45" t="s">
        <v>159</v>
      </c>
      <c r="O13" s="21">
        <v>150</v>
      </c>
      <c r="P13" s="163">
        <f t="shared" ref="P13:P76" ca="1" si="1">IF(B13="","",IF(O13="","",CHOOSE(MATCH($O13,IF($C13="男",INDIRECT(CD13),INDIRECT(CE13)),1),1,2,3,4,5,6,7,8,9,10)))</f>
        <v>4</v>
      </c>
      <c r="Q13" s="4" t="s">
        <v>154</v>
      </c>
      <c r="R13" s="45" t="s">
        <v>159</v>
      </c>
      <c r="S13" s="45" t="s">
        <v>159</v>
      </c>
      <c r="T13" s="45" t="s">
        <v>159</v>
      </c>
      <c r="U13" s="45" t="s">
        <v>159</v>
      </c>
      <c r="V13" s="94">
        <v>25</v>
      </c>
      <c r="W13" s="219">
        <f t="shared" ref="W13:W76" ca="1" si="2">IF(B13="","",IF(V13="","",CHOOSE(MATCH($V13,IF($C13="男",INDIRECT(CH13),INDIRECT(CI13)),1),1,2,3,4,5,6,7,8,9,10)))</f>
        <v>6</v>
      </c>
      <c r="X13" s="27" t="s">
        <v>246</v>
      </c>
      <c r="Y13" s="4" t="s">
        <v>167</v>
      </c>
      <c r="Z13" s="45" t="s">
        <v>159</v>
      </c>
      <c r="AA13" s="45" t="s">
        <v>159</v>
      </c>
      <c r="AB13" s="45" t="s">
        <v>159</v>
      </c>
      <c r="AC13" s="45" t="s">
        <v>159</v>
      </c>
      <c r="AD13" s="21">
        <v>35</v>
      </c>
      <c r="AE13" s="163">
        <f t="shared" ref="AE13:AE76" ca="1" si="3">IF(B13="","",IF(AD13="","",CHOOSE(MATCH(AD13,IF($C13="男",INDIRECT(CL13),INDIRECT(CM13)),1),1,2,3,4,5,6,7,8,9,10)))</f>
        <v>5</v>
      </c>
      <c r="AF13" s="21">
        <v>24</v>
      </c>
      <c r="AG13" s="163">
        <f t="shared" ref="AG13:AG76" ca="1" si="4">IF(B13="","",IF(AF13="","",CHOOSE(MATCH(AF13,IF($C13="男",INDIRECT(CN13),INDIRECT(CO13)),1),1,2,3,4,5,6,7,8,9,10)))</f>
        <v>6</v>
      </c>
      <c r="AH13" s="94"/>
      <c r="AI13" s="165" t="str">
        <f t="shared" ref="AI13:AI76" ca="1" si="5">IF(B13="","",IF(AH13="","",CHOOSE(MATCH(AH13,IF($C13="男",INDIRECT(CP13),INDIRECT(CQ13)),1),1,2,3,4,5,6,7,8,9,10)))</f>
        <v/>
      </c>
      <c r="AJ13" s="21">
        <v>360</v>
      </c>
      <c r="AK13" s="163">
        <f t="shared" ref="AK13:AK76" ca="1" si="6">IF(B13="","",IF(AJ13="","",CHOOSE(MATCH($AJ13,IF($C13="男",INDIRECT(CF13),INDIRECT(CG13)),1),1,2,3,4,5,6,7,8,9,10)))</f>
        <v>2</v>
      </c>
      <c r="AL13" s="21">
        <v>65</v>
      </c>
      <c r="AM13" s="163">
        <f t="shared" ref="AM13:AM76" ca="1" si="7">IF(B13="","",IF(AL13="","",CHOOSE(MATCH(AL13,IF($C13="男",INDIRECT(CR13),INDIRECT(CS13)),1),1,2,3,4,5,6,7,8,9,10)))</f>
        <v>7</v>
      </c>
      <c r="AN13" s="167">
        <f t="shared" ref="AN13:AN76" si="8">IF(B13="","",COUNT(O13,AJ13,V13,I13,AF13,AD13,AL13,AH13))</f>
        <v>7</v>
      </c>
      <c r="AO13" s="168">
        <f t="shared" ref="AO13:AO76" ca="1" si="9">IF(B13="","",SUM(P13,AK13,W13,AG13,J13,AE13,AM13,AI13))</f>
        <v>34</v>
      </c>
      <c r="AP13" s="169" t="str">
        <f ca="1">IF(AN13=7,VLOOKUP(AO13,設定!$A$2:$B$6,2,1),"---")</f>
        <v>3級</v>
      </c>
      <c r="AQ13" s="53" t="s">
        <v>260</v>
      </c>
      <c r="AR13" s="54"/>
      <c r="AS13" s="54"/>
      <c r="AT13" s="55" t="s">
        <v>169</v>
      </c>
      <c r="AU13" s="244">
        <v>3</v>
      </c>
      <c r="AV13" s="55">
        <v>4</v>
      </c>
      <c r="AW13" s="56">
        <v>4</v>
      </c>
      <c r="AX13" s="227">
        <f>IF(AW13="","",AW13/AV13)</f>
        <v>1</v>
      </c>
      <c r="AY13" s="55" t="s">
        <v>172</v>
      </c>
      <c r="AZ13" s="55" t="s">
        <v>172</v>
      </c>
      <c r="BA13" s="55" t="s">
        <v>172</v>
      </c>
      <c r="BB13" s="55" t="s">
        <v>173</v>
      </c>
      <c r="BC13" s="55" t="s">
        <v>171</v>
      </c>
      <c r="BD13" s="55" t="s">
        <v>262</v>
      </c>
      <c r="BE13" s="55"/>
      <c r="BF13" s="57"/>
      <c r="BG13" s="72" t="s">
        <v>159</v>
      </c>
      <c r="BH13" s="55" t="s">
        <v>159</v>
      </c>
      <c r="BI13" s="55" t="s">
        <v>175</v>
      </c>
      <c r="BJ13" s="55" t="s">
        <v>159</v>
      </c>
      <c r="BK13" s="55" t="s">
        <v>159</v>
      </c>
      <c r="BL13" s="55" t="s">
        <v>159</v>
      </c>
      <c r="BM13" s="55" t="s">
        <v>159</v>
      </c>
      <c r="BN13" s="55" t="s">
        <v>159</v>
      </c>
      <c r="BO13" s="55" t="s">
        <v>159</v>
      </c>
      <c r="BP13" s="55" t="s">
        <v>159</v>
      </c>
      <c r="BQ13" s="55" t="s">
        <v>159</v>
      </c>
      <c r="BR13" s="55" t="s">
        <v>159</v>
      </c>
      <c r="BS13" s="55" t="s">
        <v>159</v>
      </c>
      <c r="BT13" s="55" t="s">
        <v>159</v>
      </c>
      <c r="BU13" s="55" t="s">
        <v>159</v>
      </c>
      <c r="BV13" s="55" t="s">
        <v>159</v>
      </c>
      <c r="BW13" s="55" t="s">
        <v>159</v>
      </c>
      <c r="BX13" s="55" t="s">
        <v>159</v>
      </c>
      <c r="BY13" s="55" t="s">
        <v>159</v>
      </c>
      <c r="BZ13" s="109"/>
      <c r="CB13" s="15">
        <v>1</v>
      </c>
      <c r="CC13" s="15" t="str">
        <f t="shared" ref="CC13:CC76" si="10">IF(F13="","",VLOOKUP(F13,年齢変換表,2))</f>
        <v>D</v>
      </c>
      <c r="CD13" s="15" t="str">
        <f>"立得点表!"&amp;$CC13&amp;"3:"&amp;$CC13&amp;"12"</f>
        <v>立得点表!D3:D12</v>
      </c>
      <c r="CE13" s="92" t="str">
        <f>"立得点表!"&amp;$CC13&amp;"16:"&amp;$CC13&amp;"25"</f>
        <v>立得点表!D16:D25</v>
      </c>
      <c r="CF13" s="15" t="str">
        <f>"立3段得点表!"&amp;$CC13&amp;"3:"&amp;$CC13&amp;"13"</f>
        <v>立3段得点表!D3:D13</v>
      </c>
      <c r="CG13" s="92" t="str">
        <f>"立3段得点表!"&amp;$CC13&amp;"16:"&amp;$CC13&amp;"25"</f>
        <v>立3段得点表!D16:D25</v>
      </c>
      <c r="CH13" s="15" t="str">
        <f>"ボール得点表!"&amp;$CC13&amp;"3:"&amp;$CC13&amp;"13"</f>
        <v>ボール得点表!D3:D13</v>
      </c>
      <c r="CI13" s="92" t="str">
        <f>"ボール得点表!"&amp;$CC13&amp;"16:"&amp;$CC13&amp;"25"</f>
        <v>ボール得点表!D16:D25</v>
      </c>
      <c r="CJ13" s="15" t="str">
        <f>"50m得点表!"&amp;$CC13&amp;"3:"&amp;$CC13&amp;"13"</f>
        <v>50m得点表!D3:D13</v>
      </c>
      <c r="CK13" s="92" t="str">
        <f>"50m得点表!"&amp;$CC13&amp;"16:"&amp;$CC13&amp;"25"</f>
        <v>50m得点表!D16:D25</v>
      </c>
      <c r="CL13" s="15" t="str">
        <f>"往得点表!"&amp;$CC13&amp;"3:"&amp;$CC13&amp;"13"</f>
        <v>往得点表!D3:D13</v>
      </c>
      <c r="CM13" s="92" t="str">
        <f>"往得点表!"&amp;$CC13&amp;"16:"&amp;$CC13&amp;"25"</f>
        <v>往得点表!D16:D25</v>
      </c>
      <c r="CN13" s="15" t="str">
        <f>"腕得点表!"&amp;$CC13&amp;"3:"&amp;$CC13&amp;"13"</f>
        <v>腕得点表!D3:D13</v>
      </c>
      <c r="CO13" s="92" t="str">
        <f>"腕得点表!"&amp;$CC13&amp;"16:"&amp;$CC13&amp;"25"</f>
        <v>腕得点表!D16:D25</v>
      </c>
      <c r="CP13" s="15" t="str">
        <f>"腕膝得点表!"&amp;$CC13&amp;"3:"&amp;$CC13&amp;"4"</f>
        <v>腕膝得点表!D3:D4</v>
      </c>
      <c r="CQ13" s="92" t="str">
        <f>"腕膝得点表!"&amp;$CC13&amp;"8:"&amp;$CC13&amp;"9"</f>
        <v>腕膝得点表!D8:D9</v>
      </c>
      <c r="CR13" s="15" t="str">
        <f>"20mシャトルラン得点表!"&amp;$CC13&amp;"3:"&amp;$CC13&amp;"13"</f>
        <v>20mシャトルラン得点表!D3:D13</v>
      </c>
      <c r="CS13" s="92" t="str">
        <f>"20mシャトルラン得点表!"&amp;$CC13&amp;"16:"&amp;$CC13&amp;"25"</f>
        <v>20mシャトルラン得点表!D16:D25</v>
      </c>
      <c r="CT13" s="15" t="b">
        <f t="shared" ref="CT13:CT76" si="11">OR(AND(E13&lt;=7,E13&lt;&gt;""),AND(E13&gt;=50,E13=""))</f>
        <v>0</v>
      </c>
      <c r="DA13" s="157" t="s">
        <v>209</v>
      </c>
    </row>
    <row r="14" spans="1:105" s="15" customFormat="1" ht="18" customHeight="1">
      <c r="A14" s="3">
        <v>2</v>
      </c>
      <c r="B14" s="123" t="s">
        <v>247</v>
      </c>
      <c r="C14" s="14" t="s">
        <v>248</v>
      </c>
      <c r="D14" s="110">
        <v>38676</v>
      </c>
      <c r="E14" s="14" t="s">
        <v>250</v>
      </c>
      <c r="F14" s="183">
        <f>IF(D14="","",DATEDIF(D14,W4,"y"))</f>
        <v>10</v>
      </c>
      <c r="G14" s="14">
        <v>140</v>
      </c>
      <c r="H14" s="186">
        <v>35</v>
      </c>
      <c r="I14" s="94">
        <v>8.1</v>
      </c>
      <c r="J14" s="161">
        <f t="shared" ca="1" si="0"/>
        <v>9</v>
      </c>
      <c r="K14" s="109" t="s">
        <v>154</v>
      </c>
      <c r="L14" s="198" t="s">
        <v>159</v>
      </c>
      <c r="M14" s="196" t="s">
        <v>159</v>
      </c>
      <c r="N14" s="45" t="s">
        <v>159</v>
      </c>
      <c r="O14" s="24">
        <v>180</v>
      </c>
      <c r="P14" s="163">
        <f t="shared" ca="1" si="1"/>
        <v>8</v>
      </c>
      <c r="Q14" s="4" t="s">
        <v>154</v>
      </c>
      <c r="R14" s="45" t="s">
        <v>159</v>
      </c>
      <c r="S14" s="45" t="s">
        <v>159</v>
      </c>
      <c r="T14" s="45" t="s">
        <v>159</v>
      </c>
      <c r="U14" s="45" t="s">
        <v>159</v>
      </c>
      <c r="V14" s="94">
        <v>25</v>
      </c>
      <c r="W14" s="219">
        <f t="shared" ca="1" si="2"/>
        <v>10</v>
      </c>
      <c r="X14" s="27" t="s">
        <v>251</v>
      </c>
      <c r="Y14" s="4" t="s">
        <v>154</v>
      </c>
      <c r="Z14" s="45" t="s">
        <v>159</v>
      </c>
      <c r="AA14" s="45" t="s">
        <v>159</v>
      </c>
      <c r="AB14" s="45" t="s">
        <v>159</v>
      </c>
      <c r="AC14" s="45" t="s">
        <v>159</v>
      </c>
      <c r="AD14" s="24">
        <v>50</v>
      </c>
      <c r="AE14" s="163">
        <f t="shared" ca="1" si="3"/>
        <v>10</v>
      </c>
      <c r="AF14" s="24">
        <v>35</v>
      </c>
      <c r="AG14" s="163">
        <f t="shared" ca="1" si="4"/>
        <v>9</v>
      </c>
      <c r="AH14" s="94"/>
      <c r="AI14" s="165" t="str">
        <f t="shared" ca="1" si="5"/>
        <v/>
      </c>
      <c r="AJ14" s="24">
        <v>500</v>
      </c>
      <c r="AK14" s="163">
        <f t="shared" ca="1" si="6"/>
        <v>7</v>
      </c>
      <c r="AL14" s="24">
        <v>70</v>
      </c>
      <c r="AM14" s="163">
        <f t="shared" ca="1" si="7"/>
        <v>8</v>
      </c>
      <c r="AN14" s="168">
        <f t="shared" si="8"/>
        <v>7</v>
      </c>
      <c r="AO14" s="168">
        <f t="shared" ca="1" si="9"/>
        <v>61</v>
      </c>
      <c r="AP14" s="168" t="str">
        <f ca="1">IF(AN14=7,VLOOKUP(AO14,設定!$A$2:$B$6,2,1),"---")</f>
        <v>1級</v>
      </c>
      <c r="AQ14" s="76" t="s">
        <v>261</v>
      </c>
      <c r="AR14" s="77"/>
      <c r="AS14" s="77"/>
      <c r="AT14" s="78" t="s">
        <v>170</v>
      </c>
      <c r="AU14" s="245">
        <v>8.5</v>
      </c>
      <c r="AV14" s="78">
        <v>5</v>
      </c>
      <c r="AW14" s="80">
        <v>10</v>
      </c>
      <c r="AX14" s="228">
        <f t="shared" ref="AX14:AX77" si="12">IF(AW14="","",AW14/AV14)</f>
        <v>2</v>
      </c>
      <c r="AY14" s="78" t="s">
        <v>172</v>
      </c>
      <c r="AZ14" s="78" t="s">
        <v>172</v>
      </c>
      <c r="BA14" s="78" t="s">
        <v>172</v>
      </c>
      <c r="BB14" s="78" t="s">
        <v>173</v>
      </c>
      <c r="BC14" s="78" t="s">
        <v>173</v>
      </c>
      <c r="BD14" s="78" t="s">
        <v>174</v>
      </c>
      <c r="BE14" s="78"/>
      <c r="BF14" s="81"/>
      <c r="BG14" s="82" t="s">
        <v>159</v>
      </c>
      <c r="BH14" s="78" t="s">
        <v>175</v>
      </c>
      <c r="BI14" s="78" t="s">
        <v>159</v>
      </c>
      <c r="BJ14" s="78" t="s">
        <v>175</v>
      </c>
      <c r="BK14" s="78" t="s">
        <v>159</v>
      </c>
      <c r="BL14" s="78" t="s">
        <v>159</v>
      </c>
      <c r="BM14" s="55" t="s">
        <v>159</v>
      </c>
      <c r="BN14" s="55" t="s">
        <v>159</v>
      </c>
      <c r="BO14" s="55" t="s">
        <v>159</v>
      </c>
      <c r="BP14" s="55" t="s">
        <v>159</v>
      </c>
      <c r="BQ14" s="55" t="s">
        <v>159</v>
      </c>
      <c r="BR14" s="55" t="s">
        <v>159</v>
      </c>
      <c r="BS14" s="55" t="s">
        <v>159</v>
      </c>
      <c r="BT14" s="55" t="s">
        <v>168</v>
      </c>
      <c r="BU14" s="55" t="s">
        <v>159</v>
      </c>
      <c r="BV14" s="55" t="s">
        <v>159</v>
      </c>
      <c r="BW14" s="55" t="s">
        <v>159</v>
      </c>
      <c r="BX14" s="55" t="s">
        <v>159</v>
      </c>
      <c r="BY14" s="55" t="s">
        <v>159</v>
      </c>
      <c r="BZ14" s="27"/>
      <c r="CB14" s="15">
        <v>2</v>
      </c>
      <c r="CC14" s="15" t="str">
        <f t="shared" si="10"/>
        <v>E</v>
      </c>
      <c r="CD14" s="15" t="str">
        <f t="shared" ref="CD14:CD77" si="13">"立得点表!"&amp;$CC14&amp;"3:"&amp;$CC14&amp;"12"</f>
        <v>立得点表!E3:E12</v>
      </c>
      <c r="CE14" s="92" t="str">
        <f t="shared" ref="CE14:CE77" si="14">"立得点表!"&amp;$CC14&amp;"16:"&amp;$CC14&amp;"25"</f>
        <v>立得点表!E16:E25</v>
      </c>
      <c r="CF14" s="15" t="str">
        <f t="shared" ref="CF14:CF77" si="15">"立3段得点表!"&amp;$CC14&amp;"3:"&amp;$CC14&amp;"13"</f>
        <v>立3段得点表!E3:E13</v>
      </c>
      <c r="CG14" s="92" t="str">
        <f t="shared" ref="CG14:CG77" si="16">"立3段得点表!"&amp;$CC14&amp;"16:"&amp;$CC14&amp;"25"</f>
        <v>立3段得点表!E16:E25</v>
      </c>
      <c r="CH14" s="15" t="str">
        <f t="shared" ref="CH14:CH77" si="17">"ボール得点表!"&amp;$CC14&amp;"3:"&amp;$CC14&amp;"13"</f>
        <v>ボール得点表!E3:E13</v>
      </c>
      <c r="CI14" s="92" t="str">
        <f t="shared" ref="CI14:CI77" si="18">"ボール得点表!"&amp;$CC14&amp;"16:"&amp;$CC14&amp;"25"</f>
        <v>ボール得点表!E16:E25</v>
      </c>
      <c r="CJ14" s="15" t="str">
        <f t="shared" ref="CJ14:CJ77" si="19">"50m得点表!"&amp;$CC14&amp;"3:"&amp;$CC14&amp;"13"</f>
        <v>50m得点表!E3:E13</v>
      </c>
      <c r="CK14" s="92" t="str">
        <f t="shared" ref="CK14:CK77" si="20">"50m得点表!"&amp;$CC14&amp;"16:"&amp;$CC14&amp;"25"</f>
        <v>50m得点表!E16:E25</v>
      </c>
      <c r="CL14" s="15" t="str">
        <f t="shared" ref="CL14:CL77" si="21">"往得点表!"&amp;$CC14&amp;"3:"&amp;$CC14&amp;"13"</f>
        <v>往得点表!E3:E13</v>
      </c>
      <c r="CM14" s="92" t="str">
        <f t="shared" ref="CM14:CM77" si="22">"往得点表!"&amp;$CC14&amp;"16:"&amp;$CC14&amp;"25"</f>
        <v>往得点表!E16:E25</v>
      </c>
      <c r="CN14" s="15" t="str">
        <f t="shared" ref="CN14:CN77" si="23">"腕得点表!"&amp;$CC14&amp;"3:"&amp;$CC14&amp;"13"</f>
        <v>腕得点表!E3:E13</v>
      </c>
      <c r="CO14" s="92" t="str">
        <f t="shared" ref="CO14:CO77" si="24">"腕得点表!"&amp;$CC14&amp;"16:"&amp;$CC14&amp;"25"</f>
        <v>腕得点表!E16:E25</v>
      </c>
      <c r="CP14" s="15" t="str">
        <f t="shared" ref="CP14:CP77" si="25">"腕膝得点表!"&amp;$CC14&amp;"3:"&amp;$CC14&amp;"4"</f>
        <v>腕膝得点表!E3:E4</v>
      </c>
      <c r="CQ14" s="92" t="str">
        <f t="shared" ref="CQ14:CQ77" si="26">"腕膝得点表!"&amp;$CC14&amp;"8:"&amp;$CC14&amp;"9"</f>
        <v>腕膝得点表!E8:E9</v>
      </c>
      <c r="CR14" s="15" t="str">
        <f t="shared" ref="CR14:CR77" si="27">"20mシャトルラン得点表!"&amp;$CC14&amp;"3:"&amp;$CC14&amp;"13"</f>
        <v>20mシャトルラン得点表!E3:E13</v>
      </c>
      <c r="CS14" s="92" t="str">
        <f t="shared" ref="CS14:CS77" si="28">"20mシャトルラン得点表!"&amp;$CC14&amp;"16:"&amp;$CC14&amp;"25"</f>
        <v>20mシャトルラン得点表!E16:E25</v>
      </c>
      <c r="CT14" s="15" t="b">
        <f t="shared" si="11"/>
        <v>0</v>
      </c>
      <c r="DA14" s="157" t="s">
        <v>210</v>
      </c>
    </row>
    <row r="15" spans="1:105" s="15" customFormat="1" ht="18" customHeight="1">
      <c r="A15" s="3">
        <v>3</v>
      </c>
      <c r="B15" s="116"/>
      <c r="C15" s="14"/>
      <c r="D15" s="110"/>
      <c r="E15" s="14" t="s">
        <v>105</v>
      </c>
      <c r="F15" s="183" t="str">
        <f>IF(D15="","",DATEDIF(D15,W4,"y"))</f>
        <v/>
      </c>
      <c r="G15" s="14"/>
      <c r="H15" s="186"/>
      <c r="I15" s="94"/>
      <c r="J15" s="161" t="str">
        <f t="shared" ca="1" si="0"/>
        <v/>
      </c>
      <c r="K15" s="4"/>
      <c r="L15" s="45"/>
      <c r="M15" s="45"/>
      <c r="N15" s="45"/>
      <c r="O15" s="24"/>
      <c r="P15" s="163" t="str">
        <f t="shared" ca="1" si="1"/>
        <v/>
      </c>
      <c r="Q15" s="4"/>
      <c r="R15" s="45"/>
      <c r="S15" s="45"/>
      <c r="T15" s="45"/>
      <c r="U15" s="119"/>
      <c r="V15" s="94"/>
      <c r="W15" s="219" t="str">
        <f t="shared" ca="1" si="2"/>
        <v/>
      </c>
      <c r="X15" s="27"/>
      <c r="Y15" s="4"/>
      <c r="Z15" s="45"/>
      <c r="AA15" s="45"/>
      <c r="AB15" s="45"/>
      <c r="AC15" s="35"/>
      <c r="AD15" s="24"/>
      <c r="AE15" s="163" t="str">
        <f t="shared" ca="1" si="3"/>
        <v/>
      </c>
      <c r="AF15" s="24"/>
      <c r="AG15" s="163" t="str">
        <f t="shared" ca="1" si="4"/>
        <v/>
      </c>
      <c r="AH15" s="94"/>
      <c r="AI15" s="165" t="str">
        <f t="shared" ca="1" si="5"/>
        <v/>
      </c>
      <c r="AJ15" s="24"/>
      <c r="AK15" s="163" t="str">
        <f t="shared" ca="1" si="6"/>
        <v/>
      </c>
      <c r="AL15" s="24"/>
      <c r="AM15" s="163" t="str">
        <f t="shared" ca="1" si="7"/>
        <v/>
      </c>
      <c r="AN15" s="168" t="str">
        <f t="shared" si="8"/>
        <v/>
      </c>
      <c r="AO15" s="168" t="str">
        <f t="shared" si="9"/>
        <v/>
      </c>
      <c r="AP15" s="168" t="str">
        <f>IF(AN15=7,VLOOKUP(AO15,設定!$A$2:$B$6,2,1),"---")</f>
        <v>---</v>
      </c>
      <c r="AQ15" s="76"/>
      <c r="AR15" s="77"/>
      <c r="AS15" s="77"/>
      <c r="AT15" s="78" t="s">
        <v>105</v>
      </c>
      <c r="AU15" s="246"/>
      <c r="AV15" s="78"/>
      <c r="AW15" s="80"/>
      <c r="AX15" s="228" t="str">
        <f t="shared" si="12"/>
        <v/>
      </c>
      <c r="AY15" s="78" t="s">
        <v>105</v>
      </c>
      <c r="AZ15" s="78" t="s">
        <v>105</v>
      </c>
      <c r="BA15" s="78" t="s">
        <v>105</v>
      </c>
      <c r="BB15" s="78"/>
      <c r="BC15" s="78"/>
      <c r="BD15" s="78"/>
      <c r="BE15" s="78"/>
      <c r="BF15" s="81"/>
      <c r="BG15" s="82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152"/>
      <c r="BZ15" s="27"/>
      <c r="CB15" s="15">
        <v>3</v>
      </c>
      <c r="CC15" s="15" t="str">
        <f t="shared" si="10"/>
        <v/>
      </c>
      <c r="CD15" s="15" t="str">
        <f t="shared" si="13"/>
        <v>立得点表!3:12</v>
      </c>
      <c r="CE15" s="92" t="str">
        <f t="shared" si="14"/>
        <v>立得点表!16:25</v>
      </c>
      <c r="CF15" s="15" t="str">
        <f t="shared" si="15"/>
        <v>立3段得点表!3:13</v>
      </c>
      <c r="CG15" s="92" t="str">
        <f t="shared" si="16"/>
        <v>立3段得点表!16:25</v>
      </c>
      <c r="CH15" s="15" t="str">
        <f t="shared" si="17"/>
        <v>ボール得点表!3:13</v>
      </c>
      <c r="CI15" s="92" t="str">
        <f t="shared" si="18"/>
        <v>ボール得点表!16:25</v>
      </c>
      <c r="CJ15" s="15" t="str">
        <f t="shared" si="19"/>
        <v>50m得点表!3:13</v>
      </c>
      <c r="CK15" s="92" t="str">
        <f t="shared" si="20"/>
        <v>50m得点表!16:25</v>
      </c>
      <c r="CL15" s="15" t="str">
        <f t="shared" si="21"/>
        <v>往得点表!3:13</v>
      </c>
      <c r="CM15" s="92" t="str">
        <f t="shared" si="22"/>
        <v>往得点表!16:25</v>
      </c>
      <c r="CN15" s="15" t="str">
        <f t="shared" si="23"/>
        <v>腕得点表!3:13</v>
      </c>
      <c r="CO15" s="92" t="str">
        <f t="shared" si="24"/>
        <v>腕得点表!16:25</v>
      </c>
      <c r="CP15" s="15" t="str">
        <f t="shared" si="25"/>
        <v>腕膝得点表!3:4</v>
      </c>
      <c r="CQ15" s="92" t="str">
        <f t="shared" si="26"/>
        <v>腕膝得点表!8:9</v>
      </c>
      <c r="CR15" s="15" t="str">
        <f t="shared" si="27"/>
        <v>20mシャトルラン得点表!3:13</v>
      </c>
      <c r="CS15" s="92" t="str">
        <f t="shared" si="28"/>
        <v>20mシャトルラン得点表!16:25</v>
      </c>
      <c r="CT15" s="15" t="b">
        <f t="shared" si="11"/>
        <v>0</v>
      </c>
      <c r="DA15" s="157" t="s">
        <v>211</v>
      </c>
    </row>
    <row r="16" spans="1:105" s="15" customFormat="1" ht="18" customHeight="1">
      <c r="A16" s="3">
        <v>4</v>
      </c>
      <c r="B16" s="116"/>
      <c r="C16" s="14"/>
      <c r="D16" s="110"/>
      <c r="E16" s="14" t="s">
        <v>105</v>
      </c>
      <c r="F16" s="183" t="str">
        <f>IF(D16="","",DATEDIF(D16,W4,"y"))</f>
        <v/>
      </c>
      <c r="G16" s="14"/>
      <c r="H16" s="186"/>
      <c r="I16" s="94"/>
      <c r="J16" s="161" t="str">
        <f t="shared" ca="1" si="0"/>
        <v/>
      </c>
      <c r="K16" s="4"/>
      <c r="L16" s="45"/>
      <c r="M16" s="45"/>
      <c r="N16" s="45"/>
      <c r="O16" s="24"/>
      <c r="P16" s="163" t="str">
        <f t="shared" ca="1" si="1"/>
        <v/>
      </c>
      <c r="Q16" s="4"/>
      <c r="R16" s="45"/>
      <c r="S16" s="45"/>
      <c r="T16" s="45"/>
      <c r="U16" s="119"/>
      <c r="V16" s="94"/>
      <c r="W16" s="219" t="str">
        <f t="shared" ca="1" si="2"/>
        <v/>
      </c>
      <c r="X16" s="27"/>
      <c r="Y16" s="4"/>
      <c r="Z16" s="45"/>
      <c r="AA16" s="45"/>
      <c r="AB16" s="45"/>
      <c r="AC16" s="35"/>
      <c r="AD16" s="24"/>
      <c r="AE16" s="163" t="str">
        <f t="shared" ca="1" si="3"/>
        <v/>
      </c>
      <c r="AF16" s="24"/>
      <c r="AG16" s="163" t="str">
        <f t="shared" ca="1" si="4"/>
        <v/>
      </c>
      <c r="AH16" s="94"/>
      <c r="AI16" s="165" t="str">
        <f t="shared" ca="1" si="5"/>
        <v/>
      </c>
      <c r="AJ16" s="24"/>
      <c r="AK16" s="163" t="str">
        <f t="shared" ca="1" si="6"/>
        <v/>
      </c>
      <c r="AL16" s="24"/>
      <c r="AM16" s="163" t="str">
        <f t="shared" ca="1" si="7"/>
        <v/>
      </c>
      <c r="AN16" s="168" t="str">
        <f t="shared" si="8"/>
        <v/>
      </c>
      <c r="AO16" s="168" t="str">
        <f t="shared" si="9"/>
        <v/>
      </c>
      <c r="AP16" s="168" t="str">
        <f>IF(AN16=7,VLOOKUP(AO16,設定!$A$2:$B$6,2,1),"---")</f>
        <v>---</v>
      </c>
      <c r="AQ16" s="76"/>
      <c r="AR16" s="77"/>
      <c r="AS16" s="77"/>
      <c r="AT16" s="78" t="s">
        <v>105</v>
      </c>
      <c r="AU16" s="79"/>
      <c r="AV16" s="78"/>
      <c r="AW16" s="80"/>
      <c r="AX16" s="228" t="str">
        <f t="shared" si="12"/>
        <v/>
      </c>
      <c r="AY16" s="78" t="s">
        <v>105</v>
      </c>
      <c r="AZ16" s="78" t="s">
        <v>105</v>
      </c>
      <c r="BA16" s="78" t="s">
        <v>105</v>
      </c>
      <c r="BB16" s="78"/>
      <c r="BC16" s="78"/>
      <c r="BD16" s="78"/>
      <c r="BE16" s="78"/>
      <c r="BF16" s="81"/>
      <c r="BG16" s="82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152"/>
      <c r="BZ16" s="27"/>
      <c r="CB16" s="15">
        <v>4</v>
      </c>
      <c r="CC16" s="15" t="str">
        <f t="shared" si="10"/>
        <v/>
      </c>
      <c r="CD16" s="15" t="str">
        <f t="shared" si="13"/>
        <v>立得点表!3:12</v>
      </c>
      <c r="CE16" s="92" t="str">
        <f t="shared" si="14"/>
        <v>立得点表!16:25</v>
      </c>
      <c r="CF16" s="15" t="str">
        <f t="shared" si="15"/>
        <v>立3段得点表!3:13</v>
      </c>
      <c r="CG16" s="92" t="str">
        <f t="shared" si="16"/>
        <v>立3段得点表!16:25</v>
      </c>
      <c r="CH16" s="15" t="str">
        <f t="shared" si="17"/>
        <v>ボール得点表!3:13</v>
      </c>
      <c r="CI16" s="92" t="str">
        <f t="shared" si="18"/>
        <v>ボール得点表!16:25</v>
      </c>
      <c r="CJ16" s="15" t="str">
        <f t="shared" si="19"/>
        <v>50m得点表!3:13</v>
      </c>
      <c r="CK16" s="92" t="str">
        <f t="shared" si="20"/>
        <v>50m得点表!16:25</v>
      </c>
      <c r="CL16" s="15" t="str">
        <f t="shared" si="21"/>
        <v>往得点表!3:13</v>
      </c>
      <c r="CM16" s="92" t="str">
        <f t="shared" si="22"/>
        <v>往得点表!16:25</v>
      </c>
      <c r="CN16" s="15" t="str">
        <f t="shared" si="23"/>
        <v>腕得点表!3:13</v>
      </c>
      <c r="CO16" s="92" t="str">
        <f t="shared" si="24"/>
        <v>腕得点表!16:25</v>
      </c>
      <c r="CP16" s="15" t="str">
        <f t="shared" si="25"/>
        <v>腕膝得点表!3:4</v>
      </c>
      <c r="CQ16" s="92" t="str">
        <f t="shared" si="26"/>
        <v>腕膝得点表!8:9</v>
      </c>
      <c r="CR16" s="15" t="str">
        <f t="shared" si="27"/>
        <v>20mシャトルラン得点表!3:13</v>
      </c>
      <c r="CS16" s="92" t="str">
        <f t="shared" si="28"/>
        <v>20mシャトルラン得点表!16:25</v>
      </c>
      <c r="CT16" s="15" t="b">
        <f t="shared" si="11"/>
        <v>0</v>
      </c>
      <c r="DA16" s="157" t="s">
        <v>212</v>
      </c>
    </row>
    <row r="17" spans="1:105" s="112" customFormat="1" ht="18" customHeight="1">
      <c r="A17" s="8">
        <v>5</v>
      </c>
      <c r="B17" s="117"/>
      <c r="C17" s="193"/>
      <c r="D17" s="138"/>
      <c r="E17" s="193" t="s">
        <v>105</v>
      </c>
      <c r="F17" s="184" t="str">
        <f>IF(D17="","",DATEDIF(D17,W4,"y"))</f>
        <v/>
      </c>
      <c r="G17" s="13"/>
      <c r="H17" s="187"/>
      <c r="I17" s="95"/>
      <c r="J17" s="162" t="str">
        <f t="shared" ca="1" si="0"/>
        <v/>
      </c>
      <c r="K17" s="42"/>
      <c r="L17" s="43"/>
      <c r="M17" s="43"/>
      <c r="N17" s="44"/>
      <c r="O17" s="22"/>
      <c r="P17" s="164" t="str">
        <f t="shared" ca="1" si="1"/>
        <v/>
      </c>
      <c r="Q17" s="42"/>
      <c r="R17" s="43"/>
      <c r="S17" s="43"/>
      <c r="T17" s="43"/>
      <c r="U17" s="120"/>
      <c r="V17" s="95"/>
      <c r="W17" s="220" t="str">
        <f t="shared" ca="1" si="2"/>
        <v/>
      </c>
      <c r="X17" s="194"/>
      <c r="Y17" s="42"/>
      <c r="Z17" s="43"/>
      <c r="AA17" s="43"/>
      <c r="AB17" s="43"/>
      <c r="AC17" s="44"/>
      <c r="AD17" s="22"/>
      <c r="AE17" s="164" t="str">
        <f t="shared" ca="1" si="3"/>
        <v/>
      </c>
      <c r="AF17" s="22"/>
      <c r="AG17" s="164" t="str">
        <f t="shared" ca="1" si="4"/>
        <v/>
      </c>
      <c r="AH17" s="95"/>
      <c r="AI17" s="166" t="str">
        <f t="shared" ca="1" si="5"/>
        <v/>
      </c>
      <c r="AJ17" s="22"/>
      <c r="AK17" s="164" t="str">
        <f t="shared" ca="1" si="6"/>
        <v/>
      </c>
      <c r="AL17" s="22"/>
      <c r="AM17" s="164" t="str">
        <f t="shared" ca="1" si="7"/>
        <v/>
      </c>
      <c r="AN17" s="170" t="str">
        <f t="shared" si="8"/>
        <v/>
      </c>
      <c r="AO17" s="170" t="str">
        <f t="shared" si="9"/>
        <v/>
      </c>
      <c r="AP17" s="170" t="str">
        <f>IF(AN17=7,VLOOKUP(AO17,設定!$A$2:$B$6,2,1),"---")</f>
        <v>---</v>
      </c>
      <c r="AQ17" s="64"/>
      <c r="AR17" s="65"/>
      <c r="AS17" s="65"/>
      <c r="AT17" s="66" t="s">
        <v>105</v>
      </c>
      <c r="AU17" s="67"/>
      <c r="AV17" s="66"/>
      <c r="AW17" s="68"/>
      <c r="AX17" s="229" t="str">
        <f t="shared" si="12"/>
        <v/>
      </c>
      <c r="AY17" s="66" t="s">
        <v>105</v>
      </c>
      <c r="AZ17" s="66" t="s">
        <v>105</v>
      </c>
      <c r="BA17" s="66" t="s">
        <v>105</v>
      </c>
      <c r="BB17" s="66"/>
      <c r="BC17" s="66"/>
      <c r="BD17" s="66"/>
      <c r="BE17" s="66"/>
      <c r="BF17" s="70"/>
      <c r="BG17" s="74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153"/>
      <c r="BZ17" s="29"/>
      <c r="CB17" s="112">
        <v>5</v>
      </c>
      <c r="CC17" s="112" t="str">
        <f t="shared" si="10"/>
        <v/>
      </c>
      <c r="CD17" s="112" t="str">
        <f t="shared" si="13"/>
        <v>立得点表!3:12</v>
      </c>
      <c r="CE17" s="113" t="str">
        <f t="shared" si="14"/>
        <v>立得点表!16:25</v>
      </c>
      <c r="CF17" s="112" t="str">
        <f t="shared" si="15"/>
        <v>立3段得点表!3:13</v>
      </c>
      <c r="CG17" s="113" t="str">
        <f t="shared" si="16"/>
        <v>立3段得点表!16:25</v>
      </c>
      <c r="CH17" s="112" t="str">
        <f t="shared" si="17"/>
        <v>ボール得点表!3:13</v>
      </c>
      <c r="CI17" s="113" t="str">
        <f t="shared" si="18"/>
        <v>ボール得点表!16:25</v>
      </c>
      <c r="CJ17" s="112" t="str">
        <f t="shared" si="19"/>
        <v>50m得点表!3:13</v>
      </c>
      <c r="CK17" s="113" t="str">
        <f t="shared" si="20"/>
        <v>50m得点表!16:25</v>
      </c>
      <c r="CL17" s="112" t="str">
        <f t="shared" si="21"/>
        <v>往得点表!3:13</v>
      </c>
      <c r="CM17" s="113" t="str">
        <f t="shared" si="22"/>
        <v>往得点表!16:25</v>
      </c>
      <c r="CN17" s="112" t="str">
        <f t="shared" si="23"/>
        <v>腕得点表!3:13</v>
      </c>
      <c r="CO17" s="113" t="str">
        <f t="shared" si="24"/>
        <v>腕得点表!16:25</v>
      </c>
      <c r="CP17" s="112" t="str">
        <f t="shared" si="25"/>
        <v>腕膝得点表!3:4</v>
      </c>
      <c r="CQ17" s="113" t="str">
        <f t="shared" si="26"/>
        <v>腕膝得点表!8:9</v>
      </c>
      <c r="CR17" s="112" t="str">
        <f t="shared" si="27"/>
        <v>20mシャトルラン得点表!3:13</v>
      </c>
      <c r="CS17" s="113" t="str">
        <f t="shared" si="28"/>
        <v>20mシャトルラン得点表!16:25</v>
      </c>
      <c r="CT17" s="112" t="b">
        <f t="shared" si="11"/>
        <v>0</v>
      </c>
      <c r="DA17" s="157" t="s">
        <v>213</v>
      </c>
    </row>
    <row r="18" spans="1:105" s="15" customFormat="1" ht="18" customHeight="1">
      <c r="A18" s="3">
        <v>6</v>
      </c>
      <c r="B18" s="115"/>
      <c r="C18" s="11"/>
      <c r="D18" s="46"/>
      <c r="E18" s="11" t="s">
        <v>105</v>
      </c>
      <c r="F18" s="183" t="str">
        <f>IF(D18="","",DATEDIF(D18,W4,"y"))</f>
        <v/>
      </c>
      <c r="G18" s="11"/>
      <c r="H18" s="188"/>
      <c r="I18" s="94"/>
      <c r="J18" s="161" t="str">
        <f t="shared" ca="1" si="0"/>
        <v/>
      </c>
      <c r="K18" s="4"/>
      <c r="L18" s="45"/>
      <c r="M18" s="45"/>
      <c r="N18" s="45"/>
      <c r="O18" s="21"/>
      <c r="P18" s="163" t="str">
        <f t="shared" ca="1" si="1"/>
        <v/>
      </c>
      <c r="Q18" s="4"/>
      <c r="R18" s="45"/>
      <c r="S18" s="45"/>
      <c r="T18" s="45"/>
      <c r="U18" s="119"/>
      <c r="V18" s="94"/>
      <c r="W18" s="219" t="str">
        <f t="shared" ca="1" si="2"/>
        <v/>
      </c>
      <c r="X18" s="27"/>
      <c r="Y18" s="4"/>
      <c r="Z18" s="45"/>
      <c r="AA18" s="45"/>
      <c r="AB18" s="45"/>
      <c r="AC18" s="35"/>
      <c r="AD18" s="21"/>
      <c r="AE18" s="163" t="str">
        <f t="shared" ca="1" si="3"/>
        <v/>
      </c>
      <c r="AF18" s="21"/>
      <c r="AG18" s="163" t="str">
        <f t="shared" ca="1" si="4"/>
        <v/>
      </c>
      <c r="AH18" s="94"/>
      <c r="AI18" s="165" t="str">
        <f t="shared" ca="1" si="5"/>
        <v/>
      </c>
      <c r="AJ18" s="21"/>
      <c r="AK18" s="163" t="str">
        <f t="shared" ca="1" si="6"/>
        <v/>
      </c>
      <c r="AL18" s="21"/>
      <c r="AM18" s="163" t="str">
        <f t="shared" ca="1" si="7"/>
        <v/>
      </c>
      <c r="AN18" s="167" t="str">
        <f t="shared" si="8"/>
        <v/>
      </c>
      <c r="AO18" s="168" t="str">
        <f t="shared" si="9"/>
        <v/>
      </c>
      <c r="AP18" s="169" t="str">
        <f>IF(AN18=7,VLOOKUP(AO18,設定!$A$2:$B$6,2,1),"---")</f>
        <v>---</v>
      </c>
      <c r="AQ18" s="76"/>
      <c r="AR18" s="77"/>
      <c r="AS18" s="77"/>
      <c r="AT18" s="78" t="s">
        <v>105</v>
      </c>
      <c r="AU18" s="79"/>
      <c r="AV18" s="78"/>
      <c r="AW18" s="80"/>
      <c r="AX18" s="228" t="str">
        <f t="shared" si="12"/>
        <v/>
      </c>
      <c r="AY18" s="78" t="s">
        <v>105</v>
      </c>
      <c r="AZ18" s="78" t="s">
        <v>105</v>
      </c>
      <c r="BA18" s="78" t="s">
        <v>105</v>
      </c>
      <c r="BB18" s="78"/>
      <c r="BC18" s="78"/>
      <c r="BD18" s="78"/>
      <c r="BE18" s="78"/>
      <c r="BF18" s="81"/>
      <c r="BG18" s="82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152"/>
      <c r="BZ18" s="27"/>
      <c r="CB18" s="15">
        <v>6</v>
      </c>
      <c r="CC18" s="15" t="str">
        <f t="shared" si="10"/>
        <v/>
      </c>
      <c r="CD18" s="15" t="str">
        <f t="shared" si="13"/>
        <v>立得点表!3:12</v>
      </c>
      <c r="CE18" s="92" t="str">
        <f t="shared" si="14"/>
        <v>立得点表!16:25</v>
      </c>
      <c r="CF18" s="15" t="str">
        <f t="shared" si="15"/>
        <v>立3段得点表!3:13</v>
      </c>
      <c r="CG18" s="92" t="str">
        <f t="shared" si="16"/>
        <v>立3段得点表!16:25</v>
      </c>
      <c r="CH18" s="15" t="str">
        <f t="shared" si="17"/>
        <v>ボール得点表!3:13</v>
      </c>
      <c r="CI18" s="92" t="str">
        <f t="shared" si="18"/>
        <v>ボール得点表!16:25</v>
      </c>
      <c r="CJ18" s="15" t="str">
        <f t="shared" si="19"/>
        <v>50m得点表!3:13</v>
      </c>
      <c r="CK18" s="92" t="str">
        <f t="shared" si="20"/>
        <v>50m得点表!16:25</v>
      </c>
      <c r="CL18" s="15" t="str">
        <f t="shared" si="21"/>
        <v>往得点表!3:13</v>
      </c>
      <c r="CM18" s="92" t="str">
        <f t="shared" si="22"/>
        <v>往得点表!16:25</v>
      </c>
      <c r="CN18" s="15" t="str">
        <f t="shared" si="23"/>
        <v>腕得点表!3:13</v>
      </c>
      <c r="CO18" s="92" t="str">
        <f t="shared" si="24"/>
        <v>腕得点表!16:25</v>
      </c>
      <c r="CP18" s="15" t="str">
        <f t="shared" si="25"/>
        <v>腕膝得点表!3:4</v>
      </c>
      <c r="CQ18" s="92" t="str">
        <f t="shared" si="26"/>
        <v>腕膝得点表!8:9</v>
      </c>
      <c r="CR18" s="15" t="str">
        <f t="shared" si="27"/>
        <v>20mシャトルラン得点表!3:13</v>
      </c>
      <c r="CS18" s="92" t="str">
        <f t="shared" si="28"/>
        <v>20mシャトルラン得点表!16:25</v>
      </c>
      <c r="CT18" s="15" t="b">
        <f t="shared" si="11"/>
        <v>0</v>
      </c>
      <c r="DA18" s="157" t="s">
        <v>214</v>
      </c>
    </row>
    <row r="19" spans="1:105" s="93" customFormat="1" ht="18" customHeight="1">
      <c r="A19" s="6">
        <v>7</v>
      </c>
      <c r="B19" s="116"/>
      <c r="C19" s="14"/>
      <c r="D19" s="110"/>
      <c r="E19" s="14" t="s">
        <v>105</v>
      </c>
      <c r="F19" s="183" t="str">
        <f>IF(D19="","",DATEDIF(D19,W4,"y"))</f>
        <v/>
      </c>
      <c r="G19" s="14"/>
      <c r="H19" s="186"/>
      <c r="I19" s="94"/>
      <c r="J19" s="161" t="str">
        <f t="shared" ca="1" si="0"/>
        <v/>
      </c>
      <c r="K19" s="4"/>
      <c r="L19" s="45"/>
      <c r="M19" s="45"/>
      <c r="N19" s="45"/>
      <c r="O19" s="24"/>
      <c r="P19" s="163" t="str">
        <f t="shared" ca="1" si="1"/>
        <v/>
      </c>
      <c r="Q19" s="4"/>
      <c r="R19" s="45"/>
      <c r="S19" s="45"/>
      <c r="T19" s="45"/>
      <c r="U19" s="119"/>
      <c r="V19" s="94"/>
      <c r="W19" s="219" t="str">
        <f t="shared" ca="1" si="2"/>
        <v/>
      </c>
      <c r="X19" s="27"/>
      <c r="Y19" s="4"/>
      <c r="Z19" s="45"/>
      <c r="AA19" s="45"/>
      <c r="AB19" s="45"/>
      <c r="AC19" s="35"/>
      <c r="AD19" s="24"/>
      <c r="AE19" s="163" t="str">
        <f t="shared" ca="1" si="3"/>
        <v/>
      </c>
      <c r="AF19" s="24"/>
      <c r="AG19" s="163" t="str">
        <f t="shared" ca="1" si="4"/>
        <v/>
      </c>
      <c r="AH19" s="94"/>
      <c r="AI19" s="165" t="str">
        <f t="shared" ca="1" si="5"/>
        <v/>
      </c>
      <c r="AJ19" s="24"/>
      <c r="AK19" s="163" t="str">
        <f t="shared" ca="1" si="6"/>
        <v/>
      </c>
      <c r="AL19" s="24"/>
      <c r="AM19" s="163" t="str">
        <f t="shared" ca="1" si="7"/>
        <v/>
      </c>
      <c r="AN19" s="168" t="str">
        <f t="shared" si="8"/>
        <v/>
      </c>
      <c r="AO19" s="168" t="str">
        <f t="shared" si="9"/>
        <v/>
      </c>
      <c r="AP19" s="168" t="str">
        <f>IF(AN19=7,VLOOKUP(AO19,設定!$A$2:$B$6,2,1),"---")</f>
        <v>---</v>
      </c>
      <c r="AQ19" s="58"/>
      <c r="AR19" s="59"/>
      <c r="AS19" s="59"/>
      <c r="AT19" s="60" t="s">
        <v>105</v>
      </c>
      <c r="AU19" s="61"/>
      <c r="AV19" s="60"/>
      <c r="AW19" s="62"/>
      <c r="AX19" s="230" t="str">
        <f t="shared" si="12"/>
        <v/>
      </c>
      <c r="AY19" s="60" t="s">
        <v>105</v>
      </c>
      <c r="AZ19" s="60" t="s">
        <v>105</v>
      </c>
      <c r="BA19" s="60" t="s">
        <v>105</v>
      </c>
      <c r="BB19" s="60"/>
      <c r="BC19" s="60"/>
      <c r="BD19" s="60"/>
      <c r="BE19" s="60"/>
      <c r="BF19" s="63"/>
      <c r="BG19" s="73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154"/>
      <c r="BZ19" s="28"/>
      <c r="CB19" s="93">
        <v>7</v>
      </c>
      <c r="CC19" s="15" t="str">
        <f t="shared" si="10"/>
        <v/>
      </c>
      <c r="CD19" s="15" t="str">
        <f t="shared" si="13"/>
        <v>立得点表!3:12</v>
      </c>
      <c r="CE19" s="92" t="str">
        <f t="shared" si="14"/>
        <v>立得点表!16:25</v>
      </c>
      <c r="CF19" s="15" t="str">
        <f t="shared" si="15"/>
        <v>立3段得点表!3:13</v>
      </c>
      <c r="CG19" s="92" t="str">
        <f t="shared" si="16"/>
        <v>立3段得点表!16:25</v>
      </c>
      <c r="CH19" s="15" t="str">
        <f t="shared" si="17"/>
        <v>ボール得点表!3:13</v>
      </c>
      <c r="CI19" s="92" t="str">
        <f t="shared" si="18"/>
        <v>ボール得点表!16:25</v>
      </c>
      <c r="CJ19" s="15" t="str">
        <f t="shared" si="19"/>
        <v>50m得点表!3:13</v>
      </c>
      <c r="CK19" s="92" t="str">
        <f t="shared" si="20"/>
        <v>50m得点表!16:25</v>
      </c>
      <c r="CL19" s="15" t="str">
        <f t="shared" si="21"/>
        <v>往得点表!3:13</v>
      </c>
      <c r="CM19" s="92" t="str">
        <f t="shared" si="22"/>
        <v>往得点表!16:25</v>
      </c>
      <c r="CN19" s="15" t="str">
        <f t="shared" si="23"/>
        <v>腕得点表!3:13</v>
      </c>
      <c r="CO19" s="92" t="str">
        <f t="shared" si="24"/>
        <v>腕得点表!16:25</v>
      </c>
      <c r="CP19" s="15" t="str">
        <f t="shared" si="25"/>
        <v>腕膝得点表!3:4</v>
      </c>
      <c r="CQ19" s="92" t="str">
        <f t="shared" si="26"/>
        <v>腕膝得点表!8:9</v>
      </c>
      <c r="CR19" s="15" t="str">
        <f t="shared" si="27"/>
        <v>20mシャトルラン得点表!3:13</v>
      </c>
      <c r="CS19" s="92" t="str">
        <f t="shared" si="28"/>
        <v>20mシャトルラン得点表!16:25</v>
      </c>
      <c r="CT19" s="93" t="b">
        <f t="shared" si="11"/>
        <v>0</v>
      </c>
      <c r="DA19" s="157" t="s">
        <v>215</v>
      </c>
    </row>
    <row r="20" spans="1:105" s="93" customFormat="1" ht="18" customHeight="1">
      <c r="A20" s="6">
        <v>8</v>
      </c>
      <c r="B20" s="116"/>
      <c r="C20" s="14"/>
      <c r="D20" s="110"/>
      <c r="E20" s="14" t="s">
        <v>105</v>
      </c>
      <c r="F20" s="183" t="str">
        <f>IF(D20="","",DATEDIF(D20,W4,"y"))</f>
        <v/>
      </c>
      <c r="G20" s="14"/>
      <c r="H20" s="186"/>
      <c r="I20" s="94"/>
      <c r="J20" s="161" t="str">
        <f t="shared" ca="1" si="0"/>
        <v/>
      </c>
      <c r="K20" s="4"/>
      <c r="L20" s="45"/>
      <c r="M20" s="45"/>
      <c r="N20" s="45"/>
      <c r="O20" s="24"/>
      <c r="P20" s="163" t="str">
        <f t="shared" ca="1" si="1"/>
        <v/>
      </c>
      <c r="Q20" s="4"/>
      <c r="R20" s="45"/>
      <c r="S20" s="45"/>
      <c r="T20" s="45"/>
      <c r="U20" s="119"/>
      <c r="V20" s="94"/>
      <c r="W20" s="219" t="str">
        <f t="shared" ca="1" si="2"/>
        <v/>
      </c>
      <c r="X20" s="27"/>
      <c r="Y20" s="4"/>
      <c r="Z20" s="45"/>
      <c r="AA20" s="45"/>
      <c r="AB20" s="45"/>
      <c r="AC20" s="35"/>
      <c r="AD20" s="24"/>
      <c r="AE20" s="163" t="str">
        <f t="shared" ca="1" si="3"/>
        <v/>
      </c>
      <c r="AF20" s="24"/>
      <c r="AG20" s="163" t="str">
        <f t="shared" ca="1" si="4"/>
        <v/>
      </c>
      <c r="AH20" s="94"/>
      <c r="AI20" s="165" t="str">
        <f t="shared" ca="1" si="5"/>
        <v/>
      </c>
      <c r="AJ20" s="24"/>
      <c r="AK20" s="163" t="str">
        <f t="shared" ca="1" si="6"/>
        <v/>
      </c>
      <c r="AL20" s="24"/>
      <c r="AM20" s="163" t="str">
        <f t="shared" ca="1" si="7"/>
        <v/>
      </c>
      <c r="AN20" s="168" t="str">
        <f t="shared" si="8"/>
        <v/>
      </c>
      <c r="AO20" s="168" t="str">
        <f t="shared" si="9"/>
        <v/>
      </c>
      <c r="AP20" s="168" t="str">
        <f>IF(AN20=7,VLOOKUP(AO20,設定!$A$2:$B$6,2,1),"---")</f>
        <v>---</v>
      </c>
      <c r="AQ20" s="58"/>
      <c r="AR20" s="59"/>
      <c r="AS20" s="59"/>
      <c r="AT20" s="60" t="s">
        <v>105</v>
      </c>
      <c r="AU20" s="61"/>
      <c r="AV20" s="60"/>
      <c r="AW20" s="62"/>
      <c r="AX20" s="230" t="str">
        <f t="shared" si="12"/>
        <v/>
      </c>
      <c r="AY20" s="60" t="s">
        <v>105</v>
      </c>
      <c r="AZ20" s="60" t="s">
        <v>105</v>
      </c>
      <c r="BA20" s="60" t="s">
        <v>105</v>
      </c>
      <c r="BB20" s="60"/>
      <c r="BC20" s="60"/>
      <c r="BD20" s="60"/>
      <c r="BE20" s="60"/>
      <c r="BF20" s="63"/>
      <c r="BG20" s="73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154"/>
      <c r="BZ20" s="28"/>
      <c r="CB20" s="93">
        <v>8</v>
      </c>
      <c r="CC20" s="15" t="str">
        <f t="shared" si="10"/>
        <v/>
      </c>
      <c r="CD20" s="15" t="str">
        <f t="shared" si="13"/>
        <v>立得点表!3:12</v>
      </c>
      <c r="CE20" s="92" t="str">
        <f t="shared" si="14"/>
        <v>立得点表!16:25</v>
      </c>
      <c r="CF20" s="15" t="str">
        <f t="shared" si="15"/>
        <v>立3段得点表!3:13</v>
      </c>
      <c r="CG20" s="92" t="str">
        <f t="shared" si="16"/>
        <v>立3段得点表!16:25</v>
      </c>
      <c r="CH20" s="15" t="str">
        <f t="shared" si="17"/>
        <v>ボール得点表!3:13</v>
      </c>
      <c r="CI20" s="92" t="str">
        <f t="shared" si="18"/>
        <v>ボール得点表!16:25</v>
      </c>
      <c r="CJ20" s="15" t="str">
        <f t="shared" si="19"/>
        <v>50m得点表!3:13</v>
      </c>
      <c r="CK20" s="92" t="str">
        <f t="shared" si="20"/>
        <v>50m得点表!16:25</v>
      </c>
      <c r="CL20" s="15" t="str">
        <f t="shared" si="21"/>
        <v>往得点表!3:13</v>
      </c>
      <c r="CM20" s="92" t="str">
        <f t="shared" si="22"/>
        <v>往得点表!16:25</v>
      </c>
      <c r="CN20" s="15" t="str">
        <f t="shared" si="23"/>
        <v>腕得点表!3:13</v>
      </c>
      <c r="CO20" s="92" t="str">
        <f t="shared" si="24"/>
        <v>腕得点表!16:25</v>
      </c>
      <c r="CP20" s="15" t="str">
        <f t="shared" si="25"/>
        <v>腕膝得点表!3:4</v>
      </c>
      <c r="CQ20" s="92" t="str">
        <f t="shared" si="26"/>
        <v>腕膝得点表!8:9</v>
      </c>
      <c r="CR20" s="15" t="str">
        <f t="shared" si="27"/>
        <v>20mシャトルラン得点表!3:13</v>
      </c>
      <c r="CS20" s="92" t="str">
        <f t="shared" si="28"/>
        <v>20mシャトルラン得点表!16:25</v>
      </c>
      <c r="CT20" s="93" t="b">
        <f t="shared" si="11"/>
        <v>0</v>
      </c>
      <c r="DA20" s="157" t="s">
        <v>216</v>
      </c>
    </row>
    <row r="21" spans="1:105" s="93" customFormat="1" ht="18" customHeight="1">
      <c r="A21" s="6">
        <v>9</v>
      </c>
      <c r="B21" s="116"/>
      <c r="C21" s="14"/>
      <c r="D21" s="110"/>
      <c r="E21" s="14" t="s">
        <v>105</v>
      </c>
      <c r="F21" s="183" t="str">
        <f>IF(D21="","",DATEDIF(D21,W4,"y"))</f>
        <v/>
      </c>
      <c r="G21" s="14"/>
      <c r="H21" s="186"/>
      <c r="I21" s="94"/>
      <c r="J21" s="161" t="str">
        <f t="shared" ca="1" si="0"/>
        <v/>
      </c>
      <c r="K21" s="4"/>
      <c r="L21" s="45"/>
      <c r="M21" s="45"/>
      <c r="N21" s="45"/>
      <c r="O21" s="24"/>
      <c r="P21" s="163" t="str">
        <f t="shared" ca="1" si="1"/>
        <v/>
      </c>
      <c r="Q21" s="4"/>
      <c r="R21" s="45"/>
      <c r="S21" s="45"/>
      <c r="T21" s="45"/>
      <c r="U21" s="119"/>
      <c r="V21" s="94"/>
      <c r="W21" s="219" t="str">
        <f t="shared" ca="1" si="2"/>
        <v/>
      </c>
      <c r="X21" s="27"/>
      <c r="Y21" s="4"/>
      <c r="Z21" s="45"/>
      <c r="AA21" s="45"/>
      <c r="AB21" s="45"/>
      <c r="AC21" s="35"/>
      <c r="AD21" s="24"/>
      <c r="AE21" s="163" t="str">
        <f t="shared" ca="1" si="3"/>
        <v/>
      </c>
      <c r="AF21" s="24"/>
      <c r="AG21" s="163" t="str">
        <f t="shared" ca="1" si="4"/>
        <v/>
      </c>
      <c r="AH21" s="94"/>
      <c r="AI21" s="165" t="str">
        <f t="shared" ca="1" si="5"/>
        <v/>
      </c>
      <c r="AJ21" s="24"/>
      <c r="AK21" s="163" t="str">
        <f t="shared" ca="1" si="6"/>
        <v/>
      </c>
      <c r="AL21" s="24"/>
      <c r="AM21" s="163" t="str">
        <f t="shared" ca="1" si="7"/>
        <v/>
      </c>
      <c r="AN21" s="168" t="str">
        <f t="shared" si="8"/>
        <v/>
      </c>
      <c r="AO21" s="168" t="str">
        <f t="shared" si="9"/>
        <v/>
      </c>
      <c r="AP21" s="168" t="str">
        <f>IF(AN21=7,VLOOKUP(AO21,設定!$A$2:$B$6,2,1),"---")</f>
        <v>---</v>
      </c>
      <c r="AQ21" s="58"/>
      <c r="AR21" s="59"/>
      <c r="AS21" s="59"/>
      <c r="AT21" s="60" t="s">
        <v>105</v>
      </c>
      <c r="AU21" s="61"/>
      <c r="AV21" s="60"/>
      <c r="AW21" s="62"/>
      <c r="AX21" s="230" t="str">
        <f t="shared" si="12"/>
        <v/>
      </c>
      <c r="AY21" s="60" t="s">
        <v>105</v>
      </c>
      <c r="AZ21" s="60" t="s">
        <v>105</v>
      </c>
      <c r="BA21" s="60" t="s">
        <v>105</v>
      </c>
      <c r="BB21" s="60"/>
      <c r="BC21" s="60"/>
      <c r="BD21" s="60"/>
      <c r="BE21" s="60"/>
      <c r="BF21" s="63"/>
      <c r="BG21" s="73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154"/>
      <c r="BZ21" s="28"/>
      <c r="CB21" s="93">
        <v>9</v>
      </c>
      <c r="CC21" s="15" t="str">
        <f t="shared" si="10"/>
        <v/>
      </c>
      <c r="CD21" s="15" t="str">
        <f t="shared" si="13"/>
        <v>立得点表!3:12</v>
      </c>
      <c r="CE21" s="92" t="str">
        <f t="shared" si="14"/>
        <v>立得点表!16:25</v>
      </c>
      <c r="CF21" s="15" t="str">
        <f t="shared" si="15"/>
        <v>立3段得点表!3:13</v>
      </c>
      <c r="CG21" s="92" t="str">
        <f t="shared" si="16"/>
        <v>立3段得点表!16:25</v>
      </c>
      <c r="CH21" s="15" t="str">
        <f t="shared" si="17"/>
        <v>ボール得点表!3:13</v>
      </c>
      <c r="CI21" s="92" t="str">
        <f t="shared" si="18"/>
        <v>ボール得点表!16:25</v>
      </c>
      <c r="CJ21" s="15" t="str">
        <f t="shared" si="19"/>
        <v>50m得点表!3:13</v>
      </c>
      <c r="CK21" s="92" t="str">
        <f t="shared" si="20"/>
        <v>50m得点表!16:25</v>
      </c>
      <c r="CL21" s="15" t="str">
        <f t="shared" si="21"/>
        <v>往得点表!3:13</v>
      </c>
      <c r="CM21" s="92" t="str">
        <f t="shared" si="22"/>
        <v>往得点表!16:25</v>
      </c>
      <c r="CN21" s="15" t="str">
        <f t="shared" si="23"/>
        <v>腕得点表!3:13</v>
      </c>
      <c r="CO21" s="92" t="str">
        <f t="shared" si="24"/>
        <v>腕得点表!16:25</v>
      </c>
      <c r="CP21" s="15" t="str">
        <f t="shared" si="25"/>
        <v>腕膝得点表!3:4</v>
      </c>
      <c r="CQ21" s="92" t="str">
        <f t="shared" si="26"/>
        <v>腕膝得点表!8:9</v>
      </c>
      <c r="CR21" s="15" t="str">
        <f t="shared" si="27"/>
        <v>20mシャトルラン得点表!3:13</v>
      </c>
      <c r="CS21" s="92" t="str">
        <f t="shared" si="28"/>
        <v>20mシャトルラン得点表!16:25</v>
      </c>
      <c r="CT21" s="93" t="b">
        <f t="shared" si="11"/>
        <v>0</v>
      </c>
      <c r="DA21" s="157" t="s">
        <v>217</v>
      </c>
    </row>
    <row r="22" spans="1:105" s="31" customFormat="1" ht="18" customHeight="1">
      <c r="A22" s="84">
        <v>10</v>
      </c>
      <c r="B22" s="117"/>
      <c r="C22" s="13"/>
      <c r="D22" s="138"/>
      <c r="E22" s="13" t="s">
        <v>105</v>
      </c>
      <c r="F22" s="184" t="str">
        <f>IF(D22="","",DATEDIF(D22,W4,"y"))</f>
        <v/>
      </c>
      <c r="G22" s="13"/>
      <c r="H22" s="187"/>
      <c r="I22" s="95"/>
      <c r="J22" s="162" t="str">
        <f t="shared" ca="1" si="0"/>
        <v/>
      </c>
      <c r="K22" s="42"/>
      <c r="L22" s="43"/>
      <c r="M22" s="43"/>
      <c r="N22" s="44"/>
      <c r="O22" s="22"/>
      <c r="P22" s="164" t="str">
        <f t="shared" ca="1" si="1"/>
        <v/>
      </c>
      <c r="Q22" s="42"/>
      <c r="R22" s="43"/>
      <c r="S22" s="43"/>
      <c r="T22" s="43"/>
      <c r="U22" s="120"/>
      <c r="V22" s="95"/>
      <c r="W22" s="220" t="str">
        <f t="shared" ca="1" si="2"/>
        <v/>
      </c>
      <c r="X22" s="194"/>
      <c r="Y22" s="42"/>
      <c r="Z22" s="43"/>
      <c r="AA22" s="43"/>
      <c r="AB22" s="43"/>
      <c r="AC22" s="44"/>
      <c r="AD22" s="22"/>
      <c r="AE22" s="164" t="str">
        <f t="shared" ca="1" si="3"/>
        <v/>
      </c>
      <c r="AF22" s="22"/>
      <c r="AG22" s="164" t="str">
        <f t="shared" ca="1" si="4"/>
        <v/>
      </c>
      <c r="AH22" s="95"/>
      <c r="AI22" s="166" t="str">
        <f t="shared" ca="1" si="5"/>
        <v/>
      </c>
      <c r="AJ22" s="22"/>
      <c r="AK22" s="164" t="str">
        <f t="shared" ca="1" si="6"/>
        <v/>
      </c>
      <c r="AL22" s="22"/>
      <c r="AM22" s="164" t="str">
        <f t="shared" ca="1" si="7"/>
        <v/>
      </c>
      <c r="AN22" s="170" t="str">
        <f t="shared" si="8"/>
        <v/>
      </c>
      <c r="AO22" s="170" t="str">
        <f t="shared" si="9"/>
        <v/>
      </c>
      <c r="AP22" s="170" t="str">
        <f>IF(AN22=7,VLOOKUP(AO22,設定!$A$2:$B$6,2,1),"---")</f>
        <v>---</v>
      </c>
      <c r="AQ22" s="85"/>
      <c r="AR22" s="86"/>
      <c r="AS22" s="86"/>
      <c r="AT22" s="87" t="s">
        <v>105</v>
      </c>
      <c r="AU22" s="88"/>
      <c r="AV22" s="87"/>
      <c r="AW22" s="89"/>
      <c r="AX22" s="231" t="str">
        <f t="shared" si="12"/>
        <v/>
      </c>
      <c r="AY22" s="87" t="s">
        <v>105</v>
      </c>
      <c r="AZ22" s="87" t="s">
        <v>105</v>
      </c>
      <c r="BA22" s="87" t="s">
        <v>105</v>
      </c>
      <c r="BB22" s="87"/>
      <c r="BC22" s="87"/>
      <c r="BD22" s="87"/>
      <c r="BE22" s="87"/>
      <c r="BF22" s="90"/>
      <c r="BG22" s="91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155"/>
      <c r="BZ22" s="83"/>
      <c r="CB22" s="31">
        <v>10</v>
      </c>
      <c r="CC22" s="112" t="str">
        <f t="shared" si="10"/>
        <v/>
      </c>
      <c r="CD22" s="112" t="str">
        <f t="shared" si="13"/>
        <v>立得点表!3:12</v>
      </c>
      <c r="CE22" s="113" t="str">
        <f t="shared" si="14"/>
        <v>立得点表!16:25</v>
      </c>
      <c r="CF22" s="112" t="str">
        <f t="shared" si="15"/>
        <v>立3段得点表!3:13</v>
      </c>
      <c r="CG22" s="113" t="str">
        <f t="shared" si="16"/>
        <v>立3段得点表!16:25</v>
      </c>
      <c r="CH22" s="112" t="str">
        <f t="shared" si="17"/>
        <v>ボール得点表!3:13</v>
      </c>
      <c r="CI22" s="113" t="str">
        <f t="shared" si="18"/>
        <v>ボール得点表!16:25</v>
      </c>
      <c r="CJ22" s="112" t="str">
        <f t="shared" si="19"/>
        <v>50m得点表!3:13</v>
      </c>
      <c r="CK22" s="113" t="str">
        <f t="shared" si="20"/>
        <v>50m得点表!16:25</v>
      </c>
      <c r="CL22" s="112" t="str">
        <f t="shared" si="21"/>
        <v>往得点表!3:13</v>
      </c>
      <c r="CM22" s="113" t="str">
        <f t="shared" si="22"/>
        <v>往得点表!16:25</v>
      </c>
      <c r="CN22" s="112" t="str">
        <f t="shared" si="23"/>
        <v>腕得点表!3:13</v>
      </c>
      <c r="CO22" s="113" t="str">
        <f t="shared" si="24"/>
        <v>腕得点表!16:25</v>
      </c>
      <c r="CP22" s="112" t="str">
        <f t="shared" si="25"/>
        <v>腕膝得点表!3:4</v>
      </c>
      <c r="CQ22" s="113" t="str">
        <f t="shared" si="26"/>
        <v>腕膝得点表!8:9</v>
      </c>
      <c r="CR22" s="112" t="str">
        <f t="shared" si="27"/>
        <v>20mシャトルラン得点表!3:13</v>
      </c>
      <c r="CS22" s="113" t="str">
        <f t="shared" si="28"/>
        <v>20mシャトルラン得点表!16:25</v>
      </c>
      <c r="CT22" s="112" t="b">
        <f t="shared" si="11"/>
        <v>0</v>
      </c>
      <c r="CU22" s="112"/>
      <c r="DA22" s="157" t="s">
        <v>218</v>
      </c>
    </row>
    <row r="23" spans="1:105" s="15" customFormat="1" ht="18" customHeight="1">
      <c r="A23" s="3">
        <v>11</v>
      </c>
      <c r="B23" s="115"/>
      <c r="C23" s="14"/>
      <c r="D23" s="46"/>
      <c r="E23" s="14" t="s">
        <v>105</v>
      </c>
      <c r="F23" s="183" t="str">
        <f>IF(D23="","",DATEDIF(D23,W4,"y"))</f>
        <v/>
      </c>
      <c r="G23" s="11"/>
      <c r="H23" s="188"/>
      <c r="I23" s="94"/>
      <c r="J23" s="161" t="str">
        <f t="shared" ca="1" si="0"/>
        <v/>
      </c>
      <c r="K23" s="4"/>
      <c r="L23" s="45"/>
      <c r="M23" s="45"/>
      <c r="N23" s="45"/>
      <c r="O23" s="21"/>
      <c r="P23" s="163" t="str">
        <f t="shared" ca="1" si="1"/>
        <v/>
      </c>
      <c r="Q23" s="4"/>
      <c r="R23" s="45"/>
      <c r="S23" s="45"/>
      <c r="T23" s="45"/>
      <c r="U23" s="119"/>
      <c r="V23" s="94"/>
      <c r="W23" s="219" t="str">
        <f t="shared" ca="1" si="2"/>
        <v/>
      </c>
      <c r="X23" s="27"/>
      <c r="Y23" s="4"/>
      <c r="Z23" s="45"/>
      <c r="AA23" s="45"/>
      <c r="AB23" s="45"/>
      <c r="AC23" s="35"/>
      <c r="AD23" s="21"/>
      <c r="AE23" s="163" t="str">
        <f t="shared" ca="1" si="3"/>
        <v/>
      </c>
      <c r="AF23" s="21"/>
      <c r="AG23" s="163" t="str">
        <f t="shared" ca="1" si="4"/>
        <v/>
      </c>
      <c r="AH23" s="94"/>
      <c r="AI23" s="165" t="str">
        <f t="shared" ca="1" si="5"/>
        <v/>
      </c>
      <c r="AJ23" s="21"/>
      <c r="AK23" s="163" t="str">
        <f t="shared" ca="1" si="6"/>
        <v/>
      </c>
      <c r="AL23" s="21"/>
      <c r="AM23" s="163" t="str">
        <f t="shared" ca="1" si="7"/>
        <v/>
      </c>
      <c r="AN23" s="167" t="str">
        <f t="shared" si="8"/>
        <v/>
      </c>
      <c r="AO23" s="168" t="str">
        <f t="shared" si="9"/>
        <v/>
      </c>
      <c r="AP23" s="169" t="str">
        <f>IF(AN23=7,VLOOKUP(AO23,設定!$A$2:$B$6,2,1),"---")</f>
        <v>---</v>
      </c>
      <c r="AQ23" s="76"/>
      <c r="AR23" s="77"/>
      <c r="AS23" s="77"/>
      <c r="AT23" s="78" t="s">
        <v>105</v>
      </c>
      <c r="AU23" s="79"/>
      <c r="AV23" s="78"/>
      <c r="AW23" s="80"/>
      <c r="AX23" s="228" t="str">
        <f t="shared" si="12"/>
        <v/>
      </c>
      <c r="AY23" s="78" t="s">
        <v>105</v>
      </c>
      <c r="AZ23" s="78" t="s">
        <v>105</v>
      </c>
      <c r="BA23" s="78" t="s">
        <v>105</v>
      </c>
      <c r="BB23" s="78"/>
      <c r="BC23" s="78"/>
      <c r="BD23" s="78"/>
      <c r="BE23" s="78"/>
      <c r="BF23" s="81"/>
      <c r="BG23" s="82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152"/>
      <c r="BZ23" s="27"/>
      <c r="CB23" s="15">
        <v>11</v>
      </c>
      <c r="CC23" s="15" t="str">
        <f t="shared" si="10"/>
        <v/>
      </c>
      <c r="CD23" s="15" t="str">
        <f t="shared" si="13"/>
        <v>立得点表!3:12</v>
      </c>
      <c r="CE23" s="92" t="str">
        <f t="shared" si="14"/>
        <v>立得点表!16:25</v>
      </c>
      <c r="CF23" s="15" t="str">
        <f t="shared" si="15"/>
        <v>立3段得点表!3:13</v>
      </c>
      <c r="CG23" s="92" t="str">
        <f t="shared" si="16"/>
        <v>立3段得点表!16:25</v>
      </c>
      <c r="CH23" s="15" t="str">
        <f t="shared" si="17"/>
        <v>ボール得点表!3:13</v>
      </c>
      <c r="CI23" s="92" t="str">
        <f t="shared" si="18"/>
        <v>ボール得点表!16:25</v>
      </c>
      <c r="CJ23" s="15" t="str">
        <f t="shared" si="19"/>
        <v>50m得点表!3:13</v>
      </c>
      <c r="CK23" s="92" t="str">
        <f t="shared" si="20"/>
        <v>50m得点表!16:25</v>
      </c>
      <c r="CL23" s="15" t="str">
        <f t="shared" si="21"/>
        <v>往得点表!3:13</v>
      </c>
      <c r="CM23" s="92" t="str">
        <f t="shared" si="22"/>
        <v>往得点表!16:25</v>
      </c>
      <c r="CN23" s="15" t="str">
        <f t="shared" si="23"/>
        <v>腕得点表!3:13</v>
      </c>
      <c r="CO23" s="92" t="str">
        <f t="shared" si="24"/>
        <v>腕得点表!16:25</v>
      </c>
      <c r="CP23" s="15" t="str">
        <f t="shared" si="25"/>
        <v>腕膝得点表!3:4</v>
      </c>
      <c r="CQ23" s="92" t="str">
        <f t="shared" si="26"/>
        <v>腕膝得点表!8:9</v>
      </c>
      <c r="CR23" s="15" t="str">
        <f t="shared" si="27"/>
        <v>20mシャトルラン得点表!3:13</v>
      </c>
      <c r="CS23" s="92" t="str">
        <f t="shared" si="28"/>
        <v>20mシャトルラン得点表!16:25</v>
      </c>
      <c r="CT23" s="15" t="b">
        <f t="shared" si="11"/>
        <v>0</v>
      </c>
      <c r="DA23" s="157" t="s">
        <v>219</v>
      </c>
    </row>
    <row r="24" spans="1:105" s="93" customFormat="1" ht="18" customHeight="1">
      <c r="A24" s="6">
        <v>12</v>
      </c>
      <c r="B24" s="116"/>
      <c r="C24" s="14"/>
      <c r="D24" s="110"/>
      <c r="E24" s="14" t="s">
        <v>105</v>
      </c>
      <c r="F24" s="183" t="str">
        <f>IF(D24="","",DATEDIF(D24,W4,"y"))</f>
        <v/>
      </c>
      <c r="G24" s="14"/>
      <c r="H24" s="186"/>
      <c r="I24" s="94"/>
      <c r="J24" s="161" t="str">
        <f t="shared" ca="1" si="0"/>
        <v/>
      </c>
      <c r="K24" s="4"/>
      <c r="L24" s="45"/>
      <c r="M24" s="45"/>
      <c r="N24" s="45"/>
      <c r="O24" s="24"/>
      <c r="P24" s="163" t="str">
        <f t="shared" ca="1" si="1"/>
        <v/>
      </c>
      <c r="Q24" s="4"/>
      <c r="R24" s="45"/>
      <c r="S24" s="45"/>
      <c r="T24" s="45"/>
      <c r="U24" s="119"/>
      <c r="V24" s="94"/>
      <c r="W24" s="219" t="str">
        <f t="shared" ca="1" si="2"/>
        <v/>
      </c>
      <c r="X24" s="27"/>
      <c r="Y24" s="4"/>
      <c r="Z24" s="45"/>
      <c r="AA24" s="45"/>
      <c r="AB24" s="45"/>
      <c r="AC24" s="35"/>
      <c r="AD24" s="24"/>
      <c r="AE24" s="163" t="str">
        <f t="shared" ca="1" si="3"/>
        <v/>
      </c>
      <c r="AF24" s="24"/>
      <c r="AG24" s="163" t="str">
        <f t="shared" ca="1" si="4"/>
        <v/>
      </c>
      <c r="AH24" s="94"/>
      <c r="AI24" s="165" t="str">
        <f t="shared" ca="1" si="5"/>
        <v/>
      </c>
      <c r="AJ24" s="24"/>
      <c r="AK24" s="163" t="str">
        <f t="shared" ca="1" si="6"/>
        <v/>
      </c>
      <c r="AL24" s="24"/>
      <c r="AM24" s="163" t="str">
        <f t="shared" ca="1" si="7"/>
        <v/>
      </c>
      <c r="AN24" s="168" t="str">
        <f t="shared" si="8"/>
        <v/>
      </c>
      <c r="AO24" s="168" t="str">
        <f t="shared" si="9"/>
        <v/>
      </c>
      <c r="AP24" s="168" t="str">
        <f>IF(AN24=7,VLOOKUP(AO24,設定!$A$2:$B$6,2,1),"---")</f>
        <v>---</v>
      </c>
      <c r="AQ24" s="58"/>
      <c r="AR24" s="59"/>
      <c r="AS24" s="59"/>
      <c r="AT24" s="60" t="s">
        <v>105</v>
      </c>
      <c r="AU24" s="61"/>
      <c r="AV24" s="60"/>
      <c r="AW24" s="62"/>
      <c r="AX24" s="230" t="str">
        <f t="shared" si="12"/>
        <v/>
      </c>
      <c r="AY24" s="60" t="s">
        <v>105</v>
      </c>
      <c r="AZ24" s="60" t="s">
        <v>105</v>
      </c>
      <c r="BA24" s="60" t="s">
        <v>105</v>
      </c>
      <c r="BB24" s="60"/>
      <c r="BC24" s="60"/>
      <c r="BD24" s="60"/>
      <c r="BE24" s="60"/>
      <c r="BF24" s="63"/>
      <c r="BG24" s="73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154"/>
      <c r="BZ24" s="28"/>
      <c r="CB24" s="93">
        <v>12</v>
      </c>
      <c r="CC24" s="15" t="str">
        <f t="shared" si="10"/>
        <v/>
      </c>
      <c r="CD24" s="15" t="str">
        <f t="shared" si="13"/>
        <v>立得点表!3:12</v>
      </c>
      <c r="CE24" s="92" t="str">
        <f t="shared" si="14"/>
        <v>立得点表!16:25</v>
      </c>
      <c r="CF24" s="15" t="str">
        <f t="shared" si="15"/>
        <v>立3段得点表!3:13</v>
      </c>
      <c r="CG24" s="92" t="str">
        <f t="shared" si="16"/>
        <v>立3段得点表!16:25</v>
      </c>
      <c r="CH24" s="15" t="str">
        <f t="shared" si="17"/>
        <v>ボール得点表!3:13</v>
      </c>
      <c r="CI24" s="92" t="str">
        <f t="shared" si="18"/>
        <v>ボール得点表!16:25</v>
      </c>
      <c r="CJ24" s="15" t="str">
        <f t="shared" si="19"/>
        <v>50m得点表!3:13</v>
      </c>
      <c r="CK24" s="92" t="str">
        <f t="shared" si="20"/>
        <v>50m得点表!16:25</v>
      </c>
      <c r="CL24" s="15" t="str">
        <f t="shared" si="21"/>
        <v>往得点表!3:13</v>
      </c>
      <c r="CM24" s="92" t="str">
        <f t="shared" si="22"/>
        <v>往得点表!16:25</v>
      </c>
      <c r="CN24" s="15" t="str">
        <f t="shared" si="23"/>
        <v>腕得点表!3:13</v>
      </c>
      <c r="CO24" s="92" t="str">
        <f t="shared" si="24"/>
        <v>腕得点表!16:25</v>
      </c>
      <c r="CP24" s="15" t="str">
        <f t="shared" si="25"/>
        <v>腕膝得点表!3:4</v>
      </c>
      <c r="CQ24" s="92" t="str">
        <f t="shared" si="26"/>
        <v>腕膝得点表!8:9</v>
      </c>
      <c r="CR24" s="15" t="str">
        <f t="shared" si="27"/>
        <v>20mシャトルラン得点表!3:13</v>
      </c>
      <c r="CS24" s="92" t="str">
        <f t="shared" si="28"/>
        <v>20mシャトルラン得点表!16:25</v>
      </c>
      <c r="CT24" s="93" t="b">
        <f t="shared" si="11"/>
        <v>0</v>
      </c>
      <c r="DA24" s="157" t="s">
        <v>220</v>
      </c>
    </row>
    <row r="25" spans="1:105" s="93" customFormat="1" ht="18" customHeight="1">
      <c r="A25" s="6">
        <v>13</v>
      </c>
      <c r="B25" s="116"/>
      <c r="C25" s="14"/>
      <c r="D25" s="110"/>
      <c r="E25" s="14" t="s">
        <v>105</v>
      </c>
      <c r="F25" s="183" t="str">
        <f>IF(D25="","",DATEDIF(D25,W4,"y"))</f>
        <v/>
      </c>
      <c r="G25" s="14"/>
      <c r="H25" s="186"/>
      <c r="I25" s="94"/>
      <c r="J25" s="161" t="str">
        <f t="shared" ca="1" si="0"/>
        <v/>
      </c>
      <c r="K25" s="4"/>
      <c r="L25" s="45"/>
      <c r="M25" s="45"/>
      <c r="N25" s="45"/>
      <c r="O25" s="24"/>
      <c r="P25" s="163" t="str">
        <f t="shared" ca="1" si="1"/>
        <v/>
      </c>
      <c r="Q25" s="4"/>
      <c r="R25" s="45"/>
      <c r="S25" s="45"/>
      <c r="T25" s="45"/>
      <c r="U25" s="119"/>
      <c r="V25" s="94"/>
      <c r="W25" s="219" t="str">
        <f t="shared" ca="1" si="2"/>
        <v/>
      </c>
      <c r="X25" s="27"/>
      <c r="Y25" s="4"/>
      <c r="Z25" s="45"/>
      <c r="AA25" s="45"/>
      <c r="AB25" s="45"/>
      <c r="AC25" s="35"/>
      <c r="AD25" s="24"/>
      <c r="AE25" s="163" t="str">
        <f t="shared" ca="1" si="3"/>
        <v/>
      </c>
      <c r="AF25" s="24"/>
      <c r="AG25" s="163" t="str">
        <f t="shared" ca="1" si="4"/>
        <v/>
      </c>
      <c r="AH25" s="94"/>
      <c r="AI25" s="165" t="str">
        <f t="shared" ca="1" si="5"/>
        <v/>
      </c>
      <c r="AJ25" s="24"/>
      <c r="AK25" s="163" t="str">
        <f t="shared" ca="1" si="6"/>
        <v/>
      </c>
      <c r="AL25" s="24"/>
      <c r="AM25" s="163" t="str">
        <f t="shared" ca="1" si="7"/>
        <v/>
      </c>
      <c r="AN25" s="168" t="str">
        <f t="shared" si="8"/>
        <v/>
      </c>
      <c r="AO25" s="168" t="str">
        <f t="shared" si="9"/>
        <v/>
      </c>
      <c r="AP25" s="168" t="str">
        <f>IF(AN25=7,VLOOKUP(AO25,設定!$A$2:$B$6,2,1),"---")</f>
        <v>---</v>
      </c>
      <c r="AQ25" s="58"/>
      <c r="AR25" s="59"/>
      <c r="AS25" s="59"/>
      <c r="AT25" s="60" t="s">
        <v>105</v>
      </c>
      <c r="AU25" s="61"/>
      <c r="AV25" s="60"/>
      <c r="AW25" s="62"/>
      <c r="AX25" s="230" t="str">
        <f t="shared" si="12"/>
        <v/>
      </c>
      <c r="AY25" s="60" t="s">
        <v>105</v>
      </c>
      <c r="AZ25" s="60" t="s">
        <v>105</v>
      </c>
      <c r="BA25" s="60" t="s">
        <v>105</v>
      </c>
      <c r="BB25" s="60"/>
      <c r="BC25" s="60"/>
      <c r="BD25" s="60"/>
      <c r="BE25" s="60"/>
      <c r="BF25" s="63"/>
      <c r="BG25" s="73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154"/>
      <c r="BZ25" s="28"/>
      <c r="CB25" s="93">
        <v>13</v>
      </c>
      <c r="CC25" s="15" t="str">
        <f t="shared" si="10"/>
        <v/>
      </c>
      <c r="CD25" s="15" t="str">
        <f t="shared" si="13"/>
        <v>立得点表!3:12</v>
      </c>
      <c r="CE25" s="92" t="str">
        <f t="shared" si="14"/>
        <v>立得点表!16:25</v>
      </c>
      <c r="CF25" s="15" t="str">
        <f t="shared" si="15"/>
        <v>立3段得点表!3:13</v>
      </c>
      <c r="CG25" s="92" t="str">
        <f t="shared" si="16"/>
        <v>立3段得点表!16:25</v>
      </c>
      <c r="CH25" s="15" t="str">
        <f t="shared" si="17"/>
        <v>ボール得点表!3:13</v>
      </c>
      <c r="CI25" s="92" t="str">
        <f t="shared" si="18"/>
        <v>ボール得点表!16:25</v>
      </c>
      <c r="CJ25" s="15" t="str">
        <f t="shared" si="19"/>
        <v>50m得点表!3:13</v>
      </c>
      <c r="CK25" s="92" t="str">
        <f t="shared" si="20"/>
        <v>50m得点表!16:25</v>
      </c>
      <c r="CL25" s="15" t="str">
        <f t="shared" si="21"/>
        <v>往得点表!3:13</v>
      </c>
      <c r="CM25" s="92" t="str">
        <f t="shared" si="22"/>
        <v>往得点表!16:25</v>
      </c>
      <c r="CN25" s="15" t="str">
        <f t="shared" si="23"/>
        <v>腕得点表!3:13</v>
      </c>
      <c r="CO25" s="92" t="str">
        <f t="shared" si="24"/>
        <v>腕得点表!16:25</v>
      </c>
      <c r="CP25" s="15" t="str">
        <f t="shared" si="25"/>
        <v>腕膝得点表!3:4</v>
      </c>
      <c r="CQ25" s="92" t="str">
        <f t="shared" si="26"/>
        <v>腕膝得点表!8:9</v>
      </c>
      <c r="CR25" s="15" t="str">
        <f t="shared" si="27"/>
        <v>20mシャトルラン得点表!3:13</v>
      </c>
      <c r="CS25" s="92" t="str">
        <f t="shared" si="28"/>
        <v>20mシャトルラン得点表!16:25</v>
      </c>
      <c r="CT25" s="93" t="b">
        <f t="shared" si="11"/>
        <v>0</v>
      </c>
      <c r="DA25" s="157" t="s">
        <v>221</v>
      </c>
    </row>
    <row r="26" spans="1:105" s="93" customFormat="1" ht="18" customHeight="1">
      <c r="A26" s="6">
        <v>14</v>
      </c>
      <c r="B26" s="116"/>
      <c r="C26" s="14"/>
      <c r="D26" s="110"/>
      <c r="E26" s="14" t="s">
        <v>105</v>
      </c>
      <c r="F26" s="183" t="str">
        <f>IF(D26="","",DATEDIF(D26,W4,"y"))</f>
        <v/>
      </c>
      <c r="G26" s="14"/>
      <c r="H26" s="186"/>
      <c r="I26" s="94"/>
      <c r="J26" s="161" t="str">
        <f t="shared" ca="1" si="0"/>
        <v/>
      </c>
      <c r="K26" s="4"/>
      <c r="L26" s="45"/>
      <c r="M26" s="45"/>
      <c r="N26" s="45"/>
      <c r="O26" s="24"/>
      <c r="P26" s="163" t="str">
        <f t="shared" ca="1" si="1"/>
        <v/>
      </c>
      <c r="Q26" s="4"/>
      <c r="R26" s="45"/>
      <c r="S26" s="45"/>
      <c r="T26" s="45"/>
      <c r="U26" s="119"/>
      <c r="V26" s="94"/>
      <c r="W26" s="219" t="str">
        <f t="shared" ca="1" si="2"/>
        <v/>
      </c>
      <c r="X26" s="27"/>
      <c r="Y26" s="4"/>
      <c r="Z26" s="45"/>
      <c r="AA26" s="45"/>
      <c r="AB26" s="45"/>
      <c r="AC26" s="35"/>
      <c r="AD26" s="24"/>
      <c r="AE26" s="163" t="str">
        <f t="shared" ca="1" si="3"/>
        <v/>
      </c>
      <c r="AF26" s="24"/>
      <c r="AG26" s="163" t="str">
        <f t="shared" ca="1" si="4"/>
        <v/>
      </c>
      <c r="AH26" s="94"/>
      <c r="AI26" s="165" t="str">
        <f t="shared" ca="1" si="5"/>
        <v/>
      </c>
      <c r="AJ26" s="24"/>
      <c r="AK26" s="163" t="str">
        <f t="shared" ca="1" si="6"/>
        <v/>
      </c>
      <c r="AL26" s="24"/>
      <c r="AM26" s="163" t="str">
        <f t="shared" ca="1" si="7"/>
        <v/>
      </c>
      <c r="AN26" s="168" t="str">
        <f t="shared" si="8"/>
        <v/>
      </c>
      <c r="AO26" s="168" t="str">
        <f t="shared" si="9"/>
        <v/>
      </c>
      <c r="AP26" s="168" t="str">
        <f>IF(AN26=7,VLOOKUP(AO26,設定!$A$2:$B$6,2,1),"---")</f>
        <v>---</v>
      </c>
      <c r="AQ26" s="58"/>
      <c r="AR26" s="59"/>
      <c r="AS26" s="59"/>
      <c r="AT26" s="60" t="s">
        <v>105</v>
      </c>
      <c r="AU26" s="61"/>
      <c r="AV26" s="60"/>
      <c r="AW26" s="62"/>
      <c r="AX26" s="230" t="str">
        <f t="shared" si="12"/>
        <v/>
      </c>
      <c r="AY26" s="60" t="s">
        <v>105</v>
      </c>
      <c r="AZ26" s="60" t="s">
        <v>105</v>
      </c>
      <c r="BA26" s="60" t="s">
        <v>105</v>
      </c>
      <c r="BB26" s="60"/>
      <c r="BC26" s="60"/>
      <c r="BD26" s="60"/>
      <c r="BE26" s="60"/>
      <c r="BF26" s="63"/>
      <c r="BG26" s="73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154"/>
      <c r="BZ26" s="28"/>
      <c r="CB26" s="93">
        <v>14</v>
      </c>
      <c r="CC26" s="15" t="str">
        <f t="shared" si="10"/>
        <v/>
      </c>
      <c r="CD26" s="15" t="str">
        <f t="shared" si="13"/>
        <v>立得点表!3:12</v>
      </c>
      <c r="CE26" s="92" t="str">
        <f t="shared" si="14"/>
        <v>立得点表!16:25</v>
      </c>
      <c r="CF26" s="15" t="str">
        <f t="shared" si="15"/>
        <v>立3段得点表!3:13</v>
      </c>
      <c r="CG26" s="92" t="str">
        <f t="shared" si="16"/>
        <v>立3段得点表!16:25</v>
      </c>
      <c r="CH26" s="15" t="str">
        <f t="shared" si="17"/>
        <v>ボール得点表!3:13</v>
      </c>
      <c r="CI26" s="92" t="str">
        <f t="shared" si="18"/>
        <v>ボール得点表!16:25</v>
      </c>
      <c r="CJ26" s="15" t="str">
        <f t="shared" si="19"/>
        <v>50m得点表!3:13</v>
      </c>
      <c r="CK26" s="92" t="str">
        <f t="shared" si="20"/>
        <v>50m得点表!16:25</v>
      </c>
      <c r="CL26" s="15" t="str">
        <f t="shared" si="21"/>
        <v>往得点表!3:13</v>
      </c>
      <c r="CM26" s="92" t="str">
        <f t="shared" si="22"/>
        <v>往得点表!16:25</v>
      </c>
      <c r="CN26" s="15" t="str">
        <f t="shared" si="23"/>
        <v>腕得点表!3:13</v>
      </c>
      <c r="CO26" s="92" t="str">
        <f t="shared" si="24"/>
        <v>腕得点表!16:25</v>
      </c>
      <c r="CP26" s="15" t="str">
        <f t="shared" si="25"/>
        <v>腕膝得点表!3:4</v>
      </c>
      <c r="CQ26" s="92" t="str">
        <f t="shared" si="26"/>
        <v>腕膝得点表!8:9</v>
      </c>
      <c r="CR26" s="15" t="str">
        <f t="shared" si="27"/>
        <v>20mシャトルラン得点表!3:13</v>
      </c>
      <c r="CS26" s="92" t="str">
        <f t="shared" si="28"/>
        <v>20mシャトルラン得点表!16:25</v>
      </c>
      <c r="CT26" s="93" t="b">
        <f t="shared" si="11"/>
        <v>0</v>
      </c>
      <c r="DA26" s="157" t="s">
        <v>222</v>
      </c>
    </row>
    <row r="27" spans="1:105" s="31" customFormat="1" ht="18" customHeight="1">
      <c r="A27" s="84">
        <v>15</v>
      </c>
      <c r="B27" s="117"/>
      <c r="C27" s="193"/>
      <c r="D27" s="138"/>
      <c r="E27" s="193" t="s">
        <v>105</v>
      </c>
      <c r="F27" s="184" t="str">
        <f>IF(D27="","",DATEDIF(D27,W4,"y"))</f>
        <v/>
      </c>
      <c r="G27" s="13"/>
      <c r="H27" s="187"/>
      <c r="I27" s="95"/>
      <c r="J27" s="162" t="str">
        <f t="shared" ca="1" si="0"/>
        <v/>
      </c>
      <c r="K27" s="42"/>
      <c r="L27" s="43"/>
      <c r="M27" s="43"/>
      <c r="N27" s="44"/>
      <c r="O27" s="22"/>
      <c r="P27" s="164" t="str">
        <f t="shared" ca="1" si="1"/>
        <v/>
      </c>
      <c r="Q27" s="42"/>
      <c r="R27" s="43"/>
      <c r="S27" s="43"/>
      <c r="T27" s="43"/>
      <c r="U27" s="120"/>
      <c r="V27" s="95"/>
      <c r="W27" s="220" t="str">
        <f t="shared" ca="1" si="2"/>
        <v/>
      </c>
      <c r="X27" s="34"/>
      <c r="Y27" s="42"/>
      <c r="Z27" s="43"/>
      <c r="AA27" s="43"/>
      <c r="AB27" s="43"/>
      <c r="AC27" s="44"/>
      <c r="AD27" s="22"/>
      <c r="AE27" s="164" t="str">
        <f t="shared" ca="1" si="3"/>
        <v/>
      </c>
      <c r="AF27" s="22"/>
      <c r="AG27" s="164" t="str">
        <f t="shared" ca="1" si="4"/>
        <v/>
      </c>
      <c r="AH27" s="95"/>
      <c r="AI27" s="166" t="str">
        <f t="shared" ca="1" si="5"/>
        <v/>
      </c>
      <c r="AJ27" s="22"/>
      <c r="AK27" s="164" t="str">
        <f t="shared" ca="1" si="6"/>
        <v/>
      </c>
      <c r="AL27" s="22"/>
      <c r="AM27" s="164" t="str">
        <f t="shared" ca="1" si="7"/>
        <v/>
      </c>
      <c r="AN27" s="170" t="str">
        <f t="shared" si="8"/>
        <v/>
      </c>
      <c r="AO27" s="170" t="str">
        <f t="shared" si="9"/>
        <v/>
      </c>
      <c r="AP27" s="170" t="str">
        <f>IF(AN27=7,VLOOKUP(AO27,設定!$A$2:$B$6,2,1),"---")</f>
        <v>---</v>
      </c>
      <c r="AQ27" s="85"/>
      <c r="AR27" s="86"/>
      <c r="AS27" s="86"/>
      <c r="AT27" s="87" t="s">
        <v>105</v>
      </c>
      <c r="AU27" s="88"/>
      <c r="AV27" s="87"/>
      <c r="AW27" s="89"/>
      <c r="AX27" s="231" t="str">
        <f t="shared" si="12"/>
        <v/>
      </c>
      <c r="AY27" s="87" t="s">
        <v>105</v>
      </c>
      <c r="AZ27" s="87" t="s">
        <v>105</v>
      </c>
      <c r="BA27" s="87" t="s">
        <v>105</v>
      </c>
      <c r="BB27" s="87"/>
      <c r="BC27" s="87"/>
      <c r="BD27" s="87"/>
      <c r="BE27" s="87"/>
      <c r="BF27" s="90"/>
      <c r="BG27" s="91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155"/>
      <c r="BZ27" s="83"/>
      <c r="CB27" s="112">
        <v>15</v>
      </c>
      <c r="CC27" s="112" t="str">
        <f t="shared" si="10"/>
        <v/>
      </c>
      <c r="CD27" s="112" t="str">
        <f t="shared" si="13"/>
        <v>立得点表!3:12</v>
      </c>
      <c r="CE27" s="113" t="str">
        <f t="shared" si="14"/>
        <v>立得点表!16:25</v>
      </c>
      <c r="CF27" s="112" t="str">
        <f t="shared" si="15"/>
        <v>立3段得点表!3:13</v>
      </c>
      <c r="CG27" s="113" t="str">
        <f t="shared" si="16"/>
        <v>立3段得点表!16:25</v>
      </c>
      <c r="CH27" s="112" t="str">
        <f t="shared" si="17"/>
        <v>ボール得点表!3:13</v>
      </c>
      <c r="CI27" s="113" t="str">
        <f t="shared" si="18"/>
        <v>ボール得点表!16:25</v>
      </c>
      <c r="CJ27" s="112" t="str">
        <f t="shared" si="19"/>
        <v>50m得点表!3:13</v>
      </c>
      <c r="CK27" s="113" t="str">
        <f t="shared" si="20"/>
        <v>50m得点表!16:25</v>
      </c>
      <c r="CL27" s="112" t="str">
        <f t="shared" si="21"/>
        <v>往得点表!3:13</v>
      </c>
      <c r="CM27" s="113" t="str">
        <f t="shared" si="22"/>
        <v>往得点表!16:25</v>
      </c>
      <c r="CN27" s="112" t="str">
        <f t="shared" si="23"/>
        <v>腕得点表!3:13</v>
      </c>
      <c r="CO27" s="113" t="str">
        <f t="shared" si="24"/>
        <v>腕得点表!16:25</v>
      </c>
      <c r="CP27" s="112" t="str">
        <f t="shared" si="25"/>
        <v>腕膝得点表!3:4</v>
      </c>
      <c r="CQ27" s="113" t="str">
        <f t="shared" si="26"/>
        <v>腕膝得点表!8:9</v>
      </c>
      <c r="CR27" s="112" t="str">
        <f t="shared" si="27"/>
        <v>20mシャトルラン得点表!3:13</v>
      </c>
      <c r="CS27" s="113" t="str">
        <f t="shared" si="28"/>
        <v>20mシャトルラン得点表!16:25</v>
      </c>
      <c r="CT27" s="112" t="b">
        <f t="shared" si="11"/>
        <v>0</v>
      </c>
      <c r="DA27" s="157" t="s">
        <v>223</v>
      </c>
    </row>
    <row r="28" spans="1:105" s="15" customFormat="1" ht="18" customHeight="1">
      <c r="A28" s="3">
        <v>16</v>
      </c>
      <c r="B28" s="115"/>
      <c r="C28" s="11"/>
      <c r="D28" s="46"/>
      <c r="E28" s="11" t="s">
        <v>105</v>
      </c>
      <c r="F28" s="183" t="str">
        <f>IF(D28="","",DATEDIF(D28,W4,"y"))</f>
        <v/>
      </c>
      <c r="G28" s="11"/>
      <c r="H28" s="188"/>
      <c r="I28" s="94"/>
      <c r="J28" s="161" t="str">
        <f t="shared" ca="1" si="0"/>
        <v/>
      </c>
      <c r="K28" s="4"/>
      <c r="L28" s="45"/>
      <c r="M28" s="45"/>
      <c r="N28" s="45"/>
      <c r="O28" s="21"/>
      <c r="P28" s="163" t="str">
        <f t="shared" ca="1" si="1"/>
        <v/>
      </c>
      <c r="Q28" s="4"/>
      <c r="R28" s="45"/>
      <c r="S28" s="45"/>
      <c r="T28" s="45"/>
      <c r="U28" s="119"/>
      <c r="V28" s="94"/>
      <c r="W28" s="219" t="str">
        <f t="shared" ca="1" si="2"/>
        <v/>
      </c>
      <c r="X28" s="195"/>
      <c r="Y28" s="4"/>
      <c r="Z28" s="45"/>
      <c r="AA28" s="45"/>
      <c r="AB28" s="45"/>
      <c r="AC28" s="35"/>
      <c r="AD28" s="21"/>
      <c r="AE28" s="163" t="str">
        <f t="shared" ca="1" si="3"/>
        <v/>
      </c>
      <c r="AF28" s="21"/>
      <c r="AG28" s="163" t="str">
        <f t="shared" ca="1" si="4"/>
        <v/>
      </c>
      <c r="AH28" s="94"/>
      <c r="AI28" s="165" t="str">
        <f t="shared" ca="1" si="5"/>
        <v/>
      </c>
      <c r="AJ28" s="21"/>
      <c r="AK28" s="163" t="str">
        <f t="shared" ca="1" si="6"/>
        <v/>
      </c>
      <c r="AL28" s="21"/>
      <c r="AM28" s="163" t="str">
        <f t="shared" ca="1" si="7"/>
        <v/>
      </c>
      <c r="AN28" s="167" t="str">
        <f t="shared" si="8"/>
        <v/>
      </c>
      <c r="AO28" s="168" t="str">
        <f t="shared" si="9"/>
        <v/>
      </c>
      <c r="AP28" s="169" t="str">
        <f>IF(AN28=7,VLOOKUP(AO28,設定!$A$2:$B$6,2,1),"---")</f>
        <v>---</v>
      </c>
      <c r="AQ28" s="76"/>
      <c r="AR28" s="77"/>
      <c r="AS28" s="77"/>
      <c r="AT28" s="78" t="s">
        <v>105</v>
      </c>
      <c r="AU28" s="79"/>
      <c r="AV28" s="78"/>
      <c r="AW28" s="80"/>
      <c r="AX28" s="228" t="str">
        <f t="shared" si="12"/>
        <v/>
      </c>
      <c r="AY28" s="78" t="s">
        <v>105</v>
      </c>
      <c r="AZ28" s="78" t="s">
        <v>105</v>
      </c>
      <c r="BA28" s="78" t="s">
        <v>105</v>
      </c>
      <c r="BB28" s="78"/>
      <c r="BC28" s="78"/>
      <c r="BD28" s="78"/>
      <c r="BE28" s="78"/>
      <c r="BF28" s="81"/>
      <c r="BG28" s="82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152"/>
      <c r="BZ28" s="27"/>
      <c r="CB28" s="15">
        <v>16</v>
      </c>
      <c r="CC28" s="15" t="str">
        <f t="shared" si="10"/>
        <v/>
      </c>
      <c r="CD28" s="15" t="str">
        <f t="shared" si="13"/>
        <v>立得点表!3:12</v>
      </c>
      <c r="CE28" s="92" t="str">
        <f t="shared" si="14"/>
        <v>立得点表!16:25</v>
      </c>
      <c r="CF28" s="15" t="str">
        <f t="shared" si="15"/>
        <v>立3段得点表!3:13</v>
      </c>
      <c r="CG28" s="92" t="str">
        <f t="shared" si="16"/>
        <v>立3段得点表!16:25</v>
      </c>
      <c r="CH28" s="15" t="str">
        <f t="shared" si="17"/>
        <v>ボール得点表!3:13</v>
      </c>
      <c r="CI28" s="92" t="str">
        <f t="shared" si="18"/>
        <v>ボール得点表!16:25</v>
      </c>
      <c r="CJ28" s="15" t="str">
        <f t="shared" si="19"/>
        <v>50m得点表!3:13</v>
      </c>
      <c r="CK28" s="92" t="str">
        <f t="shared" si="20"/>
        <v>50m得点表!16:25</v>
      </c>
      <c r="CL28" s="15" t="str">
        <f t="shared" si="21"/>
        <v>往得点表!3:13</v>
      </c>
      <c r="CM28" s="92" t="str">
        <f t="shared" si="22"/>
        <v>往得点表!16:25</v>
      </c>
      <c r="CN28" s="15" t="str">
        <f t="shared" si="23"/>
        <v>腕得点表!3:13</v>
      </c>
      <c r="CO28" s="92" t="str">
        <f t="shared" si="24"/>
        <v>腕得点表!16:25</v>
      </c>
      <c r="CP28" s="15" t="str">
        <f t="shared" si="25"/>
        <v>腕膝得点表!3:4</v>
      </c>
      <c r="CQ28" s="92" t="str">
        <f t="shared" si="26"/>
        <v>腕膝得点表!8:9</v>
      </c>
      <c r="CR28" s="15" t="str">
        <f t="shared" si="27"/>
        <v>20mシャトルラン得点表!3:13</v>
      </c>
      <c r="CS28" s="92" t="str">
        <f t="shared" si="28"/>
        <v>20mシャトルラン得点表!16:25</v>
      </c>
      <c r="CT28" s="15" t="b">
        <f t="shared" si="11"/>
        <v>0</v>
      </c>
      <c r="DA28" s="157" t="s">
        <v>224</v>
      </c>
    </row>
    <row r="29" spans="1:105" s="93" customFormat="1" ht="18" customHeight="1">
      <c r="A29" s="6">
        <v>17</v>
      </c>
      <c r="B29" s="116"/>
      <c r="C29" s="14"/>
      <c r="D29" s="110"/>
      <c r="E29" s="14" t="s">
        <v>105</v>
      </c>
      <c r="F29" s="183" t="str">
        <f>IF(D29="","",DATEDIF(D29,W4,"y"))</f>
        <v/>
      </c>
      <c r="G29" s="14"/>
      <c r="H29" s="186"/>
      <c r="I29" s="94"/>
      <c r="J29" s="161" t="str">
        <f t="shared" ca="1" si="0"/>
        <v/>
      </c>
      <c r="K29" s="4"/>
      <c r="L29" s="45"/>
      <c r="M29" s="45"/>
      <c r="N29" s="45"/>
      <c r="O29" s="24"/>
      <c r="P29" s="163" t="str">
        <f t="shared" ca="1" si="1"/>
        <v/>
      </c>
      <c r="Q29" s="4"/>
      <c r="R29" s="45"/>
      <c r="S29" s="45"/>
      <c r="T29" s="45"/>
      <c r="U29" s="119"/>
      <c r="V29" s="94"/>
      <c r="W29" s="219" t="str">
        <f t="shared" ca="1" si="2"/>
        <v/>
      </c>
      <c r="X29" s="27"/>
      <c r="Y29" s="4"/>
      <c r="Z29" s="45"/>
      <c r="AA29" s="45"/>
      <c r="AB29" s="45"/>
      <c r="AC29" s="35"/>
      <c r="AD29" s="24"/>
      <c r="AE29" s="163" t="str">
        <f t="shared" ca="1" si="3"/>
        <v/>
      </c>
      <c r="AF29" s="24"/>
      <c r="AG29" s="163" t="str">
        <f t="shared" ca="1" si="4"/>
        <v/>
      </c>
      <c r="AH29" s="94"/>
      <c r="AI29" s="165" t="str">
        <f t="shared" ca="1" si="5"/>
        <v/>
      </c>
      <c r="AJ29" s="24"/>
      <c r="AK29" s="163" t="str">
        <f t="shared" ca="1" si="6"/>
        <v/>
      </c>
      <c r="AL29" s="24"/>
      <c r="AM29" s="163" t="str">
        <f t="shared" ca="1" si="7"/>
        <v/>
      </c>
      <c r="AN29" s="168" t="str">
        <f t="shared" si="8"/>
        <v/>
      </c>
      <c r="AO29" s="168" t="str">
        <f t="shared" si="9"/>
        <v/>
      </c>
      <c r="AP29" s="168" t="str">
        <f>IF(AN29=7,VLOOKUP(AO29,設定!$A$2:$B$6,2,1),"---")</f>
        <v>---</v>
      </c>
      <c r="AQ29" s="58"/>
      <c r="AR29" s="59"/>
      <c r="AS29" s="59"/>
      <c r="AT29" s="60" t="s">
        <v>105</v>
      </c>
      <c r="AU29" s="61"/>
      <c r="AV29" s="60"/>
      <c r="AW29" s="62"/>
      <c r="AX29" s="230" t="str">
        <f t="shared" si="12"/>
        <v/>
      </c>
      <c r="AY29" s="60" t="s">
        <v>105</v>
      </c>
      <c r="AZ29" s="60" t="s">
        <v>105</v>
      </c>
      <c r="BA29" s="60" t="s">
        <v>105</v>
      </c>
      <c r="BB29" s="60"/>
      <c r="BC29" s="60"/>
      <c r="BD29" s="60"/>
      <c r="BE29" s="60"/>
      <c r="BF29" s="63"/>
      <c r="BG29" s="73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154"/>
      <c r="BZ29" s="28"/>
      <c r="CB29" s="93">
        <v>17</v>
      </c>
      <c r="CC29" s="15" t="str">
        <f t="shared" si="10"/>
        <v/>
      </c>
      <c r="CD29" s="15" t="str">
        <f t="shared" si="13"/>
        <v>立得点表!3:12</v>
      </c>
      <c r="CE29" s="92" t="str">
        <f t="shared" si="14"/>
        <v>立得点表!16:25</v>
      </c>
      <c r="CF29" s="15" t="str">
        <f t="shared" si="15"/>
        <v>立3段得点表!3:13</v>
      </c>
      <c r="CG29" s="92" t="str">
        <f t="shared" si="16"/>
        <v>立3段得点表!16:25</v>
      </c>
      <c r="CH29" s="15" t="str">
        <f t="shared" si="17"/>
        <v>ボール得点表!3:13</v>
      </c>
      <c r="CI29" s="92" t="str">
        <f t="shared" si="18"/>
        <v>ボール得点表!16:25</v>
      </c>
      <c r="CJ29" s="15" t="str">
        <f t="shared" si="19"/>
        <v>50m得点表!3:13</v>
      </c>
      <c r="CK29" s="92" t="str">
        <f t="shared" si="20"/>
        <v>50m得点表!16:25</v>
      </c>
      <c r="CL29" s="15" t="str">
        <f t="shared" si="21"/>
        <v>往得点表!3:13</v>
      </c>
      <c r="CM29" s="92" t="str">
        <f t="shared" si="22"/>
        <v>往得点表!16:25</v>
      </c>
      <c r="CN29" s="15" t="str">
        <f t="shared" si="23"/>
        <v>腕得点表!3:13</v>
      </c>
      <c r="CO29" s="92" t="str">
        <f t="shared" si="24"/>
        <v>腕得点表!16:25</v>
      </c>
      <c r="CP29" s="15" t="str">
        <f t="shared" si="25"/>
        <v>腕膝得点表!3:4</v>
      </c>
      <c r="CQ29" s="92" t="str">
        <f t="shared" si="26"/>
        <v>腕膝得点表!8:9</v>
      </c>
      <c r="CR29" s="15" t="str">
        <f t="shared" si="27"/>
        <v>20mシャトルラン得点表!3:13</v>
      </c>
      <c r="CS29" s="92" t="str">
        <f t="shared" si="28"/>
        <v>20mシャトルラン得点表!16:25</v>
      </c>
      <c r="CT29" s="93" t="b">
        <f t="shared" si="11"/>
        <v>0</v>
      </c>
      <c r="DA29" s="157" t="s">
        <v>225</v>
      </c>
    </row>
    <row r="30" spans="1:105" s="93" customFormat="1" ht="18" customHeight="1">
      <c r="A30" s="6">
        <v>18</v>
      </c>
      <c r="B30" s="116"/>
      <c r="C30" s="14"/>
      <c r="D30" s="110"/>
      <c r="E30" s="14" t="s">
        <v>105</v>
      </c>
      <c r="F30" s="183" t="str">
        <f>IF(D30="","",DATEDIF(D30,W4,"y"))</f>
        <v/>
      </c>
      <c r="G30" s="14"/>
      <c r="H30" s="186"/>
      <c r="I30" s="94"/>
      <c r="J30" s="161" t="str">
        <f t="shared" ca="1" si="0"/>
        <v/>
      </c>
      <c r="K30" s="4"/>
      <c r="L30" s="45"/>
      <c r="M30" s="45"/>
      <c r="N30" s="45"/>
      <c r="O30" s="24"/>
      <c r="P30" s="163" t="str">
        <f t="shared" ca="1" si="1"/>
        <v/>
      </c>
      <c r="Q30" s="4"/>
      <c r="R30" s="45"/>
      <c r="S30" s="45"/>
      <c r="T30" s="45"/>
      <c r="U30" s="119"/>
      <c r="V30" s="94"/>
      <c r="W30" s="219" t="str">
        <f t="shared" ca="1" si="2"/>
        <v/>
      </c>
      <c r="X30" s="27"/>
      <c r="Y30" s="4"/>
      <c r="Z30" s="45"/>
      <c r="AA30" s="45"/>
      <c r="AB30" s="45"/>
      <c r="AC30" s="35"/>
      <c r="AD30" s="24"/>
      <c r="AE30" s="163" t="str">
        <f t="shared" ca="1" si="3"/>
        <v/>
      </c>
      <c r="AF30" s="24"/>
      <c r="AG30" s="163" t="str">
        <f t="shared" ca="1" si="4"/>
        <v/>
      </c>
      <c r="AH30" s="94"/>
      <c r="AI30" s="165" t="str">
        <f t="shared" ca="1" si="5"/>
        <v/>
      </c>
      <c r="AJ30" s="24"/>
      <c r="AK30" s="163" t="str">
        <f t="shared" ca="1" si="6"/>
        <v/>
      </c>
      <c r="AL30" s="24"/>
      <c r="AM30" s="163" t="str">
        <f t="shared" ca="1" si="7"/>
        <v/>
      </c>
      <c r="AN30" s="168" t="str">
        <f t="shared" si="8"/>
        <v/>
      </c>
      <c r="AO30" s="168" t="str">
        <f t="shared" si="9"/>
        <v/>
      </c>
      <c r="AP30" s="168" t="str">
        <f>IF(AN30=7,VLOOKUP(AO30,設定!$A$2:$B$6,2,1),"---")</f>
        <v>---</v>
      </c>
      <c r="AQ30" s="58"/>
      <c r="AR30" s="59"/>
      <c r="AS30" s="59"/>
      <c r="AT30" s="60" t="s">
        <v>105</v>
      </c>
      <c r="AU30" s="61"/>
      <c r="AV30" s="60"/>
      <c r="AW30" s="62"/>
      <c r="AX30" s="230" t="str">
        <f t="shared" si="12"/>
        <v/>
      </c>
      <c r="AY30" s="60" t="s">
        <v>105</v>
      </c>
      <c r="AZ30" s="60" t="s">
        <v>105</v>
      </c>
      <c r="BA30" s="60" t="s">
        <v>105</v>
      </c>
      <c r="BB30" s="60"/>
      <c r="BC30" s="60"/>
      <c r="BD30" s="60"/>
      <c r="BE30" s="60"/>
      <c r="BF30" s="63"/>
      <c r="BG30" s="73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154"/>
      <c r="BZ30" s="28"/>
      <c r="CB30" s="93">
        <v>18</v>
      </c>
      <c r="CC30" s="15" t="str">
        <f t="shared" si="10"/>
        <v/>
      </c>
      <c r="CD30" s="15" t="str">
        <f t="shared" si="13"/>
        <v>立得点表!3:12</v>
      </c>
      <c r="CE30" s="92" t="str">
        <f t="shared" si="14"/>
        <v>立得点表!16:25</v>
      </c>
      <c r="CF30" s="15" t="str">
        <f t="shared" si="15"/>
        <v>立3段得点表!3:13</v>
      </c>
      <c r="CG30" s="92" t="str">
        <f t="shared" si="16"/>
        <v>立3段得点表!16:25</v>
      </c>
      <c r="CH30" s="15" t="str">
        <f t="shared" si="17"/>
        <v>ボール得点表!3:13</v>
      </c>
      <c r="CI30" s="92" t="str">
        <f t="shared" si="18"/>
        <v>ボール得点表!16:25</v>
      </c>
      <c r="CJ30" s="15" t="str">
        <f t="shared" si="19"/>
        <v>50m得点表!3:13</v>
      </c>
      <c r="CK30" s="92" t="str">
        <f t="shared" si="20"/>
        <v>50m得点表!16:25</v>
      </c>
      <c r="CL30" s="15" t="str">
        <f t="shared" si="21"/>
        <v>往得点表!3:13</v>
      </c>
      <c r="CM30" s="92" t="str">
        <f t="shared" si="22"/>
        <v>往得点表!16:25</v>
      </c>
      <c r="CN30" s="15" t="str">
        <f t="shared" si="23"/>
        <v>腕得点表!3:13</v>
      </c>
      <c r="CO30" s="92" t="str">
        <f t="shared" si="24"/>
        <v>腕得点表!16:25</v>
      </c>
      <c r="CP30" s="15" t="str">
        <f t="shared" si="25"/>
        <v>腕膝得点表!3:4</v>
      </c>
      <c r="CQ30" s="92" t="str">
        <f t="shared" si="26"/>
        <v>腕膝得点表!8:9</v>
      </c>
      <c r="CR30" s="15" t="str">
        <f t="shared" si="27"/>
        <v>20mシャトルラン得点表!3:13</v>
      </c>
      <c r="CS30" s="92" t="str">
        <f t="shared" si="28"/>
        <v>20mシャトルラン得点表!16:25</v>
      </c>
      <c r="CT30" s="93" t="b">
        <f t="shared" si="11"/>
        <v>0</v>
      </c>
      <c r="DA30" s="157" t="s">
        <v>226</v>
      </c>
    </row>
    <row r="31" spans="1:105" s="93" customFormat="1" ht="18" customHeight="1">
      <c r="A31" s="6">
        <v>19</v>
      </c>
      <c r="B31" s="116"/>
      <c r="C31" s="14"/>
      <c r="D31" s="110"/>
      <c r="E31" s="14" t="s">
        <v>105</v>
      </c>
      <c r="F31" s="183" t="str">
        <f>IF(D31="","",DATEDIF(D31,W4,"y"))</f>
        <v/>
      </c>
      <c r="G31" s="14"/>
      <c r="H31" s="186"/>
      <c r="I31" s="94"/>
      <c r="J31" s="161" t="str">
        <f t="shared" ca="1" si="0"/>
        <v/>
      </c>
      <c r="K31" s="4"/>
      <c r="L31" s="45"/>
      <c r="M31" s="45"/>
      <c r="N31" s="45"/>
      <c r="O31" s="24"/>
      <c r="P31" s="163" t="str">
        <f t="shared" ca="1" si="1"/>
        <v/>
      </c>
      <c r="Q31" s="4"/>
      <c r="R31" s="45"/>
      <c r="S31" s="45"/>
      <c r="T31" s="45"/>
      <c r="U31" s="119"/>
      <c r="V31" s="94"/>
      <c r="W31" s="219" t="str">
        <f t="shared" ca="1" si="2"/>
        <v/>
      </c>
      <c r="X31" s="27"/>
      <c r="Y31" s="4"/>
      <c r="Z31" s="45"/>
      <c r="AA31" s="45"/>
      <c r="AB31" s="45"/>
      <c r="AC31" s="35"/>
      <c r="AD31" s="24"/>
      <c r="AE31" s="163" t="str">
        <f t="shared" ca="1" si="3"/>
        <v/>
      </c>
      <c r="AF31" s="24"/>
      <c r="AG31" s="163" t="str">
        <f t="shared" ca="1" si="4"/>
        <v/>
      </c>
      <c r="AH31" s="94"/>
      <c r="AI31" s="165" t="str">
        <f t="shared" ca="1" si="5"/>
        <v/>
      </c>
      <c r="AJ31" s="24"/>
      <c r="AK31" s="163" t="str">
        <f t="shared" ca="1" si="6"/>
        <v/>
      </c>
      <c r="AL31" s="24"/>
      <c r="AM31" s="163" t="str">
        <f t="shared" ca="1" si="7"/>
        <v/>
      </c>
      <c r="AN31" s="168" t="str">
        <f t="shared" si="8"/>
        <v/>
      </c>
      <c r="AO31" s="168" t="str">
        <f t="shared" si="9"/>
        <v/>
      </c>
      <c r="AP31" s="168" t="str">
        <f>IF(AN31=7,VLOOKUP(AO31,設定!$A$2:$B$6,2,1),"---")</f>
        <v>---</v>
      </c>
      <c r="AQ31" s="58"/>
      <c r="AR31" s="59"/>
      <c r="AS31" s="59"/>
      <c r="AT31" s="60" t="s">
        <v>105</v>
      </c>
      <c r="AU31" s="61"/>
      <c r="AV31" s="60"/>
      <c r="AW31" s="62"/>
      <c r="AX31" s="230" t="str">
        <f t="shared" si="12"/>
        <v/>
      </c>
      <c r="AY31" s="60" t="s">
        <v>105</v>
      </c>
      <c r="AZ31" s="60" t="s">
        <v>105</v>
      </c>
      <c r="BA31" s="60" t="s">
        <v>105</v>
      </c>
      <c r="BB31" s="60"/>
      <c r="BC31" s="60"/>
      <c r="BD31" s="60"/>
      <c r="BE31" s="60"/>
      <c r="BF31" s="63"/>
      <c r="BG31" s="73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154"/>
      <c r="BZ31" s="28"/>
      <c r="CB31" s="93">
        <v>19</v>
      </c>
      <c r="CC31" s="15" t="str">
        <f t="shared" si="10"/>
        <v/>
      </c>
      <c r="CD31" s="15" t="str">
        <f t="shared" si="13"/>
        <v>立得点表!3:12</v>
      </c>
      <c r="CE31" s="92" t="str">
        <f t="shared" si="14"/>
        <v>立得点表!16:25</v>
      </c>
      <c r="CF31" s="15" t="str">
        <f t="shared" si="15"/>
        <v>立3段得点表!3:13</v>
      </c>
      <c r="CG31" s="92" t="str">
        <f t="shared" si="16"/>
        <v>立3段得点表!16:25</v>
      </c>
      <c r="CH31" s="15" t="str">
        <f t="shared" si="17"/>
        <v>ボール得点表!3:13</v>
      </c>
      <c r="CI31" s="92" t="str">
        <f t="shared" si="18"/>
        <v>ボール得点表!16:25</v>
      </c>
      <c r="CJ31" s="15" t="str">
        <f t="shared" si="19"/>
        <v>50m得点表!3:13</v>
      </c>
      <c r="CK31" s="92" t="str">
        <f t="shared" si="20"/>
        <v>50m得点表!16:25</v>
      </c>
      <c r="CL31" s="15" t="str">
        <f t="shared" si="21"/>
        <v>往得点表!3:13</v>
      </c>
      <c r="CM31" s="92" t="str">
        <f t="shared" si="22"/>
        <v>往得点表!16:25</v>
      </c>
      <c r="CN31" s="15" t="str">
        <f t="shared" si="23"/>
        <v>腕得点表!3:13</v>
      </c>
      <c r="CO31" s="92" t="str">
        <f t="shared" si="24"/>
        <v>腕得点表!16:25</v>
      </c>
      <c r="CP31" s="15" t="str">
        <f t="shared" si="25"/>
        <v>腕膝得点表!3:4</v>
      </c>
      <c r="CQ31" s="92" t="str">
        <f t="shared" si="26"/>
        <v>腕膝得点表!8:9</v>
      </c>
      <c r="CR31" s="15" t="str">
        <f t="shared" si="27"/>
        <v>20mシャトルラン得点表!3:13</v>
      </c>
      <c r="CS31" s="92" t="str">
        <f t="shared" si="28"/>
        <v>20mシャトルラン得点表!16:25</v>
      </c>
      <c r="CT31" s="93" t="b">
        <f t="shared" si="11"/>
        <v>0</v>
      </c>
      <c r="DA31" s="157" t="s">
        <v>227</v>
      </c>
    </row>
    <row r="32" spans="1:105" s="31" customFormat="1" ht="18" customHeight="1">
      <c r="A32" s="84">
        <v>20</v>
      </c>
      <c r="B32" s="117"/>
      <c r="C32" s="14"/>
      <c r="D32" s="138"/>
      <c r="E32" s="14" t="s">
        <v>105</v>
      </c>
      <c r="F32" s="184" t="str">
        <f>IF(D32="","",DATEDIF(D32,W4,"y"))</f>
        <v/>
      </c>
      <c r="G32" s="13"/>
      <c r="H32" s="187"/>
      <c r="I32" s="95"/>
      <c r="J32" s="162" t="str">
        <f t="shared" ca="1" si="0"/>
        <v/>
      </c>
      <c r="K32" s="4"/>
      <c r="L32" s="45"/>
      <c r="M32" s="45"/>
      <c r="N32" s="45"/>
      <c r="O32" s="22"/>
      <c r="P32" s="164" t="str">
        <f t="shared" ca="1" si="1"/>
        <v/>
      </c>
      <c r="Q32" s="42"/>
      <c r="R32" s="43"/>
      <c r="S32" s="43"/>
      <c r="T32" s="43"/>
      <c r="U32" s="120"/>
      <c r="V32" s="95"/>
      <c r="W32" s="220" t="str">
        <f t="shared" ca="1" si="2"/>
        <v/>
      </c>
      <c r="X32" s="27"/>
      <c r="Y32" s="42"/>
      <c r="Z32" s="43"/>
      <c r="AA32" s="43"/>
      <c r="AB32" s="43"/>
      <c r="AC32" s="44"/>
      <c r="AD32" s="22"/>
      <c r="AE32" s="164" t="str">
        <f t="shared" ca="1" si="3"/>
        <v/>
      </c>
      <c r="AF32" s="22"/>
      <c r="AG32" s="164" t="str">
        <f t="shared" ca="1" si="4"/>
        <v/>
      </c>
      <c r="AH32" s="95"/>
      <c r="AI32" s="166" t="str">
        <f t="shared" ca="1" si="5"/>
        <v/>
      </c>
      <c r="AJ32" s="22"/>
      <c r="AK32" s="164" t="str">
        <f t="shared" ca="1" si="6"/>
        <v/>
      </c>
      <c r="AL32" s="22"/>
      <c r="AM32" s="164" t="str">
        <f t="shared" ca="1" si="7"/>
        <v/>
      </c>
      <c r="AN32" s="170" t="str">
        <f t="shared" si="8"/>
        <v/>
      </c>
      <c r="AO32" s="170" t="str">
        <f t="shared" si="9"/>
        <v/>
      </c>
      <c r="AP32" s="170" t="str">
        <f>IF(AN32=7,VLOOKUP(AO32,設定!$A$2:$B$6,2,1),"---")</f>
        <v>---</v>
      </c>
      <c r="AQ32" s="85"/>
      <c r="AR32" s="86"/>
      <c r="AS32" s="86"/>
      <c r="AT32" s="87" t="s">
        <v>105</v>
      </c>
      <c r="AU32" s="88"/>
      <c r="AV32" s="87"/>
      <c r="AW32" s="89"/>
      <c r="AX32" s="231" t="str">
        <f t="shared" si="12"/>
        <v/>
      </c>
      <c r="AY32" s="87" t="s">
        <v>105</v>
      </c>
      <c r="AZ32" s="87" t="s">
        <v>105</v>
      </c>
      <c r="BA32" s="87" t="s">
        <v>105</v>
      </c>
      <c r="BB32" s="87"/>
      <c r="BC32" s="87"/>
      <c r="BD32" s="87"/>
      <c r="BE32" s="87"/>
      <c r="BF32" s="90"/>
      <c r="BG32" s="91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155"/>
      <c r="BZ32" s="83"/>
      <c r="CB32" s="112">
        <v>20</v>
      </c>
      <c r="CC32" s="112" t="str">
        <f t="shared" si="10"/>
        <v/>
      </c>
      <c r="CD32" s="112" t="str">
        <f t="shared" si="13"/>
        <v>立得点表!3:12</v>
      </c>
      <c r="CE32" s="113" t="str">
        <f t="shared" si="14"/>
        <v>立得点表!16:25</v>
      </c>
      <c r="CF32" s="112" t="str">
        <f t="shared" si="15"/>
        <v>立3段得点表!3:13</v>
      </c>
      <c r="CG32" s="113" t="str">
        <f t="shared" si="16"/>
        <v>立3段得点表!16:25</v>
      </c>
      <c r="CH32" s="112" t="str">
        <f t="shared" si="17"/>
        <v>ボール得点表!3:13</v>
      </c>
      <c r="CI32" s="113" t="str">
        <f t="shared" si="18"/>
        <v>ボール得点表!16:25</v>
      </c>
      <c r="CJ32" s="112" t="str">
        <f t="shared" si="19"/>
        <v>50m得点表!3:13</v>
      </c>
      <c r="CK32" s="113" t="str">
        <f t="shared" si="20"/>
        <v>50m得点表!16:25</v>
      </c>
      <c r="CL32" s="112" t="str">
        <f t="shared" si="21"/>
        <v>往得点表!3:13</v>
      </c>
      <c r="CM32" s="113" t="str">
        <f t="shared" si="22"/>
        <v>往得点表!16:25</v>
      </c>
      <c r="CN32" s="112" t="str">
        <f t="shared" si="23"/>
        <v>腕得点表!3:13</v>
      </c>
      <c r="CO32" s="113" t="str">
        <f t="shared" si="24"/>
        <v>腕得点表!16:25</v>
      </c>
      <c r="CP32" s="112" t="str">
        <f t="shared" si="25"/>
        <v>腕膝得点表!3:4</v>
      </c>
      <c r="CQ32" s="113" t="str">
        <f t="shared" si="26"/>
        <v>腕膝得点表!8:9</v>
      </c>
      <c r="CR32" s="112" t="str">
        <f t="shared" si="27"/>
        <v>20mシャトルラン得点表!3:13</v>
      </c>
      <c r="CS32" s="113" t="str">
        <f t="shared" si="28"/>
        <v>20mシャトルラン得点表!16:25</v>
      </c>
      <c r="CT32" s="112" t="b">
        <f t="shared" si="11"/>
        <v>0</v>
      </c>
      <c r="DA32" s="157" t="s">
        <v>228</v>
      </c>
    </row>
    <row r="33" spans="1:105" s="15" customFormat="1" ht="18" customHeight="1">
      <c r="A33" s="3">
        <v>21</v>
      </c>
      <c r="B33" s="115"/>
      <c r="C33" s="14"/>
      <c r="D33" s="46"/>
      <c r="E33" s="14" t="s">
        <v>105</v>
      </c>
      <c r="F33" s="183" t="str">
        <f>IF(D33="","",DATEDIF(D33,W4,"y"))</f>
        <v/>
      </c>
      <c r="G33" s="11"/>
      <c r="H33" s="188"/>
      <c r="I33" s="94"/>
      <c r="J33" s="161" t="str">
        <f t="shared" ca="1" si="0"/>
        <v/>
      </c>
      <c r="K33" s="4"/>
      <c r="L33" s="45"/>
      <c r="M33" s="45"/>
      <c r="N33" s="45"/>
      <c r="O33" s="21"/>
      <c r="P33" s="163" t="str">
        <f t="shared" ca="1" si="1"/>
        <v/>
      </c>
      <c r="Q33" s="4"/>
      <c r="R33" s="45"/>
      <c r="S33" s="45"/>
      <c r="T33" s="45"/>
      <c r="U33" s="119"/>
      <c r="V33" s="94"/>
      <c r="W33" s="219" t="str">
        <f t="shared" ca="1" si="2"/>
        <v/>
      </c>
      <c r="X33" s="27"/>
      <c r="Y33" s="4"/>
      <c r="Z33" s="45"/>
      <c r="AA33" s="45"/>
      <c r="AB33" s="45"/>
      <c r="AC33" s="35"/>
      <c r="AD33" s="21"/>
      <c r="AE33" s="163" t="str">
        <f t="shared" ca="1" si="3"/>
        <v/>
      </c>
      <c r="AF33" s="21"/>
      <c r="AG33" s="163" t="str">
        <f t="shared" ca="1" si="4"/>
        <v/>
      </c>
      <c r="AH33" s="94"/>
      <c r="AI33" s="165" t="str">
        <f t="shared" ca="1" si="5"/>
        <v/>
      </c>
      <c r="AJ33" s="21"/>
      <c r="AK33" s="163" t="str">
        <f t="shared" ca="1" si="6"/>
        <v/>
      </c>
      <c r="AL33" s="21"/>
      <c r="AM33" s="163" t="str">
        <f t="shared" ca="1" si="7"/>
        <v/>
      </c>
      <c r="AN33" s="167" t="str">
        <f t="shared" si="8"/>
        <v/>
      </c>
      <c r="AO33" s="168" t="str">
        <f t="shared" si="9"/>
        <v/>
      </c>
      <c r="AP33" s="169" t="str">
        <f>IF(AN33=7,VLOOKUP(AO33,設定!$A$2:$B$6,2,1),"---")</f>
        <v>---</v>
      </c>
      <c r="AQ33" s="76"/>
      <c r="AR33" s="77"/>
      <c r="AS33" s="77"/>
      <c r="AT33" s="78" t="s">
        <v>105</v>
      </c>
      <c r="AU33" s="79"/>
      <c r="AV33" s="78"/>
      <c r="AW33" s="80"/>
      <c r="AX33" s="228" t="str">
        <f t="shared" si="12"/>
        <v/>
      </c>
      <c r="AY33" s="78" t="s">
        <v>105</v>
      </c>
      <c r="AZ33" s="78" t="s">
        <v>105</v>
      </c>
      <c r="BA33" s="78" t="s">
        <v>105</v>
      </c>
      <c r="BB33" s="78"/>
      <c r="BC33" s="78" t="s">
        <v>105</v>
      </c>
      <c r="BD33" s="78"/>
      <c r="BE33" s="78"/>
      <c r="BF33" s="81"/>
      <c r="BG33" s="82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152"/>
      <c r="BZ33" s="27"/>
      <c r="CB33" s="15">
        <v>21</v>
      </c>
      <c r="CC33" s="15" t="str">
        <f t="shared" si="10"/>
        <v/>
      </c>
      <c r="CD33" s="15" t="str">
        <f t="shared" si="13"/>
        <v>立得点表!3:12</v>
      </c>
      <c r="CE33" s="92" t="str">
        <f t="shared" si="14"/>
        <v>立得点表!16:25</v>
      </c>
      <c r="CF33" s="15" t="str">
        <f t="shared" si="15"/>
        <v>立3段得点表!3:13</v>
      </c>
      <c r="CG33" s="92" t="str">
        <f t="shared" si="16"/>
        <v>立3段得点表!16:25</v>
      </c>
      <c r="CH33" s="15" t="str">
        <f t="shared" si="17"/>
        <v>ボール得点表!3:13</v>
      </c>
      <c r="CI33" s="92" t="str">
        <f t="shared" si="18"/>
        <v>ボール得点表!16:25</v>
      </c>
      <c r="CJ33" s="15" t="str">
        <f t="shared" si="19"/>
        <v>50m得点表!3:13</v>
      </c>
      <c r="CK33" s="92" t="str">
        <f t="shared" si="20"/>
        <v>50m得点表!16:25</v>
      </c>
      <c r="CL33" s="15" t="str">
        <f t="shared" si="21"/>
        <v>往得点表!3:13</v>
      </c>
      <c r="CM33" s="92" t="str">
        <f t="shared" si="22"/>
        <v>往得点表!16:25</v>
      </c>
      <c r="CN33" s="15" t="str">
        <f t="shared" si="23"/>
        <v>腕得点表!3:13</v>
      </c>
      <c r="CO33" s="92" t="str">
        <f t="shared" si="24"/>
        <v>腕得点表!16:25</v>
      </c>
      <c r="CP33" s="15" t="str">
        <f t="shared" si="25"/>
        <v>腕膝得点表!3:4</v>
      </c>
      <c r="CQ33" s="92" t="str">
        <f t="shared" si="26"/>
        <v>腕膝得点表!8:9</v>
      </c>
      <c r="CR33" s="15" t="str">
        <f t="shared" si="27"/>
        <v>20mシャトルラン得点表!3:13</v>
      </c>
      <c r="CS33" s="92" t="str">
        <f t="shared" si="28"/>
        <v>20mシャトルラン得点表!16:25</v>
      </c>
      <c r="CT33" s="15" t="b">
        <f t="shared" si="11"/>
        <v>0</v>
      </c>
      <c r="DA33" s="157" t="s">
        <v>229</v>
      </c>
    </row>
    <row r="34" spans="1:105" s="93" customFormat="1" ht="18" customHeight="1">
      <c r="A34" s="6">
        <v>22</v>
      </c>
      <c r="B34" s="116"/>
      <c r="C34" s="14"/>
      <c r="D34" s="110"/>
      <c r="E34" s="14" t="s">
        <v>105</v>
      </c>
      <c r="F34" s="183" t="str">
        <f>IF(D34="","",DATEDIF(D34,W4,"y"))</f>
        <v/>
      </c>
      <c r="G34" s="14"/>
      <c r="H34" s="186"/>
      <c r="I34" s="94"/>
      <c r="J34" s="161" t="str">
        <f t="shared" ca="1" si="0"/>
        <v/>
      </c>
      <c r="K34" s="4"/>
      <c r="L34" s="45"/>
      <c r="M34" s="45"/>
      <c r="N34" s="45"/>
      <c r="O34" s="24"/>
      <c r="P34" s="163" t="str">
        <f t="shared" ca="1" si="1"/>
        <v/>
      </c>
      <c r="Q34" s="4"/>
      <c r="R34" s="45"/>
      <c r="S34" s="45"/>
      <c r="T34" s="45"/>
      <c r="U34" s="119"/>
      <c r="V34" s="94"/>
      <c r="W34" s="219" t="str">
        <f t="shared" ca="1" si="2"/>
        <v/>
      </c>
      <c r="X34" s="27"/>
      <c r="Y34" s="4"/>
      <c r="Z34" s="45"/>
      <c r="AA34" s="45"/>
      <c r="AB34" s="45"/>
      <c r="AC34" s="35"/>
      <c r="AD34" s="24"/>
      <c r="AE34" s="163" t="str">
        <f t="shared" ca="1" si="3"/>
        <v/>
      </c>
      <c r="AF34" s="24"/>
      <c r="AG34" s="163" t="str">
        <f t="shared" ca="1" si="4"/>
        <v/>
      </c>
      <c r="AH34" s="94"/>
      <c r="AI34" s="165" t="str">
        <f t="shared" ca="1" si="5"/>
        <v/>
      </c>
      <c r="AJ34" s="24"/>
      <c r="AK34" s="163" t="str">
        <f t="shared" ca="1" si="6"/>
        <v/>
      </c>
      <c r="AL34" s="24"/>
      <c r="AM34" s="163" t="str">
        <f t="shared" ca="1" si="7"/>
        <v/>
      </c>
      <c r="AN34" s="168" t="str">
        <f t="shared" si="8"/>
        <v/>
      </c>
      <c r="AO34" s="168" t="str">
        <f t="shared" si="9"/>
        <v/>
      </c>
      <c r="AP34" s="168" t="str">
        <f>IF(AN34=7,VLOOKUP(AO34,設定!$A$2:$B$6,2,1),"---")</f>
        <v>---</v>
      </c>
      <c r="AQ34" s="58"/>
      <c r="AR34" s="59"/>
      <c r="AS34" s="59"/>
      <c r="AT34" s="60" t="s">
        <v>105</v>
      </c>
      <c r="AU34" s="61"/>
      <c r="AV34" s="60"/>
      <c r="AW34" s="62"/>
      <c r="AX34" s="230" t="str">
        <f t="shared" si="12"/>
        <v/>
      </c>
      <c r="AY34" s="60" t="s">
        <v>105</v>
      </c>
      <c r="AZ34" s="60" t="s">
        <v>105</v>
      </c>
      <c r="BA34" s="60" t="s">
        <v>105</v>
      </c>
      <c r="BB34" s="60"/>
      <c r="BC34" s="60"/>
      <c r="BD34" s="60"/>
      <c r="BE34" s="60"/>
      <c r="BF34" s="63"/>
      <c r="BG34" s="73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154"/>
      <c r="BZ34" s="28"/>
      <c r="CB34" s="93">
        <v>22</v>
      </c>
      <c r="CC34" s="15" t="str">
        <f t="shared" si="10"/>
        <v/>
      </c>
      <c r="CD34" s="15" t="str">
        <f t="shared" si="13"/>
        <v>立得点表!3:12</v>
      </c>
      <c r="CE34" s="92" t="str">
        <f t="shared" si="14"/>
        <v>立得点表!16:25</v>
      </c>
      <c r="CF34" s="15" t="str">
        <f t="shared" si="15"/>
        <v>立3段得点表!3:13</v>
      </c>
      <c r="CG34" s="92" t="str">
        <f t="shared" si="16"/>
        <v>立3段得点表!16:25</v>
      </c>
      <c r="CH34" s="15" t="str">
        <f t="shared" si="17"/>
        <v>ボール得点表!3:13</v>
      </c>
      <c r="CI34" s="92" t="str">
        <f t="shared" si="18"/>
        <v>ボール得点表!16:25</v>
      </c>
      <c r="CJ34" s="15" t="str">
        <f t="shared" si="19"/>
        <v>50m得点表!3:13</v>
      </c>
      <c r="CK34" s="92" t="str">
        <f t="shared" si="20"/>
        <v>50m得点表!16:25</v>
      </c>
      <c r="CL34" s="15" t="str">
        <f t="shared" si="21"/>
        <v>往得点表!3:13</v>
      </c>
      <c r="CM34" s="92" t="str">
        <f t="shared" si="22"/>
        <v>往得点表!16:25</v>
      </c>
      <c r="CN34" s="15" t="str">
        <f t="shared" si="23"/>
        <v>腕得点表!3:13</v>
      </c>
      <c r="CO34" s="92" t="str">
        <f t="shared" si="24"/>
        <v>腕得点表!16:25</v>
      </c>
      <c r="CP34" s="15" t="str">
        <f t="shared" si="25"/>
        <v>腕膝得点表!3:4</v>
      </c>
      <c r="CQ34" s="92" t="str">
        <f t="shared" si="26"/>
        <v>腕膝得点表!8:9</v>
      </c>
      <c r="CR34" s="15" t="str">
        <f t="shared" si="27"/>
        <v>20mシャトルラン得点表!3:13</v>
      </c>
      <c r="CS34" s="92" t="str">
        <f t="shared" si="28"/>
        <v>20mシャトルラン得点表!16:25</v>
      </c>
      <c r="CT34" s="93" t="b">
        <f t="shared" si="11"/>
        <v>0</v>
      </c>
      <c r="DA34" s="157" t="s">
        <v>230</v>
      </c>
    </row>
    <row r="35" spans="1:105" s="93" customFormat="1" ht="18" customHeight="1">
      <c r="A35" s="6">
        <v>23</v>
      </c>
      <c r="B35" s="116"/>
      <c r="C35" s="14"/>
      <c r="D35" s="110"/>
      <c r="E35" s="14" t="s">
        <v>105</v>
      </c>
      <c r="F35" s="183" t="str">
        <f>IF(D35="","",DATEDIF(D35,W4,"y"))</f>
        <v/>
      </c>
      <c r="G35" s="14"/>
      <c r="H35" s="186"/>
      <c r="I35" s="94"/>
      <c r="J35" s="161" t="str">
        <f t="shared" ca="1" si="0"/>
        <v/>
      </c>
      <c r="K35" s="4"/>
      <c r="L35" s="45"/>
      <c r="M35" s="45"/>
      <c r="N35" s="45"/>
      <c r="O35" s="24"/>
      <c r="P35" s="163" t="str">
        <f t="shared" ca="1" si="1"/>
        <v/>
      </c>
      <c r="Q35" s="4"/>
      <c r="R35" s="45"/>
      <c r="S35" s="45"/>
      <c r="T35" s="45"/>
      <c r="U35" s="119"/>
      <c r="V35" s="94"/>
      <c r="W35" s="219" t="str">
        <f t="shared" ca="1" si="2"/>
        <v/>
      </c>
      <c r="X35" s="27"/>
      <c r="Y35" s="4"/>
      <c r="Z35" s="45"/>
      <c r="AA35" s="45"/>
      <c r="AB35" s="45"/>
      <c r="AC35" s="35"/>
      <c r="AD35" s="24"/>
      <c r="AE35" s="163" t="str">
        <f t="shared" ca="1" si="3"/>
        <v/>
      </c>
      <c r="AF35" s="24"/>
      <c r="AG35" s="163" t="str">
        <f t="shared" ca="1" si="4"/>
        <v/>
      </c>
      <c r="AH35" s="94"/>
      <c r="AI35" s="165" t="str">
        <f t="shared" ca="1" si="5"/>
        <v/>
      </c>
      <c r="AJ35" s="24"/>
      <c r="AK35" s="163" t="str">
        <f t="shared" ca="1" si="6"/>
        <v/>
      </c>
      <c r="AL35" s="24"/>
      <c r="AM35" s="163" t="str">
        <f t="shared" ca="1" si="7"/>
        <v/>
      </c>
      <c r="AN35" s="168" t="str">
        <f t="shared" si="8"/>
        <v/>
      </c>
      <c r="AO35" s="168" t="str">
        <f t="shared" si="9"/>
        <v/>
      </c>
      <c r="AP35" s="168" t="str">
        <f>IF(AN35=7,VLOOKUP(AO35,設定!$A$2:$B$6,2,1),"---")</f>
        <v>---</v>
      </c>
      <c r="AQ35" s="58"/>
      <c r="AR35" s="59"/>
      <c r="AS35" s="59"/>
      <c r="AT35" s="60" t="s">
        <v>105</v>
      </c>
      <c r="AU35" s="61"/>
      <c r="AV35" s="60"/>
      <c r="AW35" s="62"/>
      <c r="AX35" s="230" t="str">
        <f t="shared" si="12"/>
        <v/>
      </c>
      <c r="AY35" s="60" t="s">
        <v>105</v>
      </c>
      <c r="AZ35" s="60" t="s">
        <v>105</v>
      </c>
      <c r="BA35" s="60" t="s">
        <v>105</v>
      </c>
      <c r="BB35" s="60"/>
      <c r="BC35" s="60"/>
      <c r="BD35" s="60"/>
      <c r="BE35" s="60"/>
      <c r="BF35" s="63"/>
      <c r="BG35" s="73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154"/>
      <c r="BZ35" s="28"/>
      <c r="CB35" s="93">
        <v>23</v>
      </c>
      <c r="CC35" s="15" t="str">
        <f t="shared" si="10"/>
        <v/>
      </c>
      <c r="CD35" s="15" t="str">
        <f t="shared" si="13"/>
        <v>立得点表!3:12</v>
      </c>
      <c r="CE35" s="92" t="str">
        <f t="shared" si="14"/>
        <v>立得点表!16:25</v>
      </c>
      <c r="CF35" s="15" t="str">
        <f t="shared" si="15"/>
        <v>立3段得点表!3:13</v>
      </c>
      <c r="CG35" s="92" t="str">
        <f t="shared" si="16"/>
        <v>立3段得点表!16:25</v>
      </c>
      <c r="CH35" s="15" t="str">
        <f t="shared" si="17"/>
        <v>ボール得点表!3:13</v>
      </c>
      <c r="CI35" s="92" t="str">
        <f t="shared" si="18"/>
        <v>ボール得点表!16:25</v>
      </c>
      <c r="CJ35" s="15" t="str">
        <f t="shared" si="19"/>
        <v>50m得点表!3:13</v>
      </c>
      <c r="CK35" s="92" t="str">
        <f t="shared" si="20"/>
        <v>50m得点表!16:25</v>
      </c>
      <c r="CL35" s="15" t="str">
        <f t="shared" si="21"/>
        <v>往得点表!3:13</v>
      </c>
      <c r="CM35" s="92" t="str">
        <f t="shared" si="22"/>
        <v>往得点表!16:25</v>
      </c>
      <c r="CN35" s="15" t="str">
        <f t="shared" si="23"/>
        <v>腕得点表!3:13</v>
      </c>
      <c r="CO35" s="92" t="str">
        <f t="shared" si="24"/>
        <v>腕得点表!16:25</v>
      </c>
      <c r="CP35" s="15" t="str">
        <f t="shared" si="25"/>
        <v>腕膝得点表!3:4</v>
      </c>
      <c r="CQ35" s="92" t="str">
        <f t="shared" si="26"/>
        <v>腕膝得点表!8:9</v>
      </c>
      <c r="CR35" s="15" t="str">
        <f t="shared" si="27"/>
        <v>20mシャトルラン得点表!3:13</v>
      </c>
      <c r="CS35" s="92" t="str">
        <f t="shared" si="28"/>
        <v>20mシャトルラン得点表!16:25</v>
      </c>
      <c r="CT35" s="93" t="b">
        <f t="shared" si="11"/>
        <v>0</v>
      </c>
      <c r="DA35" s="157" t="s">
        <v>231</v>
      </c>
    </row>
    <row r="36" spans="1:105" s="93" customFormat="1" ht="18" customHeight="1">
      <c r="A36" s="6">
        <v>24</v>
      </c>
      <c r="B36" s="116"/>
      <c r="C36" s="14"/>
      <c r="D36" s="110"/>
      <c r="E36" s="14" t="s">
        <v>105</v>
      </c>
      <c r="F36" s="183" t="str">
        <f>IF(D36="","",DATEDIF(D36,W4,"y"))</f>
        <v/>
      </c>
      <c r="G36" s="14"/>
      <c r="H36" s="186"/>
      <c r="I36" s="94"/>
      <c r="J36" s="161" t="str">
        <f t="shared" ca="1" si="0"/>
        <v/>
      </c>
      <c r="K36" s="4"/>
      <c r="L36" s="45"/>
      <c r="M36" s="45"/>
      <c r="N36" s="45"/>
      <c r="O36" s="24"/>
      <c r="P36" s="163" t="str">
        <f t="shared" ca="1" si="1"/>
        <v/>
      </c>
      <c r="Q36" s="4"/>
      <c r="R36" s="45"/>
      <c r="S36" s="45"/>
      <c r="T36" s="45"/>
      <c r="U36" s="119"/>
      <c r="V36" s="94"/>
      <c r="W36" s="219" t="str">
        <f t="shared" ca="1" si="2"/>
        <v/>
      </c>
      <c r="X36" s="27"/>
      <c r="Y36" s="4"/>
      <c r="Z36" s="45"/>
      <c r="AA36" s="45"/>
      <c r="AB36" s="45"/>
      <c r="AC36" s="35"/>
      <c r="AD36" s="24"/>
      <c r="AE36" s="163" t="str">
        <f t="shared" ca="1" si="3"/>
        <v/>
      </c>
      <c r="AF36" s="24"/>
      <c r="AG36" s="163" t="str">
        <f t="shared" ca="1" si="4"/>
        <v/>
      </c>
      <c r="AH36" s="94"/>
      <c r="AI36" s="165" t="str">
        <f t="shared" ca="1" si="5"/>
        <v/>
      </c>
      <c r="AJ36" s="24"/>
      <c r="AK36" s="163" t="str">
        <f t="shared" ca="1" si="6"/>
        <v/>
      </c>
      <c r="AL36" s="24"/>
      <c r="AM36" s="163" t="str">
        <f t="shared" ca="1" si="7"/>
        <v/>
      </c>
      <c r="AN36" s="168" t="str">
        <f t="shared" si="8"/>
        <v/>
      </c>
      <c r="AO36" s="168" t="str">
        <f t="shared" si="9"/>
        <v/>
      </c>
      <c r="AP36" s="168" t="str">
        <f>IF(AN36=7,VLOOKUP(AO36,設定!$A$2:$B$6,2,1),"---")</f>
        <v>---</v>
      </c>
      <c r="AQ36" s="58"/>
      <c r="AR36" s="59"/>
      <c r="AS36" s="59"/>
      <c r="AT36" s="60" t="s">
        <v>105</v>
      </c>
      <c r="AU36" s="61"/>
      <c r="AV36" s="60"/>
      <c r="AW36" s="62"/>
      <c r="AX36" s="230" t="str">
        <f t="shared" si="12"/>
        <v/>
      </c>
      <c r="AY36" s="60" t="s">
        <v>105</v>
      </c>
      <c r="AZ36" s="60" t="s">
        <v>105</v>
      </c>
      <c r="BA36" s="60" t="s">
        <v>105</v>
      </c>
      <c r="BB36" s="60"/>
      <c r="BC36" s="60"/>
      <c r="BD36" s="60"/>
      <c r="BE36" s="60"/>
      <c r="BF36" s="63"/>
      <c r="BG36" s="73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154"/>
      <c r="BZ36" s="28"/>
      <c r="CB36" s="93">
        <v>24</v>
      </c>
      <c r="CC36" s="15" t="str">
        <f t="shared" si="10"/>
        <v/>
      </c>
      <c r="CD36" s="15" t="str">
        <f t="shared" si="13"/>
        <v>立得点表!3:12</v>
      </c>
      <c r="CE36" s="92" t="str">
        <f t="shared" si="14"/>
        <v>立得点表!16:25</v>
      </c>
      <c r="CF36" s="15" t="str">
        <f t="shared" si="15"/>
        <v>立3段得点表!3:13</v>
      </c>
      <c r="CG36" s="92" t="str">
        <f t="shared" si="16"/>
        <v>立3段得点表!16:25</v>
      </c>
      <c r="CH36" s="15" t="str">
        <f t="shared" si="17"/>
        <v>ボール得点表!3:13</v>
      </c>
      <c r="CI36" s="92" t="str">
        <f t="shared" si="18"/>
        <v>ボール得点表!16:25</v>
      </c>
      <c r="CJ36" s="15" t="str">
        <f t="shared" si="19"/>
        <v>50m得点表!3:13</v>
      </c>
      <c r="CK36" s="92" t="str">
        <f t="shared" si="20"/>
        <v>50m得点表!16:25</v>
      </c>
      <c r="CL36" s="15" t="str">
        <f t="shared" si="21"/>
        <v>往得点表!3:13</v>
      </c>
      <c r="CM36" s="92" t="str">
        <f t="shared" si="22"/>
        <v>往得点表!16:25</v>
      </c>
      <c r="CN36" s="15" t="str">
        <f t="shared" si="23"/>
        <v>腕得点表!3:13</v>
      </c>
      <c r="CO36" s="92" t="str">
        <f t="shared" si="24"/>
        <v>腕得点表!16:25</v>
      </c>
      <c r="CP36" s="15" t="str">
        <f t="shared" si="25"/>
        <v>腕膝得点表!3:4</v>
      </c>
      <c r="CQ36" s="92" t="str">
        <f t="shared" si="26"/>
        <v>腕膝得点表!8:9</v>
      </c>
      <c r="CR36" s="15" t="str">
        <f t="shared" si="27"/>
        <v>20mシャトルラン得点表!3:13</v>
      </c>
      <c r="CS36" s="92" t="str">
        <f t="shared" si="28"/>
        <v>20mシャトルラン得点表!16:25</v>
      </c>
      <c r="CT36" s="93" t="b">
        <f t="shared" si="11"/>
        <v>0</v>
      </c>
      <c r="DA36" s="157" t="s">
        <v>232</v>
      </c>
    </row>
    <row r="37" spans="1:105" s="31" customFormat="1" ht="18" customHeight="1">
      <c r="A37" s="84">
        <v>25</v>
      </c>
      <c r="B37" s="199"/>
      <c r="C37" s="193"/>
      <c r="D37" s="200"/>
      <c r="E37" s="193" t="s">
        <v>105</v>
      </c>
      <c r="F37" s="201" t="str">
        <f>IF(D37="","",DATEDIF(D37,W4,"y"))</f>
        <v/>
      </c>
      <c r="G37" s="202"/>
      <c r="H37" s="203"/>
      <c r="I37" s="204"/>
      <c r="J37" s="205" t="str">
        <f t="shared" ca="1" si="0"/>
        <v/>
      </c>
      <c r="K37" s="206"/>
      <c r="L37" s="197"/>
      <c r="M37" s="197"/>
      <c r="N37" s="197"/>
      <c r="O37" s="207"/>
      <c r="P37" s="208" t="str">
        <f t="shared" ca="1" si="1"/>
        <v/>
      </c>
      <c r="Q37" s="209"/>
      <c r="R37" s="210"/>
      <c r="S37" s="210"/>
      <c r="T37" s="210"/>
      <c r="U37" s="211"/>
      <c r="V37" s="204"/>
      <c r="W37" s="221" t="str">
        <f t="shared" ca="1" si="2"/>
        <v/>
      </c>
      <c r="X37" s="34"/>
      <c r="Y37" s="209"/>
      <c r="Z37" s="210"/>
      <c r="AA37" s="210"/>
      <c r="AB37" s="210"/>
      <c r="AC37" s="212"/>
      <c r="AD37" s="22"/>
      <c r="AE37" s="164" t="str">
        <f t="shared" ca="1" si="3"/>
        <v/>
      </c>
      <c r="AF37" s="22"/>
      <c r="AG37" s="164" t="str">
        <f t="shared" ca="1" si="4"/>
        <v/>
      </c>
      <c r="AH37" s="95"/>
      <c r="AI37" s="166" t="str">
        <f t="shared" ca="1" si="5"/>
        <v/>
      </c>
      <c r="AJ37" s="22"/>
      <c r="AK37" s="164" t="str">
        <f t="shared" ca="1" si="6"/>
        <v/>
      </c>
      <c r="AL37" s="22"/>
      <c r="AM37" s="164" t="str">
        <f t="shared" ca="1" si="7"/>
        <v/>
      </c>
      <c r="AN37" s="170" t="str">
        <f t="shared" si="8"/>
        <v/>
      </c>
      <c r="AO37" s="170" t="str">
        <f t="shared" si="9"/>
        <v/>
      </c>
      <c r="AP37" s="170" t="str">
        <f>IF(AN37=7,VLOOKUP(AO37,設定!$A$2:$B$6,2,1),"---")</f>
        <v>---</v>
      </c>
      <c r="AQ37" s="85"/>
      <c r="AR37" s="86"/>
      <c r="AS37" s="86"/>
      <c r="AT37" s="87" t="s">
        <v>105</v>
      </c>
      <c r="AU37" s="88"/>
      <c r="AV37" s="87"/>
      <c r="AW37" s="89"/>
      <c r="AX37" s="231" t="str">
        <f t="shared" si="12"/>
        <v/>
      </c>
      <c r="AY37" s="87" t="s">
        <v>105</v>
      </c>
      <c r="AZ37" s="87" t="s">
        <v>105</v>
      </c>
      <c r="BA37" s="87" t="s">
        <v>105</v>
      </c>
      <c r="BB37" s="87"/>
      <c r="BC37" s="87"/>
      <c r="BD37" s="87"/>
      <c r="BE37" s="87"/>
      <c r="BF37" s="90"/>
      <c r="BG37" s="91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155"/>
      <c r="BZ37" s="83"/>
      <c r="CB37" s="112">
        <v>25</v>
      </c>
      <c r="CC37" s="112" t="str">
        <f t="shared" si="10"/>
        <v/>
      </c>
      <c r="CD37" s="112" t="str">
        <f t="shared" si="13"/>
        <v>立得点表!3:12</v>
      </c>
      <c r="CE37" s="113" t="str">
        <f t="shared" si="14"/>
        <v>立得点表!16:25</v>
      </c>
      <c r="CF37" s="112" t="str">
        <f t="shared" si="15"/>
        <v>立3段得点表!3:13</v>
      </c>
      <c r="CG37" s="113" t="str">
        <f t="shared" si="16"/>
        <v>立3段得点表!16:25</v>
      </c>
      <c r="CH37" s="112" t="str">
        <f t="shared" si="17"/>
        <v>ボール得点表!3:13</v>
      </c>
      <c r="CI37" s="113" t="str">
        <f t="shared" si="18"/>
        <v>ボール得点表!16:25</v>
      </c>
      <c r="CJ37" s="112" t="str">
        <f t="shared" si="19"/>
        <v>50m得点表!3:13</v>
      </c>
      <c r="CK37" s="113" t="str">
        <f t="shared" si="20"/>
        <v>50m得点表!16:25</v>
      </c>
      <c r="CL37" s="112" t="str">
        <f t="shared" si="21"/>
        <v>往得点表!3:13</v>
      </c>
      <c r="CM37" s="113" t="str">
        <f t="shared" si="22"/>
        <v>往得点表!16:25</v>
      </c>
      <c r="CN37" s="112" t="str">
        <f t="shared" si="23"/>
        <v>腕得点表!3:13</v>
      </c>
      <c r="CO37" s="113" t="str">
        <f t="shared" si="24"/>
        <v>腕得点表!16:25</v>
      </c>
      <c r="CP37" s="112" t="str">
        <f t="shared" si="25"/>
        <v>腕膝得点表!3:4</v>
      </c>
      <c r="CQ37" s="113" t="str">
        <f t="shared" si="26"/>
        <v>腕膝得点表!8:9</v>
      </c>
      <c r="CR37" s="112" t="str">
        <f t="shared" si="27"/>
        <v>20mシャトルラン得点表!3:13</v>
      </c>
      <c r="CS37" s="113" t="str">
        <f t="shared" si="28"/>
        <v>20mシャトルラン得点表!16:25</v>
      </c>
      <c r="CT37" s="112" t="b">
        <f t="shared" si="11"/>
        <v>0</v>
      </c>
      <c r="CU37" s="112"/>
      <c r="DA37" s="157" t="s">
        <v>233</v>
      </c>
    </row>
    <row r="38" spans="1:105" ht="18" customHeight="1">
      <c r="A38" s="3">
        <v>26</v>
      </c>
      <c r="B38" s="115"/>
      <c r="C38" s="11"/>
      <c r="D38" s="46"/>
      <c r="E38" s="11" t="s">
        <v>105</v>
      </c>
      <c r="F38" s="213" t="str">
        <f>IF(D38="","",DATEDIF(D38,W4,"y"))</f>
        <v/>
      </c>
      <c r="G38" s="11"/>
      <c r="H38" s="188"/>
      <c r="I38" s="133"/>
      <c r="J38" s="214" t="str">
        <f t="shared" ca="1" si="0"/>
        <v/>
      </c>
      <c r="K38" s="36"/>
      <c r="L38" s="37"/>
      <c r="M38" s="37"/>
      <c r="N38" s="37"/>
      <c r="O38" s="21"/>
      <c r="P38" s="215" t="str">
        <f t="shared" ca="1" si="1"/>
        <v/>
      </c>
      <c r="Q38" s="36"/>
      <c r="R38" s="37"/>
      <c r="S38" s="37"/>
      <c r="T38" s="37"/>
      <c r="U38" s="127"/>
      <c r="V38" s="133"/>
      <c r="W38" s="222" t="str">
        <f t="shared" ca="1" si="2"/>
        <v/>
      </c>
      <c r="X38" s="126"/>
      <c r="Y38" s="36"/>
      <c r="Z38" s="37"/>
      <c r="AA38" s="37"/>
      <c r="AB38" s="37"/>
      <c r="AC38" s="38"/>
      <c r="AD38" s="21"/>
      <c r="AE38" s="163" t="str">
        <f t="shared" ca="1" si="3"/>
        <v/>
      </c>
      <c r="AF38" s="21"/>
      <c r="AG38" s="163" t="str">
        <f t="shared" ca="1" si="4"/>
        <v/>
      </c>
      <c r="AH38" s="94"/>
      <c r="AI38" s="165" t="str">
        <f t="shared" ca="1" si="5"/>
        <v/>
      </c>
      <c r="AJ38" s="21"/>
      <c r="AK38" s="163" t="str">
        <f t="shared" ca="1" si="6"/>
        <v/>
      </c>
      <c r="AL38" s="21"/>
      <c r="AM38" s="163" t="str">
        <f t="shared" ca="1" si="7"/>
        <v/>
      </c>
      <c r="AN38" s="167" t="str">
        <f t="shared" si="8"/>
        <v/>
      </c>
      <c r="AO38" s="168" t="str">
        <f t="shared" si="9"/>
        <v/>
      </c>
      <c r="AP38" s="169" t="str">
        <f>IF(AN38=7,VLOOKUP(AO38,設定!$A$2:$B$6,2,1),"---")</f>
        <v>---</v>
      </c>
      <c r="AQ38" s="76"/>
      <c r="AR38" s="77"/>
      <c r="AS38" s="77"/>
      <c r="AT38" s="78" t="s">
        <v>105</v>
      </c>
      <c r="AU38" s="79"/>
      <c r="AV38" s="78"/>
      <c r="AW38" s="80"/>
      <c r="AX38" s="228" t="str">
        <f t="shared" si="12"/>
        <v/>
      </c>
      <c r="AY38" s="78" t="s">
        <v>105</v>
      </c>
      <c r="AZ38" s="78" t="s">
        <v>105</v>
      </c>
      <c r="BA38" s="78" t="s">
        <v>105</v>
      </c>
      <c r="BB38" s="78"/>
      <c r="BC38" s="78"/>
      <c r="BD38" s="78"/>
      <c r="BE38" s="78"/>
      <c r="BF38" s="81"/>
      <c r="BG38" s="82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152"/>
      <c r="BZ38" s="34"/>
      <c r="CB38">
        <v>26</v>
      </c>
      <c r="CC38" s="15" t="str">
        <f t="shared" si="10"/>
        <v/>
      </c>
      <c r="CD38" s="15" t="str">
        <f t="shared" si="13"/>
        <v>立得点表!3:12</v>
      </c>
      <c r="CE38" s="92" t="str">
        <f t="shared" si="14"/>
        <v>立得点表!16:25</v>
      </c>
      <c r="CF38" s="15" t="str">
        <f t="shared" si="15"/>
        <v>立3段得点表!3:13</v>
      </c>
      <c r="CG38" s="92" t="str">
        <f t="shared" si="16"/>
        <v>立3段得点表!16:25</v>
      </c>
      <c r="CH38" s="15" t="str">
        <f t="shared" si="17"/>
        <v>ボール得点表!3:13</v>
      </c>
      <c r="CI38" s="92" t="str">
        <f t="shared" si="18"/>
        <v>ボール得点表!16:25</v>
      </c>
      <c r="CJ38" s="15" t="str">
        <f t="shared" si="19"/>
        <v>50m得点表!3:13</v>
      </c>
      <c r="CK38" s="92" t="str">
        <f t="shared" si="20"/>
        <v>50m得点表!16:25</v>
      </c>
      <c r="CL38" s="15" t="str">
        <f t="shared" si="21"/>
        <v>往得点表!3:13</v>
      </c>
      <c r="CM38" s="92" t="str">
        <f t="shared" si="22"/>
        <v>往得点表!16:25</v>
      </c>
      <c r="CN38" s="15" t="str">
        <f t="shared" si="23"/>
        <v>腕得点表!3:13</v>
      </c>
      <c r="CO38" s="92" t="str">
        <f t="shared" si="24"/>
        <v>腕得点表!16:25</v>
      </c>
      <c r="CP38" s="15" t="str">
        <f t="shared" si="25"/>
        <v>腕膝得点表!3:4</v>
      </c>
      <c r="CQ38" s="92" t="str">
        <f t="shared" si="26"/>
        <v>腕膝得点表!8:9</v>
      </c>
      <c r="CR38" s="15" t="str">
        <f t="shared" si="27"/>
        <v>20mシャトルラン得点表!3:13</v>
      </c>
      <c r="CS38" s="92" t="str">
        <f t="shared" si="28"/>
        <v>20mシャトルラン得点表!16:25</v>
      </c>
      <c r="CT38" t="b">
        <f t="shared" si="11"/>
        <v>0</v>
      </c>
      <c r="DA38" s="157" t="s">
        <v>234</v>
      </c>
    </row>
    <row r="39" spans="1:105" ht="18" customHeight="1">
      <c r="A39" s="6">
        <v>27</v>
      </c>
      <c r="B39" s="116"/>
      <c r="C39" s="14"/>
      <c r="D39" s="110"/>
      <c r="E39" s="14" t="s">
        <v>105</v>
      </c>
      <c r="F39" s="183" t="str">
        <f>IF(D39="","",DATEDIF(D39,W4,"y"))</f>
        <v/>
      </c>
      <c r="G39" s="14"/>
      <c r="H39" s="186"/>
      <c r="I39" s="94"/>
      <c r="J39" s="161" t="str">
        <f t="shared" ca="1" si="0"/>
        <v/>
      </c>
      <c r="K39" s="4"/>
      <c r="L39" s="45"/>
      <c r="M39" s="45"/>
      <c r="N39" s="45"/>
      <c r="O39" s="24"/>
      <c r="P39" s="163" t="str">
        <f t="shared" ca="1" si="1"/>
        <v/>
      </c>
      <c r="Q39" s="4"/>
      <c r="R39" s="45"/>
      <c r="S39" s="45"/>
      <c r="T39" s="45"/>
      <c r="U39" s="119"/>
      <c r="V39" s="94"/>
      <c r="W39" s="219" t="str">
        <f t="shared" ca="1" si="2"/>
        <v/>
      </c>
      <c r="X39" s="27"/>
      <c r="Y39" s="4"/>
      <c r="Z39" s="45"/>
      <c r="AA39" s="45"/>
      <c r="AB39" s="45"/>
      <c r="AC39" s="35"/>
      <c r="AD39" s="24"/>
      <c r="AE39" s="163" t="str">
        <f t="shared" ca="1" si="3"/>
        <v/>
      </c>
      <c r="AF39" s="24"/>
      <c r="AG39" s="163" t="str">
        <f t="shared" ca="1" si="4"/>
        <v/>
      </c>
      <c r="AH39" s="94"/>
      <c r="AI39" s="165" t="str">
        <f t="shared" ca="1" si="5"/>
        <v/>
      </c>
      <c r="AJ39" s="24"/>
      <c r="AK39" s="163" t="str">
        <f t="shared" ca="1" si="6"/>
        <v/>
      </c>
      <c r="AL39" s="24"/>
      <c r="AM39" s="163" t="str">
        <f t="shared" ca="1" si="7"/>
        <v/>
      </c>
      <c r="AN39" s="168" t="str">
        <f t="shared" si="8"/>
        <v/>
      </c>
      <c r="AO39" s="168" t="str">
        <f t="shared" si="9"/>
        <v/>
      </c>
      <c r="AP39" s="168" t="str">
        <f>IF(AN39=7,VLOOKUP(AO39,設定!$A$2:$B$6,2,1),"---")</f>
        <v>---</v>
      </c>
      <c r="AQ39" s="58"/>
      <c r="AR39" s="59"/>
      <c r="AS39" s="59"/>
      <c r="AT39" s="60" t="s">
        <v>105</v>
      </c>
      <c r="AU39" s="61"/>
      <c r="AV39" s="60"/>
      <c r="AW39" s="62"/>
      <c r="AX39" s="230" t="str">
        <f t="shared" si="12"/>
        <v/>
      </c>
      <c r="AY39" s="60" t="s">
        <v>105</v>
      </c>
      <c r="AZ39" s="60" t="s">
        <v>105</v>
      </c>
      <c r="BA39" s="60" t="s">
        <v>105</v>
      </c>
      <c r="BB39" s="60"/>
      <c r="BC39" s="60"/>
      <c r="BD39" s="60"/>
      <c r="BE39" s="60"/>
      <c r="BF39" s="63"/>
      <c r="BG39" s="73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154"/>
      <c r="BZ39" s="34"/>
      <c r="CB39">
        <v>27</v>
      </c>
      <c r="CC39" s="15" t="str">
        <f t="shared" si="10"/>
        <v/>
      </c>
      <c r="CD39" s="15" t="str">
        <f t="shared" si="13"/>
        <v>立得点表!3:12</v>
      </c>
      <c r="CE39" s="92" t="str">
        <f t="shared" si="14"/>
        <v>立得点表!16:25</v>
      </c>
      <c r="CF39" s="15" t="str">
        <f t="shared" si="15"/>
        <v>立3段得点表!3:13</v>
      </c>
      <c r="CG39" s="92" t="str">
        <f t="shared" si="16"/>
        <v>立3段得点表!16:25</v>
      </c>
      <c r="CH39" s="15" t="str">
        <f t="shared" si="17"/>
        <v>ボール得点表!3:13</v>
      </c>
      <c r="CI39" s="92" t="str">
        <f t="shared" si="18"/>
        <v>ボール得点表!16:25</v>
      </c>
      <c r="CJ39" s="15" t="str">
        <f t="shared" si="19"/>
        <v>50m得点表!3:13</v>
      </c>
      <c r="CK39" s="92" t="str">
        <f t="shared" si="20"/>
        <v>50m得点表!16:25</v>
      </c>
      <c r="CL39" s="15" t="str">
        <f t="shared" si="21"/>
        <v>往得点表!3:13</v>
      </c>
      <c r="CM39" s="92" t="str">
        <f t="shared" si="22"/>
        <v>往得点表!16:25</v>
      </c>
      <c r="CN39" s="15" t="str">
        <f t="shared" si="23"/>
        <v>腕得点表!3:13</v>
      </c>
      <c r="CO39" s="92" t="str">
        <f t="shared" si="24"/>
        <v>腕得点表!16:25</v>
      </c>
      <c r="CP39" s="15" t="str">
        <f t="shared" si="25"/>
        <v>腕膝得点表!3:4</v>
      </c>
      <c r="CQ39" s="92" t="str">
        <f t="shared" si="26"/>
        <v>腕膝得点表!8:9</v>
      </c>
      <c r="CR39" s="15" t="str">
        <f t="shared" si="27"/>
        <v>20mシャトルラン得点表!3:13</v>
      </c>
      <c r="CS39" s="92" t="str">
        <f t="shared" si="28"/>
        <v>20mシャトルラン得点表!16:25</v>
      </c>
      <c r="CT39" t="b">
        <f t="shared" si="11"/>
        <v>0</v>
      </c>
      <c r="DA39" s="157" t="s">
        <v>235</v>
      </c>
    </row>
    <row r="40" spans="1:105" ht="18" customHeight="1">
      <c r="A40" s="6">
        <v>28</v>
      </c>
      <c r="B40" s="116"/>
      <c r="C40" s="14"/>
      <c r="D40" s="110"/>
      <c r="E40" s="14" t="s">
        <v>105</v>
      </c>
      <c r="F40" s="183" t="str">
        <f>IF(D40="","",DATEDIF(D40,W4,"y"))</f>
        <v/>
      </c>
      <c r="G40" s="14"/>
      <c r="H40" s="186"/>
      <c r="I40" s="94"/>
      <c r="J40" s="161" t="str">
        <f t="shared" ca="1" si="0"/>
        <v/>
      </c>
      <c r="K40" s="4"/>
      <c r="L40" s="45"/>
      <c r="M40" s="45"/>
      <c r="N40" s="45"/>
      <c r="O40" s="24"/>
      <c r="P40" s="163" t="str">
        <f t="shared" ca="1" si="1"/>
        <v/>
      </c>
      <c r="Q40" s="4"/>
      <c r="R40" s="45"/>
      <c r="S40" s="45"/>
      <c r="T40" s="45"/>
      <c r="U40" s="119"/>
      <c r="V40" s="94"/>
      <c r="W40" s="219" t="str">
        <f t="shared" ca="1" si="2"/>
        <v/>
      </c>
      <c r="X40" s="27"/>
      <c r="Y40" s="4"/>
      <c r="Z40" s="45"/>
      <c r="AA40" s="45"/>
      <c r="AB40" s="45"/>
      <c r="AC40" s="35"/>
      <c r="AD40" s="24"/>
      <c r="AE40" s="163" t="str">
        <f t="shared" ca="1" si="3"/>
        <v/>
      </c>
      <c r="AF40" s="24"/>
      <c r="AG40" s="163" t="str">
        <f t="shared" ca="1" si="4"/>
        <v/>
      </c>
      <c r="AH40" s="94"/>
      <c r="AI40" s="165" t="str">
        <f t="shared" ca="1" si="5"/>
        <v/>
      </c>
      <c r="AJ40" s="24"/>
      <c r="AK40" s="163" t="str">
        <f t="shared" ca="1" si="6"/>
        <v/>
      </c>
      <c r="AL40" s="24"/>
      <c r="AM40" s="163" t="str">
        <f t="shared" ca="1" si="7"/>
        <v/>
      </c>
      <c r="AN40" s="168" t="str">
        <f t="shared" si="8"/>
        <v/>
      </c>
      <c r="AO40" s="168" t="str">
        <f t="shared" si="9"/>
        <v/>
      </c>
      <c r="AP40" s="168" t="str">
        <f>IF(AN40=7,VLOOKUP(AO40,設定!$A$2:$B$6,2,1),"---")</f>
        <v>---</v>
      </c>
      <c r="AQ40" s="58"/>
      <c r="AR40" s="59"/>
      <c r="AS40" s="59"/>
      <c r="AT40" s="60" t="s">
        <v>105</v>
      </c>
      <c r="AU40" s="61"/>
      <c r="AV40" s="60"/>
      <c r="AW40" s="62"/>
      <c r="AX40" s="230" t="str">
        <f t="shared" si="12"/>
        <v/>
      </c>
      <c r="AY40" s="60" t="s">
        <v>105</v>
      </c>
      <c r="AZ40" s="60" t="s">
        <v>105</v>
      </c>
      <c r="BA40" s="60" t="s">
        <v>105</v>
      </c>
      <c r="BB40" s="60"/>
      <c r="BC40" s="60"/>
      <c r="BD40" s="60"/>
      <c r="BE40" s="60"/>
      <c r="BF40" s="63"/>
      <c r="BG40" s="73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154"/>
      <c r="BZ40" s="34"/>
      <c r="CB40">
        <v>28</v>
      </c>
      <c r="CC40" s="15" t="str">
        <f t="shared" si="10"/>
        <v/>
      </c>
      <c r="CD40" s="15" t="str">
        <f t="shared" si="13"/>
        <v>立得点表!3:12</v>
      </c>
      <c r="CE40" s="92" t="str">
        <f t="shared" si="14"/>
        <v>立得点表!16:25</v>
      </c>
      <c r="CF40" s="15" t="str">
        <f t="shared" si="15"/>
        <v>立3段得点表!3:13</v>
      </c>
      <c r="CG40" s="92" t="str">
        <f t="shared" si="16"/>
        <v>立3段得点表!16:25</v>
      </c>
      <c r="CH40" s="15" t="str">
        <f t="shared" si="17"/>
        <v>ボール得点表!3:13</v>
      </c>
      <c r="CI40" s="92" t="str">
        <f t="shared" si="18"/>
        <v>ボール得点表!16:25</v>
      </c>
      <c r="CJ40" s="15" t="str">
        <f t="shared" si="19"/>
        <v>50m得点表!3:13</v>
      </c>
      <c r="CK40" s="92" t="str">
        <f t="shared" si="20"/>
        <v>50m得点表!16:25</v>
      </c>
      <c r="CL40" s="15" t="str">
        <f t="shared" si="21"/>
        <v>往得点表!3:13</v>
      </c>
      <c r="CM40" s="92" t="str">
        <f t="shared" si="22"/>
        <v>往得点表!16:25</v>
      </c>
      <c r="CN40" s="15" t="str">
        <f t="shared" si="23"/>
        <v>腕得点表!3:13</v>
      </c>
      <c r="CO40" s="92" t="str">
        <f t="shared" si="24"/>
        <v>腕得点表!16:25</v>
      </c>
      <c r="CP40" s="15" t="str">
        <f t="shared" si="25"/>
        <v>腕膝得点表!3:4</v>
      </c>
      <c r="CQ40" s="92" t="str">
        <f t="shared" si="26"/>
        <v>腕膝得点表!8:9</v>
      </c>
      <c r="CR40" s="15" t="str">
        <f t="shared" si="27"/>
        <v>20mシャトルラン得点表!3:13</v>
      </c>
      <c r="CS40" s="92" t="str">
        <f t="shared" si="28"/>
        <v>20mシャトルラン得点表!16:25</v>
      </c>
      <c r="CT40" t="b">
        <f t="shared" si="11"/>
        <v>0</v>
      </c>
      <c r="DA40" s="157" t="s">
        <v>236</v>
      </c>
    </row>
    <row r="41" spans="1:105" ht="18" customHeight="1">
      <c r="A41" s="6">
        <v>29</v>
      </c>
      <c r="B41" s="116"/>
      <c r="C41" s="14"/>
      <c r="D41" s="110"/>
      <c r="E41" s="14" t="s">
        <v>105</v>
      </c>
      <c r="F41" s="183" t="str">
        <f>IF(D41="","",DATEDIF(D41,W4,"y"))</f>
        <v/>
      </c>
      <c r="G41" s="14"/>
      <c r="H41" s="186"/>
      <c r="I41" s="94"/>
      <c r="J41" s="161" t="str">
        <f t="shared" ca="1" si="0"/>
        <v/>
      </c>
      <c r="K41" s="4"/>
      <c r="L41" s="45"/>
      <c r="M41" s="45"/>
      <c r="N41" s="45"/>
      <c r="O41" s="24"/>
      <c r="P41" s="163" t="str">
        <f t="shared" ca="1" si="1"/>
        <v/>
      </c>
      <c r="Q41" s="4"/>
      <c r="R41" s="45"/>
      <c r="S41" s="45"/>
      <c r="T41" s="45"/>
      <c r="U41" s="119"/>
      <c r="V41" s="94"/>
      <c r="W41" s="219" t="str">
        <f t="shared" ca="1" si="2"/>
        <v/>
      </c>
      <c r="X41" s="27"/>
      <c r="Y41" s="4"/>
      <c r="Z41" s="45"/>
      <c r="AA41" s="45"/>
      <c r="AB41" s="45"/>
      <c r="AC41" s="35"/>
      <c r="AD41" s="24"/>
      <c r="AE41" s="163" t="str">
        <f t="shared" ca="1" si="3"/>
        <v/>
      </c>
      <c r="AF41" s="24"/>
      <c r="AG41" s="163" t="str">
        <f t="shared" ca="1" si="4"/>
        <v/>
      </c>
      <c r="AH41" s="94"/>
      <c r="AI41" s="165" t="str">
        <f t="shared" ca="1" si="5"/>
        <v/>
      </c>
      <c r="AJ41" s="24"/>
      <c r="AK41" s="163" t="str">
        <f t="shared" ca="1" si="6"/>
        <v/>
      </c>
      <c r="AL41" s="24"/>
      <c r="AM41" s="163" t="str">
        <f t="shared" ca="1" si="7"/>
        <v/>
      </c>
      <c r="AN41" s="168" t="str">
        <f t="shared" si="8"/>
        <v/>
      </c>
      <c r="AO41" s="168" t="str">
        <f t="shared" si="9"/>
        <v/>
      </c>
      <c r="AP41" s="168" t="str">
        <f>IF(AN41=7,VLOOKUP(AO41,設定!$A$2:$B$6,2,1),"---")</f>
        <v>---</v>
      </c>
      <c r="AQ41" s="58"/>
      <c r="AR41" s="59"/>
      <c r="AS41" s="59"/>
      <c r="AT41" s="60" t="s">
        <v>105</v>
      </c>
      <c r="AU41" s="61"/>
      <c r="AV41" s="60"/>
      <c r="AW41" s="62"/>
      <c r="AX41" s="230" t="str">
        <f t="shared" si="12"/>
        <v/>
      </c>
      <c r="AY41" s="60" t="s">
        <v>105</v>
      </c>
      <c r="AZ41" s="60" t="s">
        <v>105</v>
      </c>
      <c r="BA41" s="60" t="s">
        <v>105</v>
      </c>
      <c r="BB41" s="60"/>
      <c r="BC41" s="60"/>
      <c r="BD41" s="60"/>
      <c r="BE41" s="60"/>
      <c r="BF41" s="63"/>
      <c r="BG41" s="73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154"/>
      <c r="BZ41" s="34"/>
      <c r="CB41">
        <v>29</v>
      </c>
      <c r="CC41" s="15" t="str">
        <f t="shared" si="10"/>
        <v/>
      </c>
      <c r="CD41" s="15" t="str">
        <f t="shared" si="13"/>
        <v>立得点表!3:12</v>
      </c>
      <c r="CE41" s="92" t="str">
        <f t="shared" si="14"/>
        <v>立得点表!16:25</v>
      </c>
      <c r="CF41" s="15" t="str">
        <f t="shared" si="15"/>
        <v>立3段得点表!3:13</v>
      </c>
      <c r="CG41" s="92" t="str">
        <f t="shared" si="16"/>
        <v>立3段得点表!16:25</v>
      </c>
      <c r="CH41" s="15" t="str">
        <f t="shared" si="17"/>
        <v>ボール得点表!3:13</v>
      </c>
      <c r="CI41" s="92" t="str">
        <f t="shared" si="18"/>
        <v>ボール得点表!16:25</v>
      </c>
      <c r="CJ41" s="15" t="str">
        <f t="shared" si="19"/>
        <v>50m得点表!3:13</v>
      </c>
      <c r="CK41" s="92" t="str">
        <f t="shared" si="20"/>
        <v>50m得点表!16:25</v>
      </c>
      <c r="CL41" s="15" t="str">
        <f t="shared" si="21"/>
        <v>往得点表!3:13</v>
      </c>
      <c r="CM41" s="92" t="str">
        <f t="shared" si="22"/>
        <v>往得点表!16:25</v>
      </c>
      <c r="CN41" s="15" t="str">
        <f t="shared" si="23"/>
        <v>腕得点表!3:13</v>
      </c>
      <c r="CO41" s="92" t="str">
        <f t="shared" si="24"/>
        <v>腕得点表!16:25</v>
      </c>
      <c r="CP41" s="15" t="str">
        <f t="shared" si="25"/>
        <v>腕膝得点表!3:4</v>
      </c>
      <c r="CQ41" s="92" t="str">
        <f t="shared" si="26"/>
        <v>腕膝得点表!8:9</v>
      </c>
      <c r="CR41" s="15" t="str">
        <f t="shared" si="27"/>
        <v>20mシャトルラン得点表!3:13</v>
      </c>
      <c r="CS41" s="92" t="str">
        <f t="shared" si="28"/>
        <v>20mシャトルラン得点表!16:25</v>
      </c>
      <c r="CT41" t="b">
        <f t="shared" si="11"/>
        <v>0</v>
      </c>
      <c r="DA41" s="157" t="s">
        <v>237</v>
      </c>
    </row>
    <row r="42" spans="1:105" s="31" customFormat="1" ht="18" customHeight="1">
      <c r="A42" s="8">
        <v>30</v>
      </c>
      <c r="B42" s="117"/>
      <c r="C42" s="140"/>
      <c r="D42" s="138"/>
      <c r="E42" s="140" t="s">
        <v>105</v>
      </c>
      <c r="F42" s="184" t="str">
        <f>IF(D42="","",DATEDIF(D42,W4,"y"))</f>
        <v/>
      </c>
      <c r="G42" s="13"/>
      <c r="H42" s="187"/>
      <c r="I42" s="95"/>
      <c r="J42" s="162" t="str">
        <f t="shared" ca="1" si="0"/>
        <v/>
      </c>
      <c r="K42" s="145"/>
      <c r="L42" s="242"/>
      <c r="M42" s="242"/>
      <c r="N42" s="242"/>
      <c r="O42" s="22"/>
      <c r="P42" s="164" t="str">
        <f t="shared" ca="1" si="1"/>
        <v/>
      </c>
      <c r="Q42" s="42"/>
      <c r="R42" s="43"/>
      <c r="S42" s="43"/>
      <c r="T42" s="43"/>
      <c r="U42" s="120"/>
      <c r="V42" s="95"/>
      <c r="W42" s="220" t="str">
        <f t="shared" ca="1" si="2"/>
        <v/>
      </c>
      <c r="X42" s="83"/>
      <c r="Y42" s="42"/>
      <c r="Z42" s="43"/>
      <c r="AA42" s="43"/>
      <c r="AB42" s="43"/>
      <c r="AC42" s="44"/>
      <c r="AD42" s="22"/>
      <c r="AE42" s="164" t="str">
        <f t="shared" ca="1" si="3"/>
        <v/>
      </c>
      <c r="AF42" s="22"/>
      <c r="AG42" s="164" t="str">
        <f t="shared" ca="1" si="4"/>
        <v/>
      </c>
      <c r="AH42" s="95"/>
      <c r="AI42" s="166" t="str">
        <f t="shared" ca="1" si="5"/>
        <v/>
      </c>
      <c r="AJ42" s="22"/>
      <c r="AK42" s="164" t="str">
        <f t="shared" ca="1" si="6"/>
        <v/>
      </c>
      <c r="AL42" s="22"/>
      <c r="AM42" s="164" t="str">
        <f t="shared" ca="1" si="7"/>
        <v/>
      </c>
      <c r="AN42" s="170" t="str">
        <f t="shared" si="8"/>
        <v/>
      </c>
      <c r="AO42" s="170" t="str">
        <f t="shared" si="9"/>
        <v/>
      </c>
      <c r="AP42" s="170" t="str">
        <f>IF(AN42=7,VLOOKUP(AO42,設定!$A$2:$B$6,2,1),"---")</f>
        <v>---</v>
      </c>
      <c r="AQ42" s="64"/>
      <c r="AR42" s="65"/>
      <c r="AS42" s="65"/>
      <c r="AT42" s="66" t="s">
        <v>105</v>
      </c>
      <c r="AU42" s="67"/>
      <c r="AV42" s="66"/>
      <c r="AW42" s="68"/>
      <c r="AX42" s="229" t="str">
        <f t="shared" si="12"/>
        <v/>
      </c>
      <c r="AY42" s="66" t="s">
        <v>105</v>
      </c>
      <c r="AZ42" s="66" t="s">
        <v>105</v>
      </c>
      <c r="BA42" s="66" t="s">
        <v>105</v>
      </c>
      <c r="BB42" s="66"/>
      <c r="BC42" s="66"/>
      <c r="BD42" s="66"/>
      <c r="BE42" s="66"/>
      <c r="BF42" s="70"/>
      <c r="BG42" s="74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153"/>
      <c r="BZ42" s="83"/>
      <c r="CB42" s="31">
        <v>30</v>
      </c>
      <c r="CC42" s="31" t="str">
        <f t="shared" si="10"/>
        <v/>
      </c>
      <c r="CD42" s="31" t="str">
        <f t="shared" si="13"/>
        <v>立得点表!3:12</v>
      </c>
      <c r="CE42" s="121" t="str">
        <f t="shared" si="14"/>
        <v>立得点表!16:25</v>
      </c>
      <c r="CF42" s="31" t="str">
        <f t="shared" si="15"/>
        <v>立3段得点表!3:13</v>
      </c>
      <c r="CG42" s="121" t="str">
        <f t="shared" si="16"/>
        <v>立3段得点表!16:25</v>
      </c>
      <c r="CH42" s="31" t="str">
        <f t="shared" si="17"/>
        <v>ボール得点表!3:13</v>
      </c>
      <c r="CI42" s="121" t="str">
        <f t="shared" si="18"/>
        <v>ボール得点表!16:25</v>
      </c>
      <c r="CJ42" s="31" t="str">
        <f t="shared" si="19"/>
        <v>50m得点表!3:13</v>
      </c>
      <c r="CK42" s="121" t="str">
        <f t="shared" si="20"/>
        <v>50m得点表!16:25</v>
      </c>
      <c r="CL42" s="31" t="str">
        <f t="shared" si="21"/>
        <v>往得点表!3:13</v>
      </c>
      <c r="CM42" s="121" t="str">
        <f t="shared" si="22"/>
        <v>往得点表!16:25</v>
      </c>
      <c r="CN42" s="31" t="str">
        <f t="shared" si="23"/>
        <v>腕得点表!3:13</v>
      </c>
      <c r="CO42" s="121" t="str">
        <f t="shared" si="24"/>
        <v>腕得点表!16:25</v>
      </c>
      <c r="CP42" s="112" t="str">
        <f t="shared" si="25"/>
        <v>腕膝得点表!3:4</v>
      </c>
      <c r="CQ42" s="113" t="str">
        <f t="shared" si="26"/>
        <v>腕膝得点表!8:9</v>
      </c>
      <c r="CR42" s="31" t="str">
        <f t="shared" si="27"/>
        <v>20mシャトルラン得点表!3:13</v>
      </c>
      <c r="CS42" s="121" t="str">
        <f t="shared" si="28"/>
        <v>20mシャトルラン得点表!16:25</v>
      </c>
      <c r="CT42" s="31" t="b">
        <f t="shared" si="11"/>
        <v>0</v>
      </c>
      <c r="DA42" s="157" t="s">
        <v>238</v>
      </c>
    </row>
    <row r="43" spans="1:105" ht="18" customHeight="1">
      <c r="A43" s="3">
        <v>31</v>
      </c>
      <c r="B43" s="116"/>
      <c r="C43" s="14"/>
      <c r="D43" s="110"/>
      <c r="E43" s="14" t="s">
        <v>105</v>
      </c>
      <c r="F43" s="183" t="str">
        <f>IF(D43="","",DATEDIF(D43,W4,"y"))</f>
        <v/>
      </c>
      <c r="G43" s="14"/>
      <c r="H43" s="186"/>
      <c r="I43" s="94"/>
      <c r="J43" s="161" t="str">
        <f t="shared" ca="1" si="0"/>
        <v/>
      </c>
      <c r="K43" s="4"/>
      <c r="L43" s="45"/>
      <c r="M43" s="45"/>
      <c r="N43" s="45"/>
      <c r="O43" s="24"/>
      <c r="P43" s="163" t="str">
        <f t="shared" ca="1" si="1"/>
        <v/>
      </c>
      <c r="Q43" s="4"/>
      <c r="R43" s="45"/>
      <c r="S43" s="45"/>
      <c r="T43" s="45"/>
      <c r="U43" s="119"/>
      <c r="V43" s="94"/>
      <c r="W43" s="219" t="str">
        <f t="shared" ca="1" si="2"/>
        <v/>
      </c>
      <c r="X43" s="27"/>
      <c r="Y43" s="4"/>
      <c r="Z43" s="45"/>
      <c r="AA43" s="45"/>
      <c r="AB43" s="45"/>
      <c r="AC43" s="35"/>
      <c r="AD43" s="21"/>
      <c r="AE43" s="163" t="str">
        <f t="shared" ca="1" si="3"/>
        <v/>
      </c>
      <c r="AF43" s="21"/>
      <c r="AG43" s="163" t="str">
        <f t="shared" ca="1" si="4"/>
        <v/>
      </c>
      <c r="AH43" s="94"/>
      <c r="AI43" s="165" t="str">
        <f t="shared" ca="1" si="5"/>
        <v/>
      </c>
      <c r="AJ43" s="21"/>
      <c r="AK43" s="163" t="str">
        <f t="shared" ca="1" si="6"/>
        <v/>
      </c>
      <c r="AL43" s="21"/>
      <c r="AM43" s="163" t="str">
        <f t="shared" ca="1" si="7"/>
        <v/>
      </c>
      <c r="AN43" s="167" t="str">
        <f t="shared" si="8"/>
        <v/>
      </c>
      <c r="AO43" s="168" t="str">
        <f t="shared" si="9"/>
        <v/>
      </c>
      <c r="AP43" s="169" t="str">
        <f>IF(AN43=7,VLOOKUP(AO43,設定!$A$2:$B$6,2,1),"---")</f>
        <v>---</v>
      </c>
      <c r="AQ43" s="76"/>
      <c r="AR43" s="77"/>
      <c r="AS43" s="77"/>
      <c r="AT43" s="78" t="s">
        <v>105</v>
      </c>
      <c r="AU43" s="79"/>
      <c r="AV43" s="78"/>
      <c r="AW43" s="80"/>
      <c r="AX43" s="228" t="str">
        <f t="shared" si="12"/>
        <v/>
      </c>
      <c r="AY43" s="78" t="s">
        <v>105</v>
      </c>
      <c r="AZ43" s="78" t="s">
        <v>105</v>
      </c>
      <c r="BA43" s="78" t="s">
        <v>105</v>
      </c>
      <c r="BB43" s="78"/>
      <c r="BC43" s="78"/>
      <c r="BD43" s="78"/>
      <c r="BE43" s="78"/>
      <c r="BF43" s="81"/>
      <c r="BG43" s="82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152"/>
      <c r="BZ43" s="34"/>
      <c r="CB43">
        <v>31</v>
      </c>
      <c r="CC43" s="15" t="str">
        <f t="shared" si="10"/>
        <v/>
      </c>
      <c r="CD43" s="15" t="str">
        <f t="shared" si="13"/>
        <v>立得点表!3:12</v>
      </c>
      <c r="CE43" s="92" t="str">
        <f t="shared" si="14"/>
        <v>立得点表!16:25</v>
      </c>
      <c r="CF43" s="15" t="str">
        <f t="shared" si="15"/>
        <v>立3段得点表!3:13</v>
      </c>
      <c r="CG43" s="92" t="str">
        <f t="shared" si="16"/>
        <v>立3段得点表!16:25</v>
      </c>
      <c r="CH43" s="15" t="str">
        <f t="shared" si="17"/>
        <v>ボール得点表!3:13</v>
      </c>
      <c r="CI43" s="92" t="str">
        <f t="shared" si="18"/>
        <v>ボール得点表!16:25</v>
      </c>
      <c r="CJ43" s="15" t="str">
        <f t="shared" si="19"/>
        <v>50m得点表!3:13</v>
      </c>
      <c r="CK43" s="92" t="str">
        <f t="shared" si="20"/>
        <v>50m得点表!16:25</v>
      </c>
      <c r="CL43" s="15" t="str">
        <f t="shared" si="21"/>
        <v>往得点表!3:13</v>
      </c>
      <c r="CM43" s="92" t="str">
        <f t="shared" si="22"/>
        <v>往得点表!16:25</v>
      </c>
      <c r="CN43" s="15" t="str">
        <f t="shared" si="23"/>
        <v>腕得点表!3:13</v>
      </c>
      <c r="CO43" s="92" t="str">
        <f t="shared" si="24"/>
        <v>腕得点表!16:25</v>
      </c>
      <c r="CP43" s="15" t="str">
        <f t="shared" si="25"/>
        <v>腕膝得点表!3:4</v>
      </c>
      <c r="CQ43" s="92" t="str">
        <f t="shared" si="26"/>
        <v>腕膝得点表!8:9</v>
      </c>
      <c r="CR43" s="15" t="str">
        <f t="shared" si="27"/>
        <v>20mシャトルラン得点表!3:13</v>
      </c>
      <c r="CS43" s="92" t="str">
        <f t="shared" si="28"/>
        <v>20mシャトルラン得点表!16:25</v>
      </c>
      <c r="CT43" t="b">
        <f t="shared" si="11"/>
        <v>0</v>
      </c>
      <c r="DA43" s="157" t="s">
        <v>239</v>
      </c>
    </row>
    <row r="44" spans="1:105" ht="18" customHeight="1">
      <c r="A44" s="6">
        <v>32</v>
      </c>
      <c r="B44" s="116"/>
      <c r="C44" s="14"/>
      <c r="D44" s="110"/>
      <c r="E44" s="14" t="s">
        <v>105</v>
      </c>
      <c r="F44" s="183" t="str">
        <f>IF(D44="","",DATEDIF(D44,W4,"y"))</f>
        <v/>
      </c>
      <c r="G44" s="14"/>
      <c r="H44" s="186"/>
      <c r="I44" s="94"/>
      <c r="J44" s="161" t="str">
        <f t="shared" ca="1" si="0"/>
        <v/>
      </c>
      <c r="K44" s="4"/>
      <c r="L44" s="45"/>
      <c r="M44" s="45"/>
      <c r="N44" s="45"/>
      <c r="O44" s="24"/>
      <c r="P44" s="163" t="str">
        <f t="shared" ca="1" si="1"/>
        <v/>
      </c>
      <c r="Q44" s="4"/>
      <c r="R44" s="45"/>
      <c r="S44" s="45"/>
      <c r="T44" s="45"/>
      <c r="U44" s="119"/>
      <c r="V44" s="94"/>
      <c r="W44" s="219" t="str">
        <f t="shared" ca="1" si="2"/>
        <v/>
      </c>
      <c r="X44" s="27"/>
      <c r="Y44" s="4"/>
      <c r="Z44" s="45"/>
      <c r="AA44" s="45"/>
      <c r="AB44" s="45"/>
      <c r="AC44" s="35"/>
      <c r="AD44" s="24"/>
      <c r="AE44" s="163" t="str">
        <f t="shared" ca="1" si="3"/>
        <v/>
      </c>
      <c r="AF44" s="24"/>
      <c r="AG44" s="163" t="str">
        <f t="shared" ca="1" si="4"/>
        <v/>
      </c>
      <c r="AH44" s="94"/>
      <c r="AI44" s="165" t="str">
        <f t="shared" ca="1" si="5"/>
        <v/>
      </c>
      <c r="AJ44" s="24"/>
      <c r="AK44" s="163" t="str">
        <f t="shared" ca="1" si="6"/>
        <v/>
      </c>
      <c r="AL44" s="24"/>
      <c r="AM44" s="163" t="str">
        <f t="shared" ca="1" si="7"/>
        <v/>
      </c>
      <c r="AN44" s="168" t="str">
        <f t="shared" si="8"/>
        <v/>
      </c>
      <c r="AO44" s="168" t="str">
        <f t="shared" si="9"/>
        <v/>
      </c>
      <c r="AP44" s="168" t="str">
        <f>IF(AN44=7,VLOOKUP(AO44,設定!$A$2:$B$6,2,1),"---")</f>
        <v>---</v>
      </c>
      <c r="AQ44" s="58"/>
      <c r="AR44" s="59"/>
      <c r="AS44" s="59"/>
      <c r="AT44" s="60" t="s">
        <v>105</v>
      </c>
      <c r="AU44" s="61"/>
      <c r="AV44" s="60"/>
      <c r="AW44" s="62"/>
      <c r="AX44" s="230" t="str">
        <f t="shared" si="12"/>
        <v/>
      </c>
      <c r="AY44" s="60" t="s">
        <v>105</v>
      </c>
      <c r="AZ44" s="60" t="s">
        <v>105</v>
      </c>
      <c r="BA44" s="60" t="s">
        <v>105</v>
      </c>
      <c r="BB44" s="60"/>
      <c r="BC44" s="60"/>
      <c r="BD44" s="60"/>
      <c r="BE44" s="60"/>
      <c r="BF44" s="63"/>
      <c r="BG44" s="73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154"/>
      <c r="BZ44" s="34"/>
      <c r="CB44">
        <v>32</v>
      </c>
      <c r="CC44" s="15" t="str">
        <f t="shared" si="10"/>
        <v/>
      </c>
      <c r="CD44" s="15" t="str">
        <f t="shared" si="13"/>
        <v>立得点表!3:12</v>
      </c>
      <c r="CE44" s="92" t="str">
        <f t="shared" si="14"/>
        <v>立得点表!16:25</v>
      </c>
      <c r="CF44" s="15" t="str">
        <f t="shared" si="15"/>
        <v>立3段得点表!3:13</v>
      </c>
      <c r="CG44" s="92" t="str">
        <f t="shared" si="16"/>
        <v>立3段得点表!16:25</v>
      </c>
      <c r="CH44" s="15" t="str">
        <f t="shared" si="17"/>
        <v>ボール得点表!3:13</v>
      </c>
      <c r="CI44" s="92" t="str">
        <f t="shared" si="18"/>
        <v>ボール得点表!16:25</v>
      </c>
      <c r="CJ44" s="15" t="str">
        <f t="shared" si="19"/>
        <v>50m得点表!3:13</v>
      </c>
      <c r="CK44" s="92" t="str">
        <f t="shared" si="20"/>
        <v>50m得点表!16:25</v>
      </c>
      <c r="CL44" s="15" t="str">
        <f t="shared" si="21"/>
        <v>往得点表!3:13</v>
      </c>
      <c r="CM44" s="92" t="str">
        <f t="shared" si="22"/>
        <v>往得点表!16:25</v>
      </c>
      <c r="CN44" s="15" t="str">
        <f t="shared" si="23"/>
        <v>腕得点表!3:13</v>
      </c>
      <c r="CO44" s="92" t="str">
        <f t="shared" si="24"/>
        <v>腕得点表!16:25</v>
      </c>
      <c r="CP44" s="15" t="str">
        <f t="shared" si="25"/>
        <v>腕膝得点表!3:4</v>
      </c>
      <c r="CQ44" s="92" t="str">
        <f t="shared" si="26"/>
        <v>腕膝得点表!8:9</v>
      </c>
      <c r="CR44" s="15" t="str">
        <f t="shared" si="27"/>
        <v>20mシャトルラン得点表!3:13</v>
      </c>
      <c r="CS44" s="92" t="str">
        <f t="shared" si="28"/>
        <v>20mシャトルラン得点表!16:25</v>
      </c>
      <c r="CT44" t="b">
        <f t="shared" si="11"/>
        <v>0</v>
      </c>
      <c r="DA44" s="157" t="s">
        <v>240</v>
      </c>
    </row>
    <row r="45" spans="1:105" ht="18" customHeight="1">
      <c r="A45" s="6">
        <v>33</v>
      </c>
      <c r="B45" s="116"/>
      <c r="C45" s="14"/>
      <c r="D45" s="110"/>
      <c r="E45" s="14" t="s">
        <v>105</v>
      </c>
      <c r="F45" s="183" t="str">
        <f>IF(D45="","",DATEDIF(D45,W4,"y"))</f>
        <v/>
      </c>
      <c r="G45" s="14"/>
      <c r="H45" s="186"/>
      <c r="I45" s="94"/>
      <c r="J45" s="161" t="str">
        <f t="shared" ca="1" si="0"/>
        <v/>
      </c>
      <c r="K45" s="4"/>
      <c r="L45" s="45"/>
      <c r="M45" s="45"/>
      <c r="N45" s="45"/>
      <c r="O45" s="24"/>
      <c r="P45" s="163" t="str">
        <f t="shared" ca="1" si="1"/>
        <v/>
      </c>
      <c r="Q45" s="4"/>
      <c r="R45" s="45"/>
      <c r="S45" s="45"/>
      <c r="T45" s="45"/>
      <c r="U45" s="119"/>
      <c r="V45" s="94"/>
      <c r="W45" s="219" t="str">
        <f t="shared" ca="1" si="2"/>
        <v/>
      </c>
      <c r="X45" s="27"/>
      <c r="Y45" s="4"/>
      <c r="Z45" s="45"/>
      <c r="AA45" s="45"/>
      <c r="AB45" s="45"/>
      <c r="AC45" s="35"/>
      <c r="AD45" s="24"/>
      <c r="AE45" s="163" t="str">
        <f t="shared" ca="1" si="3"/>
        <v/>
      </c>
      <c r="AF45" s="24"/>
      <c r="AG45" s="163" t="str">
        <f t="shared" ca="1" si="4"/>
        <v/>
      </c>
      <c r="AH45" s="94"/>
      <c r="AI45" s="165" t="str">
        <f t="shared" ca="1" si="5"/>
        <v/>
      </c>
      <c r="AJ45" s="24"/>
      <c r="AK45" s="163" t="str">
        <f t="shared" ca="1" si="6"/>
        <v/>
      </c>
      <c r="AL45" s="24"/>
      <c r="AM45" s="163" t="str">
        <f t="shared" ca="1" si="7"/>
        <v/>
      </c>
      <c r="AN45" s="168" t="str">
        <f t="shared" si="8"/>
        <v/>
      </c>
      <c r="AO45" s="168" t="str">
        <f t="shared" si="9"/>
        <v/>
      </c>
      <c r="AP45" s="168" t="str">
        <f>IF(AN45=7,VLOOKUP(AO45,設定!$A$2:$B$6,2,1),"---")</f>
        <v>---</v>
      </c>
      <c r="AQ45" s="58"/>
      <c r="AR45" s="59"/>
      <c r="AS45" s="59"/>
      <c r="AT45" s="60" t="s">
        <v>105</v>
      </c>
      <c r="AU45" s="61"/>
      <c r="AV45" s="60"/>
      <c r="AW45" s="62"/>
      <c r="AX45" s="230" t="str">
        <f t="shared" si="12"/>
        <v/>
      </c>
      <c r="AY45" s="60" t="s">
        <v>105</v>
      </c>
      <c r="AZ45" s="60" t="s">
        <v>105</v>
      </c>
      <c r="BA45" s="60" t="s">
        <v>105</v>
      </c>
      <c r="BB45" s="60"/>
      <c r="BC45" s="60"/>
      <c r="BD45" s="60"/>
      <c r="BE45" s="60"/>
      <c r="BF45" s="63"/>
      <c r="BG45" s="73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154"/>
      <c r="BZ45" s="34"/>
      <c r="CB45">
        <v>33</v>
      </c>
      <c r="CC45" s="15" t="str">
        <f t="shared" si="10"/>
        <v/>
      </c>
      <c r="CD45" s="15" t="str">
        <f t="shared" si="13"/>
        <v>立得点表!3:12</v>
      </c>
      <c r="CE45" s="92" t="str">
        <f t="shared" si="14"/>
        <v>立得点表!16:25</v>
      </c>
      <c r="CF45" s="15" t="str">
        <f t="shared" si="15"/>
        <v>立3段得点表!3:13</v>
      </c>
      <c r="CG45" s="92" t="str">
        <f t="shared" si="16"/>
        <v>立3段得点表!16:25</v>
      </c>
      <c r="CH45" s="15" t="str">
        <f t="shared" si="17"/>
        <v>ボール得点表!3:13</v>
      </c>
      <c r="CI45" s="92" t="str">
        <f t="shared" si="18"/>
        <v>ボール得点表!16:25</v>
      </c>
      <c r="CJ45" s="15" t="str">
        <f t="shared" si="19"/>
        <v>50m得点表!3:13</v>
      </c>
      <c r="CK45" s="92" t="str">
        <f t="shared" si="20"/>
        <v>50m得点表!16:25</v>
      </c>
      <c r="CL45" s="15" t="str">
        <f t="shared" si="21"/>
        <v>往得点表!3:13</v>
      </c>
      <c r="CM45" s="92" t="str">
        <f t="shared" si="22"/>
        <v>往得点表!16:25</v>
      </c>
      <c r="CN45" s="15" t="str">
        <f t="shared" si="23"/>
        <v>腕得点表!3:13</v>
      </c>
      <c r="CO45" s="92" t="str">
        <f t="shared" si="24"/>
        <v>腕得点表!16:25</v>
      </c>
      <c r="CP45" s="15" t="str">
        <f t="shared" si="25"/>
        <v>腕膝得点表!3:4</v>
      </c>
      <c r="CQ45" s="92" t="str">
        <f t="shared" si="26"/>
        <v>腕膝得点表!8:9</v>
      </c>
      <c r="CR45" s="15" t="str">
        <f t="shared" si="27"/>
        <v>20mシャトルラン得点表!3:13</v>
      </c>
      <c r="CS45" s="92" t="str">
        <f t="shared" si="28"/>
        <v>20mシャトルラン得点表!16:25</v>
      </c>
      <c r="CT45" t="b">
        <f t="shared" si="11"/>
        <v>0</v>
      </c>
      <c r="DA45" s="157" t="s">
        <v>241</v>
      </c>
    </row>
    <row r="46" spans="1:105" ht="18" customHeight="1">
      <c r="A46" s="6">
        <v>34</v>
      </c>
      <c r="B46" s="116"/>
      <c r="C46" s="14"/>
      <c r="D46" s="110"/>
      <c r="E46" s="14" t="s">
        <v>105</v>
      </c>
      <c r="F46" s="183" t="str">
        <f>IF(D46="","",DATEDIF(D46,W4,"y"))</f>
        <v/>
      </c>
      <c r="G46" s="14"/>
      <c r="H46" s="186"/>
      <c r="I46" s="94"/>
      <c r="J46" s="161" t="str">
        <f t="shared" ca="1" si="0"/>
        <v/>
      </c>
      <c r="K46" s="4"/>
      <c r="L46" s="45"/>
      <c r="M46" s="45"/>
      <c r="N46" s="45"/>
      <c r="O46" s="24"/>
      <c r="P46" s="163" t="str">
        <f t="shared" ca="1" si="1"/>
        <v/>
      </c>
      <c r="Q46" s="4"/>
      <c r="R46" s="45"/>
      <c r="S46" s="45"/>
      <c r="T46" s="45"/>
      <c r="U46" s="119"/>
      <c r="V46" s="94"/>
      <c r="W46" s="219" t="str">
        <f t="shared" ca="1" si="2"/>
        <v/>
      </c>
      <c r="X46" s="27"/>
      <c r="Y46" s="4"/>
      <c r="Z46" s="45"/>
      <c r="AA46" s="45"/>
      <c r="AB46" s="45"/>
      <c r="AC46" s="35"/>
      <c r="AD46" s="24"/>
      <c r="AE46" s="163" t="str">
        <f t="shared" ca="1" si="3"/>
        <v/>
      </c>
      <c r="AF46" s="24"/>
      <c r="AG46" s="163" t="str">
        <f t="shared" ca="1" si="4"/>
        <v/>
      </c>
      <c r="AH46" s="94"/>
      <c r="AI46" s="165" t="str">
        <f t="shared" ca="1" si="5"/>
        <v/>
      </c>
      <c r="AJ46" s="24"/>
      <c r="AK46" s="163" t="str">
        <f t="shared" ca="1" si="6"/>
        <v/>
      </c>
      <c r="AL46" s="24"/>
      <c r="AM46" s="163" t="str">
        <f t="shared" ca="1" si="7"/>
        <v/>
      </c>
      <c r="AN46" s="168" t="str">
        <f t="shared" si="8"/>
        <v/>
      </c>
      <c r="AO46" s="168" t="str">
        <f t="shared" si="9"/>
        <v/>
      </c>
      <c r="AP46" s="168" t="str">
        <f>IF(AN46=7,VLOOKUP(AO46,設定!$A$2:$B$6,2,1),"---")</f>
        <v>---</v>
      </c>
      <c r="AQ46" s="58"/>
      <c r="AR46" s="59"/>
      <c r="AS46" s="59"/>
      <c r="AT46" s="60" t="s">
        <v>105</v>
      </c>
      <c r="AU46" s="61"/>
      <c r="AV46" s="60"/>
      <c r="AW46" s="62"/>
      <c r="AX46" s="230" t="str">
        <f t="shared" si="12"/>
        <v/>
      </c>
      <c r="AY46" s="60" t="s">
        <v>105</v>
      </c>
      <c r="AZ46" s="60" t="s">
        <v>105</v>
      </c>
      <c r="BA46" s="60" t="s">
        <v>105</v>
      </c>
      <c r="BB46" s="60"/>
      <c r="BC46" s="60"/>
      <c r="BD46" s="60"/>
      <c r="BE46" s="60"/>
      <c r="BF46" s="63"/>
      <c r="BG46" s="73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154"/>
      <c r="BZ46" s="34"/>
      <c r="CB46">
        <v>34</v>
      </c>
      <c r="CC46" s="15" t="str">
        <f t="shared" si="10"/>
        <v/>
      </c>
      <c r="CD46" s="15" t="str">
        <f t="shared" si="13"/>
        <v>立得点表!3:12</v>
      </c>
      <c r="CE46" s="92" t="str">
        <f t="shared" si="14"/>
        <v>立得点表!16:25</v>
      </c>
      <c r="CF46" s="15" t="str">
        <f t="shared" si="15"/>
        <v>立3段得点表!3:13</v>
      </c>
      <c r="CG46" s="92" t="str">
        <f t="shared" si="16"/>
        <v>立3段得点表!16:25</v>
      </c>
      <c r="CH46" s="15" t="str">
        <f t="shared" si="17"/>
        <v>ボール得点表!3:13</v>
      </c>
      <c r="CI46" s="92" t="str">
        <f t="shared" si="18"/>
        <v>ボール得点表!16:25</v>
      </c>
      <c r="CJ46" s="15" t="str">
        <f t="shared" si="19"/>
        <v>50m得点表!3:13</v>
      </c>
      <c r="CK46" s="92" t="str">
        <f t="shared" si="20"/>
        <v>50m得点表!16:25</v>
      </c>
      <c r="CL46" s="15" t="str">
        <f t="shared" si="21"/>
        <v>往得点表!3:13</v>
      </c>
      <c r="CM46" s="92" t="str">
        <f t="shared" si="22"/>
        <v>往得点表!16:25</v>
      </c>
      <c r="CN46" s="15" t="str">
        <f t="shared" si="23"/>
        <v>腕得点表!3:13</v>
      </c>
      <c r="CO46" s="92" t="str">
        <f t="shared" si="24"/>
        <v>腕得点表!16:25</v>
      </c>
      <c r="CP46" s="15" t="str">
        <f t="shared" si="25"/>
        <v>腕膝得点表!3:4</v>
      </c>
      <c r="CQ46" s="92" t="str">
        <f t="shared" si="26"/>
        <v>腕膝得点表!8:9</v>
      </c>
      <c r="CR46" s="15" t="str">
        <f t="shared" si="27"/>
        <v>20mシャトルラン得点表!3:13</v>
      </c>
      <c r="CS46" s="92" t="str">
        <f t="shared" si="28"/>
        <v>20mシャトルラン得点表!16:25</v>
      </c>
      <c r="CT46" t="b">
        <f t="shared" si="11"/>
        <v>0</v>
      </c>
      <c r="DA46" s="157" t="s">
        <v>242</v>
      </c>
    </row>
    <row r="47" spans="1:105" s="31" customFormat="1" ht="18" customHeight="1">
      <c r="A47" s="8">
        <v>35</v>
      </c>
      <c r="B47" s="199"/>
      <c r="C47" s="193"/>
      <c r="D47" s="200"/>
      <c r="E47" s="193" t="s">
        <v>105</v>
      </c>
      <c r="F47" s="201" t="str">
        <f>IF(D47="","",DATEDIF(D47,W4,"y"))</f>
        <v/>
      </c>
      <c r="G47" s="202"/>
      <c r="H47" s="203"/>
      <c r="I47" s="204"/>
      <c r="J47" s="205" t="str">
        <f t="shared" ca="1" si="0"/>
        <v/>
      </c>
      <c r="K47" s="206"/>
      <c r="L47" s="197"/>
      <c r="M47" s="197"/>
      <c r="N47" s="197"/>
      <c r="O47" s="207"/>
      <c r="P47" s="208" t="str">
        <f t="shared" ca="1" si="1"/>
        <v/>
      </c>
      <c r="Q47" s="209"/>
      <c r="R47" s="210"/>
      <c r="S47" s="210"/>
      <c r="T47" s="210"/>
      <c r="U47" s="211"/>
      <c r="V47" s="204"/>
      <c r="W47" s="221" t="str">
        <f t="shared" ca="1" si="2"/>
        <v/>
      </c>
      <c r="X47" s="34"/>
      <c r="Y47" s="209"/>
      <c r="Z47" s="210"/>
      <c r="AA47" s="210"/>
      <c r="AB47" s="210"/>
      <c r="AC47" s="212"/>
      <c r="AD47" s="22"/>
      <c r="AE47" s="164" t="str">
        <f t="shared" ca="1" si="3"/>
        <v/>
      </c>
      <c r="AF47" s="22"/>
      <c r="AG47" s="164" t="str">
        <f t="shared" ca="1" si="4"/>
        <v/>
      </c>
      <c r="AH47" s="95"/>
      <c r="AI47" s="166" t="str">
        <f t="shared" ca="1" si="5"/>
        <v/>
      </c>
      <c r="AJ47" s="22"/>
      <c r="AK47" s="164" t="str">
        <f t="shared" ca="1" si="6"/>
        <v/>
      </c>
      <c r="AL47" s="22"/>
      <c r="AM47" s="164" t="str">
        <f t="shared" ca="1" si="7"/>
        <v/>
      </c>
      <c r="AN47" s="170" t="str">
        <f t="shared" si="8"/>
        <v/>
      </c>
      <c r="AO47" s="170" t="str">
        <f t="shared" si="9"/>
        <v/>
      </c>
      <c r="AP47" s="170" t="str">
        <f>IF(AN47=7,VLOOKUP(AO47,設定!$A$2:$B$6,2,1),"---")</f>
        <v>---</v>
      </c>
      <c r="AQ47" s="64"/>
      <c r="AR47" s="65"/>
      <c r="AS47" s="65"/>
      <c r="AT47" s="66" t="s">
        <v>105</v>
      </c>
      <c r="AU47" s="67"/>
      <c r="AV47" s="66"/>
      <c r="AW47" s="68"/>
      <c r="AX47" s="229" t="str">
        <f t="shared" si="12"/>
        <v/>
      </c>
      <c r="AY47" s="66" t="s">
        <v>105</v>
      </c>
      <c r="AZ47" s="66" t="s">
        <v>105</v>
      </c>
      <c r="BA47" s="66" t="s">
        <v>105</v>
      </c>
      <c r="BB47" s="66"/>
      <c r="BC47" s="66"/>
      <c r="BD47" s="66"/>
      <c r="BE47" s="66"/>
      <c r="BF47" s="70"/>
      <c r="BG47" s="74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153"/>
      <c r="BZ47" s="83"/>
      <c r="CB47" s="31">
        <v>35</v>
      </c>
      <c r="CC47" s="31" t="str">
        <f t="shared" si="10"/>
        <v/>
      </c>
      <c r="CD47" s="31" t="str">
        <f t="shared" si="13"/>
        <v>立得点表!3:12</v>
      </c>
      <c r="CE47" s="121" t="str">
        <f t="shared" si="14"/>
        <v>立得点表!16:25</v>
      </c>
      <c r="CF47" s="31" t="str">
        <f t="shared" si="15"/>
        <v>立3段得点表!3:13</v>
      </c>
      <c r="CG47" s="121" t="str">
        <f t="shared" si="16"/>
        <v>立3段得点表!16:25</v>
      </c>
      <c r="CH47" s="31" t="str">
        <f t="shared" si="17"/>
        <v>ボール得点表!3:13</v>
      </c>
      <c r="CI47" s="121" t="str">
        <f t="shared" si="18"/>
        <v>ボール得点表!16:25</v>
      </c>
      <c r="CJ47" s="31" t="str">
        <f t="shared" si="19"/>
        <v>50m得点表!3:13</v>
      </c>
      <c r="CK47" s="121" t="str">
        <f t="shared" si="20"/>
        <v>50m得点表!16:25</v>
      </c>
      <c r="CL47" s="31" t="str">
        <f t="shared" si="21"/>
        <v>往得点表!3:13</v>
      </c>
      <c r="CM47" s="121" t="str">
        <f t="shared" si="22"/>
        <v>往得点表!16:25</v>
      </c>
      <c r="CN47" s="31" t="str">
        <f t="shared" si="23"/>
        <v>腕得点表!3:13</v>
      </c>
      <c r="CO47" s="121" t="str">
        <f t="shared" si="24"/>
        <v>腕得点表!16:25</v>
      </c>
      <c r="CP47" s="112" t="str">
        <f t="shared" si="25"/>
        <v>腕膝得点表!3:4</v>
      </c>
      <c r="CQ47" s="113" t="str">
        <f t="shared" si="26"/>
        <v>腕膝得点表!8:9</v>
      </c>
      <c r="CR47" s="31" t="str">
        <f t="shared" si="27"/>
        <v>20mシャトルラン得点表!3:13</v>
      </c>
      <c r="CS47" s="121" t="str">
        <f t="shared" si="28"/>
        <v>20mシャトルラン得点表!16:25</v>
      </c>
      <c r="CT47" s="31" t="b">
        <f t="shared" si="11"/>
        <v>0</v>
      </c>
      <c r="DA47" s="157" t="s">
        <v>243</v>
      </c>
    </row>
    <row r="48" spans="1:105" ht="18" customHeight="1">
      <c r="A48" s="3">
        <v>36</v>
      </c>
      <c r="B48" s="115"/>
      <c r="C48" s="11"/>
      <c r="D48" s="46"/>
      <c r="E48" s="11" t="s">
        <v>105</v>
      </c>
      <c r="F48" s="213" t="str">
        <f>IF(D48="","",DATEDIF(D48,W4,"y"))</f>
        <v/>
      </c>
      <c r="G48" s="11"/>
      <c r="H48" s="188"/>
      <c r="I48" s="133"/>
      <c r="J48" s="214" t="str">
        <f t="shared" ca="1" si="0"/>
        <v/>
      </c>
      <c r="K48" s="36"/>
      <c r="L48" s="37"/>
      <c r="M48" s="37"/>
      <c r="N48" s="37"/>
      <c r="O48" s="21"/>
      <c r="P48" s="215" t="str">
        <f t="shared" ca="1" si="1"/>
        <v/>
      </c>
      <c r="Q48" s="36"/>
      <c r="R48" s="37"/>
      <c r="S48" s="37"/>
      <c r="T48" s="37"/>
      <c r="U48" s="127"/>
      <c r="V48" s="133"/>
      <c r="W48" s="222" t="str">
        <f t="shared" ca="1" si="2"/>
        <v/>
      </c>
      <c r="X48" s="126"/>
      <c r="Y48" s="36"/>
      <c r="Z48" s="37"/>
      <c r="AA48" s="37"/>
      <c r="AB48" s="37"/>
      <c r="AC48" s="38"/>
      <c r="AD48" s="21"/>
      <c r="AE48" s="163" t="str">
        <f t="shared" ca="1" si="3"/>
        <v/>
      </c>
      <c r="AF48" s="21"/>
      <c r="AG48" s="163" t="str">
        <f t="shared" ca="1" si="4"/>
        <v/>
      </c>
      <c r="AH48" s="94"/>
      <c r="AI48" s="165" t="str">
        <f t="shared" ca="1" si="5"/>
        <v/>
      </c>
      <c r="AJ48" s="21"/>
      <c r="AK48" s="163" t="str">
        <f t="shared" ca="1" si="6"/>
        <v/>
      </c>
      <c r="AL48" s="21"/>
      <c r="AM48" s="163" t="str">
        <f t="shared" ca="1" si="7"/>
        <v/>
      </c>
      <c r="AN48" s="167" t="str">
        <f t="shared" si="8"/>
        <v/>
      </c>
      <c r="AO48" s="168" t="str">
        <f t="shared" si="9"/>
        <v/>
      </c>
      <c r="AP48" s="169" t="str">
        <f>IF(AN48=7,VLOOKUP(AO48,設定!$A$2:$B$6,2,1),"---")</f>
        <v>---</v>
      </c>
      <c r="AQ48" s="76"/>
      <c r="AR48" s="77"/>
      <c r="AS48" s="77"/>
      <c r="AT48" s="78" t="s">
        <v>105</v>
      </c>
      <c r="AU48" s="79"/>
      <c r="AV48" s="78"/>
      <c r="AW48" s="80"/>
      <c r="AX48" s="228" t="str">
        <f t="shared" si="12"/>
        <v/>
      </c>
      <c r="AY48" s="78" t="s">
        <v>105</v>
      </c>
      <c r="AZ48" s="78" t="s">
        <v>105</v>
      </c>
      <c r="BA48" s="78" t="s">
        <v>105</v>
      </c>
      <c r="BB48" s="78"/>
      <c r="BC48" s="78"/>
      <c r="BD48" s="78"/>
      <c r="BE48" s="78"/>
      <c r="BF48" s="81"/>
      <c r="BG48" s="82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152"/>
      <c r="BZ48" s="34"/>
      <c r="CB48">
        <v>36</v>
      </c>
      <c r="CC48" s="15" t="str">
        <f t="shared" si="10"/>
        <v/>
      </c>
      <c r="CD48" s="15" t="str">
        <f t="shared" si="13"/>
        <v>立得点表!3:12</v>
      </c>
      <c r="CE48" s="92" t="str">
        <f t="shared" si="14"/>
        <v>立得点表!16:25</v>
      </c>
      <c r="CF48" s="15" t="str">
        <f t="shared" si="15"/>
        <v>立3段得点表!3:13</v>
      </c>
      <c r="CG48" s="92" t="str">
        <f t="shared" si="16"/>
        <v>立3段得点表!16:25</v>
      </c>
      <c r="CH48" s="15" t="str">
        <f t="shared" si="17"/>
        <v>ボール得点表!3:13</v>
      </c>
      <c r="CI48" s="92" t="str">
        <f t="shared" si="18"/>
        <v>ボール得点表!16:25</v>
      </c>
      <c r="CJ48" s="15" t="str">
        <f t="shared" si="19"/>
        <v>50m得点表!3:13</v>
      </c>
      <c r="CK48" s="92" t="str">
        <f t="shared" si="20"/>
        <v>50m得点表!16:25</v>
      </c>
      <c r="CL48" s="15" t="str">
        <f t="shared" si="21"/>
        <v>往得点表!3:13</v>
      </c>
      <c r="CM48" s="92" t="str">
        <f t="shared" si="22"/>
        <v>往得点表!16:25</v>
      </c>
      <c r="CN48" s="15" t="str">
        <f t="shared" si="23"/>
        <v>腕得点表!3:13</v>
      </c>
      <c r="CO48" s="92" t="str">
        <f t="shared" si="24"/>
        <v>腕得点表!16:25</v>
      </c>
      <c r="CP48" s="15" t="str">
        <f t="shared" si="25"/>
        <v>腕膝得点表!3:4</v>
      </c>
      <c r="CQ48" s="92" t="str">
        <f t="shared" si="26"/>
        <v>腕膝得点表!8:9</v>
      </c>
      <c r="CR48" s="15" t="str">
        <f t="shared" si="27"/>
        <v>20mシャトルラン得点表!3:13</v>
      </c>
      <c r="CS48" s="92" t="str">
        <f t="shared" si="28"/>
        <v>20mシャトルラン得点表!16:25</v>
      </c>
      <c r="CT48" t="b">
        <f t="shared" si="11"/>
        <v>0</v>
      </c>
    </row>
    <row r="49" spans="1:105" ht="18" customHeight="1">
      <c r="A49" s="6">
        <v>37</v>
      </c>
      <c r="B49" s="116"/>
      <c r="C49" s="14"/>
      <c r="D49" s="110"/>
      <c r="E49" s="14" t="s">
        <v>105</v>
      </c>
      <c r="F49" s="183" t="str">
        <f>IF(D49="","",DATEDIF(D49,W4,"y"))</f>
        <v/>
      </c>
      <c r="G49" s="14"/>
      <c r="H49" s="186"/>
      <c r="I49" s="94"/>
      <c r="J49" s="161" t="str">
        <f t="shared" ca="1" si="0"/>
        <v/>
      </c>
      <c r="K49" s="4"/>
      <c r="L49" s="45"/>
      <c r="M49" s="45"/>
      <c r="N49" s="45"/>
      <c r="O49" s="24"/>
      <c r="P49" s="163" t="str">
        <f t="shared" ca="1" si="1"/>
        <v/>
      </c>
      <c r="Q49" s="4"/>
      <c r="R49" s="45"/>
      <c r="S49" s="45"/>
      <c r="T49" s="45"/>
      <c r="U49" s="119"/>
      <c r="V49" s="94"/>
      <c r="W49" s="219" t="str">
        <f t="shared" ca="1" si="2"/>
        <v/>
      </c>
      <c r="X49" s="27"/>
      <c r="Y49" s="4"/>
      <c r="Z49" s="45"/>
      <c r="AA49" s="45"/>
      <c r="AB49" s="45"/>
      <c r="AC49" s="35"/>
      <c r="AD49" s="24"/>
      <c r="AE49" s="163" t="str">
        <f t="shared" ca="1" si="3"/>
        <v/>
      </c>
      <c r="AF49" s="24"/>
      <c r="AG49" s="163" t="str">
        <f t="shared" ca="1" si="4"/>
        <v/>
      </c>
      <c r="AH49" s="94"/>
      <c r="AI49" s="165" t="str">
        <f t="shared" ca="1" si="5"/>
        <v/>
      </c>
      <c r="AJ49" s="24"/>
      <c r="AK49" s="163" t="str">
        <f t="shared" ca="1" si="6"/>
        <v/>
      </c>
      <c r="AL49" s="24"/>
      <c r="AM49" s="163" t="str">
        <f t="shared" ca="1" si="7"/>
        <v/>
      </c>
      <c r="AN49" s="168" t="str">
        <f t="shared" si="8"/>
        <v/>
      </c>
      <c r="AO49" s="168" t="str">
        <f t="shared" si="9"/>
        <v/>
      </c>
      <c r="AP49" s="168" t="str">
        <f>IF(AN49=7,VLOOKUP(AO49,設定!$A$2:$B$6,2,1),"---")</f>
        <v>---</v>
      </c>
      <c r="AQ49" s="58"/>
      <c r="AR49" s="59"/>
      <c r="AS49" s="59"/>
      <c r="AT49" s="60" t="s">
        <v>105</v>
      </c>
      <c r="AU49" s="61"/>
      <c r="AV49" s="60"/>
      <c r="AW49" s="62"/>
      <c r="AX49" s="230" t="str">
        <f t="shared" si="12"/>
        <v/>
      </c>
      <c r="AY49" s="60" t="s">
        <v>105</v>
      </c>
      <c r="AZ49" s="60" t="s">
        <v>105</v>
      </c>
      <c r="BA49" s="60" t="s">
        <v>105</v>
      </c>
      <c r="BB49" s="60"/>
      <c r="BC49" s="60"/>
      <c r="BD49" s="60"/>
      <c r="BE49" s="60"/>
      <c r="BF49" s="63"/>
      <c r="BG49" s="73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154"/>
      <c r="BZ49" s="34"/>
      <c r="CB49">
        <v>37</v>
      </c>
      <c r="CC49" s="15" t="str">
        <f t="shared" si="10"/>
        <v/>
      </c>
      <c r="CD49" s="15" t="str">
        <f t="shared" si="13"/>
        <v>立得点表!3:12</v>
      </c>
      <c r="CE49" s="92" t="str">
        <f t="shared" si="14"/>
        <v>立得点表!16:25</v>
      </c>
      <c r="CF49" s="15" t="str">
        <f t="shared" si="15"/>
        <v>立3段得点表!3:13</v>
      </c>
      <c r="CG49" s="92" t="str">
        <f t="shared" si="16"/>
        <v>立3段得点表!16:25</v>
      </c>
      <c r="CH49" s="15" t="str">
        <f t="shared" si="17"/>
        <v>ボール得点表!3:13</v>
      </c>
      <c r="CI49" s="92" t="str">
        <f t="shared" si="18"/>
        <v>ボール得点表!16:25</v>
      </c>
      <c r="CJ49" s="15" t="str">
        <f t="shared" si="19"/>
        <v>50m得点表!3:13</v>
      </c>
      <c r="CK49" s="92" t="str">
        <f t="shared" si="20"/>
        <v>50m得点表!16:25</v>
      </c>
      <c r="CL49" s="15" t="str">
        <f t="shared" si="21"/>
        <v>往得点表!3:13</v>
      </c>
      <c r="CM49" s="92" t="str">
        <f t="shared" si="22"/>
        <v>往得点表!16:25</v>
      </c>
      <c r="CN49" s="15" t="str">
        <f t="shared" si="23"/>
        <v>腕得点表!3:13</v>
      </c>
      <c r="CO49" s="92" t="str">
        <f t="shared" si="24"/>
        <v>腕得点表!16:25</v>
      </c>
      <c r="CP49" s="15" t="str">
        <f t="shared" si="25"/>
        <v>腕膝得点表!3:4</v>
      </c>
      <c r="CQ49" s="92" t="str">
        <f t="shared" si="26"/>
        <v>腕膝得点表!8:9</v>
      </c>
      <c r="CR49" s="15" t="str">
        <f t="shared" si="27"/>
        <v>20mシャトルラン得点表!3:13</v>
      </c>
      <c r="CS49" s="92" t="str">
        <f t="shared" si="28"/>
        <v>20mシャトルラン得点表!16:25</v>
      </c>
      <c r="CT49" t="b">
        <f t="shared" si="11"/>
        <v>0</v>
      </c>
    </row>
    <row r="50" spans="1:105" ht="18" customHeight="1">
      <c r="A50" s="6">
        <v>38</v>
      </c>
      <c r="B50" s="116"/>
      <c r="C50" s="14"/>
      <c r="D50" s="110"/>
      <c r="E50" s="14" t="s">
        <v>105</v>
      </c>
      <c r="F50" s="183" t="str">
        <f>IF(D50="","",DATEDIF(D50,W4,"y"))</f>
        <v/>
      </c>
      <c r="G50" s="14"/>
      <c r="H50" s="186"/>
      <c r="I50" s="94"/>
      <c r="J50" s="161" t="str">
        <f t="shared" ca="1" si="0"/>
        <v/>
      </c>
      <c r="K50" s="4"/>
      <c r="L50" s="45"/>
      <c r="M50" s="45"/>
      <c r="N50" s="45"/>
      <c r="O50" s="24"/>
      <c r="P50" s="163" t="str">
        <f t="shared" ca="1" si="1"/>
        <v/>
      </c>
      <c r="Q50" s="4"/>
      <c r="R50" s="45"/>
      <c r="S50" s="45"/>
      <c r="T50" s="45"/>
      <c r="U50" s="119"/>
      <c r="V50" s="94"/>
      <c r="W50" s="219" t="str">
        <f t="shared" ca="1" si="2"/>
        <v/>
      </c>
      <c r="X50" s="27"/>
      <c r="Y50" s="4"/>
      <c r="Z50" s="45"/>
      <c r="AA50" s="45"/>
      <c r="AB50" s="45"/>
      <c r="AC50" s="35"/>
      <c r="AD50" s="24"/>
      <c r="AE50" s="163" t="str">
        <f t="shared" ca="1" si="3"/>
        <v/>
      </c>
      <c r="AF50" s="24"/>
      <c r="AG50" s="163" t="str">
        <f t="shared" ca="1" si="4"/>
        <v/>
      </c>
      <c r="AH50" s="94"/>
      <c r="AI50" s="165" t="str">
        <f t="shared" ca="1" si="5"/>
        <v/>
      </c>
      <c r="AJ50" s="24"/>
      <c r="AK50" s="163" t="str">
        <f t="shared" ca="1" si="6"/>
        <v/>
      </c>
      <c r="AL50" s="24"/>
      <c r="AM50" s="163" t="str">
        <f t="shared" ca="1" si="7"/>
        <v/>
      </c>
      <c r="AN50" s="168" t="str">
        <f t="shared" si="8"/>
        <v/>
      </c>
      <c r="AO50" s="168" t="str">
        <f t="shared" si="9"/>
        <v/>
      </c>
      <c r="AP50" s="168" t="str">
        <f>IF(AN50=7,VLOOKUP(AO50,設定!$A$2:$B$6,2,1),"---")</f>
        <v>---</v>
      </c>
      <c r="AQ50" s="58"/>
      <c r="AR50" s="59"/>
      <c r="AS50" s="59"/>
      <c r="AT50" s="60" t="s">
        <v>105</v>
      </c>
      <c r="AU50" s="61"/>
      <c r="AV50" s="60"/>
      <c r="AW50" s="62"/>
      <c r="AX50" s="230" t="str">
        <f t="shared" si="12"/>
        <v/>
      </c>
      <c r="AY50" s="60" t="s">
        <v>105</v>
      </c>
      <c r="AZ50" s="60" t="s">
        <v>105</v>
      </c>
      <c r="BA50" s="60" t="s">
        <v>105</v>
      </c>
      <c r="BB50" s="60"/>
      <c r="BC50" s="60"/>
      <c r="BD50" s="60"/>
      <c r="BE50" s="60"/>
      <c r="BF50" s="63"/>
      <c r="BG50" s="73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154"/>
      <c r="BZ50" s="34"/>
      <c r="CB50">
        <v>38</v>
      </c>
      <c r="CC50" s="15" t="str">
        <f t="shared" si="10"/>
        <v/>
      </c>
      <c r="CD50" s="15" t="str">
        <f t="shared" si="13"/>
        <v>立得点表!3:12</v>
      </c>
      <c r="CE50" s="92" t="str">
        <f t="shared" si="14"/>
        <v>立得点表!16:25</v>
      </c>
      <c r="CF50" s="15" t="str">
        <f t="shared" si="15"/>
        <v>立3段得点表!3:13</v>
      </c>
      <c r="CG50" s="92" t="str">
        <f t="shared" si="16"/>
        <v>立3段得点表!16:25</v>
      </c>
      <c r="CH50" s="15" t="str">
        <f t="shared" si="17"/>
        <v>ボール得点表!3:13</v>
      </c>
      <c r="CI50" s="92" t="str">
        <f t="shared" si="18"/>
        <v>ボール得点表!16:25</v>
      </c>
      <c r="CJ50" s="15" t="str">
        <f t="shared" si="19"/>
        <v>50m得点表!3:13</v>
      </c>
      <c r="CK50" s="92" t="str">
        <f t="shared" si="20"/>
        <v>50m得点表!16:25</v>
      </c>
      <c r="CL50" s="15" t="str">
        <f t="shared" si="21"/>
        <v>往得点表!3:13</v>
      </c>
      <c r="CM50" s="92" t="str">
        <f t="shared" si="22"/>
        <v>往得点表!16:25</v>
      </c>
      <c r="CN50" s="15" t="str">
        <f t="shared" si="23"/>
        <v>腕得点表!3:13</v>
      </c>
      <c r="CO50" s="92" t="str">
        <f t="shared" si="24"/>
        <v>腕得点表!16:25</v>
      </c>
      <c r="CP50" s="15" t="str">
        <f t="shared" si="25"/>
        <v>腕膝得点表!3:4</v>
      </c>
      <c r="CQ50" s="92" t="str">
        <f t="shared" si="26"/>
        <v>腕膝得点表!8:9</v>
      </c>
      <c r="CR50" s="15" t="str">
        <f t="shared" si="27"/>
        <v>20mシャトルラン得点表!3:13</v>
      </c>
      <c r="CS50" s="92" t="str">
        <f t="shared" si="28"/>
        <v>20mシャトルラン得点表!16:25</v>
      </c>
      <c r="CT50" t="b">
        <f t="shared" si="11"/>
        <v>0</v>
      </c>
    </row>
    <row r="51" spans="1:105" ht="18" customHeight="1">
      <c r="A51" s="6">
        <v>39</v>
      </c>
      <c r="B51" s="116"/>
      <c r="C51" s="14"/>
      <c r="D51" s="110"/>
      <c r="E51" s="14" t="s">
        <v>105</v>
      </c>
      <c r="F51" s="183" t="str">
        <f>IF(D51="","",DATEDIF(D51,W4,"y"))</f>
        <v/>
      </c>
      <c r="G51" s="14"/>
      <c r="H51" s="186"/>
      <c r="I51" s="94"/>
      <c r="J51" s="161" t="str">
        <f t="shared" ca="1" si="0"/>
        <v/>
      </c>
      <c r="K51" s="4"/>
      <c r="L51" s="45"/>
      <c r="M51" s="45"/>
      <c r="N51" s="45"/>
      <c r="O51" s="24"/>
      <c r="P51" s="163" t="str">
        <f t="shared" ca="1" si="1"/>
        <v/>
      </c>
      <c r="Q51" s="4"/>
      <c r="R51" s="45"/>
      <c r="S51" s="45"/>
      <c r="T51" s="45"/>
      <c r="U51" s="119"/>
      <c r="V51" s="94"/>
      <c r="W51" s="219" t="str">
        <f t="shared" ca="1" si="2"/>
        <v/>
      </c>
      <c r="X51" s="27"/>
      <c r="Y51" s="4"/>
      <c r="Z51" s="45"/>
      <c r="AA51" s="45"/>
      <c r="AB51" s="45"/>
      <c r="AC51" s="35"/>
      <c r="AD51" s="24"/>
      <c r="AE51" s="163" t="str">
        <f t="shared" ca="1" si="3"/>
        <v/>
      </c>
      <c r="AF51" s="24"/>
      <c r="AG51" s="163" t="str">
        <f t="shared" ca="1" si="4"/>
        <v/>
      </c>
      <c r="AH51" s="94"/>
      <c r="AI51" s="165" t="str">
        <f t="shared" ca="1" si="5"/>
        <v/>
      </c>
      <c r="AJ51" s="24"/>
      <c r="AK51" s="163" t="str">
        <f t="shared" ca="1" si="6"/>
        <v/>
      </c>
      <c r="AL51" s="24"/>
      <c r="AM51" s="163" t="str">
        <f t="shared" ca="1" si="7"/>
        <v/>
      </c>
      <c r="AN51" s="168" t="str">
        <f t="shared" si="8"/>
        <v/>
      </c>
      <c r="AO51" s="168" t="str">
        <f t="shared" si="9"/>
        <v/>
      </c>
      <c r="AP51" s="168" t="str">
        <f>IF(AN51=7,VLOOKUP(AO51,設定!$A$2:$B$6,2,1),"---")</f>
        <v>---</v>
      </c>
      <c r="AQ51" s="58"/>
      <c r="AR51" s="59"/>
      <c r="AS51" s="59"/>
      <c r="AT51" s="60" t="s">
        <v>105</v>
      </c>
      <c r="AU51" s="61"/>
      <c r="AV51" s="60"/>
      <c r="AW51" s="62"/>
      <c r="AX51" s="230" t="str">
        <f t="shared" si="12"/>
        <v/>
      </c>
      <c r="AY51" s="60" t="s">
        <v>105</v>
      </c>
      <c r="AZ51" s="60" t="s">
        <v>105</v>
      </c>
      <c r="BA51" s="60" t="s">
        <v>105</v>
      </c>
      <c r="BB51" s="60"/>
      <c r="BC51" s="60"/>
      <c r="BD51" s="60"/>
      <c r="BE51" s="60"/>
      <c r="BF51" s="63"/>
      <c r="BG51" s="73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154"/>
      <c r="BZ51" s="34"/>
      <c r="CB51">
        <v>39</v>
      </c>
      <c r="CC51" s="15" t="str">
        <f t="shared" si="10"/>
        <v/>
      </c>
      <c r="CD51" s="15" t="str">
        <f t="shared" si="13"/>
        <v>立得点表!3:12</v>
      </c>
      <c r="CE51" s="92" t="str">
        <f t="shared" si="14"/>
        <v>立得点表!16:25</v>
      </c>
      <c r="CF51" s="15" t="str">
        <f t="shared" si="15"/>
        <v>立3段得点表!3:13</v>
      </c>
      <c r="CG51" s="92" t="str">
        <f t="shared" si="16"/>
        <v>立3段得点表!16:25</v>
      </c>
      <c r="CH51" s="15" t="str">
        <f t="shared" si="17"/>
        <v>ボール得点表!3:13</v>
      </c>
      <c r="CI51" s="92" t="str">
        <f t="shared" si="18"/>
        <v>ボール得点表!16:25</v>
      </c>
      <c r="CJ51" s="15" t="str">
        <f t="shared" si="19"/>
        <v>50m得点表!3:13</v>
      </c>
      <c r="CK51" s="92" t="str">
        <f t="shared" si="20"/>
        <v>50m得点表!16:25</v>
      </c>
      <c r="CL51" s="15" t="str">
        <f t="shared" si="21"/>
        <v>往得点表!3:13</v>
      </c>
      <c r="CM51" s="92" t="str">
        <f t="shared" si="22"/>
        <v>往得点表!16:25</v>
      </c>
      <c r="CN51" s="15" t="str">
        <f t="shared" si="23"/>
        <v>腕得点表!3:13</v>
      </c>
      <c r="CO51" s="92" t="str">
        <f t="shared" si="24"/>
        <v>腕得点表!16:25</v>
      </c>
      <c r="CP51" s="15" t="str">
        <f t="shared" si="25"/>
        <v>腕膝得点表!3:4</v>
      </c>
      <c r="CQ51" s="92" t="str">
        <f t="shared" si="26"/>
        <v>腕膝得点表!8:9</v>
      </c>
      <c r="CR51" s="15" t="str">
        <f t="shared" si="27"/>
        <v>20mシャトルラン得点表!3:13</v>
      </c>
      <c r="CS51" s="92" t="str">
        <f t="shared" si="28"/>
        <v>20mシャトルラン得点表!16:25</v>
      </c>
      <c r="CT51" t="b">
        <f t="shared" si="11"/>
        <v>0</v>
      </c>
      <c r="DA51" s="31"/>
    </row>
    <row r="52" spans="1:105" s="31" customFormat="1" ht="18" customHeight="1">
      <c r="A52" s="8">
        <v>40</v>
      </c>
      <c r="B52" s="117"/>
      <c r="C52" s="140"/>
      <c r="D52" s="138"/>
      <c r="E52" s="140" t="s">
        <v>105</v>
      </c>
      <c r="F52" s="184" t="str">
        <f>IF(D52="","",DATEDIF(D52,W4,"y"))</f>
        <v/>
      </c>
      <c r="G52" s="13"/>
      <c r="H52" s="187"/>
      <c r="I52" s="95"/>
      <c r="J52" s="162" t="str">
        <f t="shared" ca="1" si="0"/>
        <v/>
      </c>
      <c r="K52" s="145"/>
      <c r="L52" s="242"/>
      <c r="M52" s="242"/>
      <c r="N52" s="242"/>
      <c r="O52" s="22"/>
      <c r="P52" s="164" t="str">
        <f t="shared" ca="1" si="1"/>
        <v/>
      </c>
      <c r="Q52" s="42"/>
      <c r="R52" s="43"/>
      <c r="S52" s="43"/>
      <c r="T52" s="43"/>
      <c r="U52" s="120"/>
      <c r="V52" s="95"/>
      <c r="W52" s="220" t="str">
        <f t="shared" ca="1" si="2"/>
        <v/>
      </c>
      <c r="X52" s="83"/>
      <c r="Y52" s="42"/>
      <c r="Z52" s="43"/>
      <c r="AA52" s="43"/>
      <c r="AB52" s="43"/>
      <c r="AC52" s="44"/>
      <c r="AD52" s="22"/>
      <c r="AE52" s="164" t="str">
        <f t="shared" ca="1" si="3"/>
        <v/>
      </c>
      <c r="AF52" s="22"/>
      <c r="AG52" s="164" t="str">
        <f t="shared" ca="1" si="4"/>
        <v/>
      </c>
      <c r="AH52" s="95"/>
      <c r="AI52" s="166" t="str">
        <f t="shared" ca="1" si="5"/>
        <v/>
      </c>
      <c r="AJ52" s="22"/>
      <c r="AK52" s="164" t="str">
        <f t="shared" ca="1" si="6"/>
        <v/>
      </c>
      <c r="AL52" s="22"/>
      <c r="AM52" s="164" t="str">
        <f t="shared" ca="1" si="7"/>
        <v/>
      </c>
      <c r="AN52" s="170" t="str">
        <f t="shared" si="8"/>
        <v/>
      </c>
      <c r="AO52" s="170" t="str">
        <f t="shared" si="9"/>
        <v/>
      </c>
      <c r="AP52" s="170" t="str">
        <f>IF(AN52=7,VLOOKUP(AO52,設定!$A$2:$B$6,2,1),"---")</f>
        <v>---</v>
      </c>
      <c r="AQ52" s="64"/>
      <c r="AR52" s="65"/>
      <c r="AS52" s="65"/>
      <c r="AT52" s="66" t="s">
        <v>105</v>
      </c>
      <c r="AU52" s="67"/>
      <c r="AV52" s="66"/>
      <c r="AW52" s="68"/>
      <c r="AX52" s="229" t="str">
        <f t="shared" si="12"/>
        <v/>
      </c>
      <c r="AY52" s="66" t="s">
        <v>105</v>
      </c>
      <c r="AZ52" s="66" t="s">
        <v>105</v>
      </c>
      <c r="BA52" s="66" t="s">
        <v>105</v>
      </c>
      <c r="BB52" s="66"/>
      <c r="BC52" s="66"/>
      <c r="BD52" s="66"/>
      <c r="BE52" s="66"/>
      <c r="BF52" s="70"/>
      <c r="BG52" s="74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153"/>
      <c r="BZ52" s="83"/>
      <c r="CB52" s="31">
        <v>40</v>
      </c>
      <c r="CC52" s="31" t="str">
        <f t="shared" si="10"/>
        <v/>
      </c>
      <c r="CD52" s="31" t="str">
        <f t="shared" si="13"/>
        <v>立得点表!3:12</v>
      </c>
      <c r="CE52" s="121" t="str">
        <f t="shared" si="14"/>
        <v>立得点表!16:25</v>
      </c>
      <c r="CF52" s="31" t="str">
        <f t="shared" si="15"/>
        <v>立3段得点表!3:13</v>
      </c>
      <c r="CG52" s="121" t="str">
        <f t="shared" si="16"/>
        <v>立3段得点表!16:25</v>
      </c>
      <c r="CH52" s="31" t="str">
        <f t="shared" si="17"/>
        <v>ボール得点表!3:13</v>
      </c>
      <c r="CI52" s="121" t="str">
        <f t="shared" si="18"/>
        <v>ボール得点表!16:25</v>
      </c>
      <c r="CJ52" s="31" t="str">
        <f t="shared" si="19"/>
        <v>50m得点表!3:13</v>
      </c>
      <c r="CK52" s="121" t="str">
        <f t="shared" si="20"/>
        <v>50m得点表!16:25</v>
      </c>
      <c r="CL52" s="31" t="str">
        <f t="shared" si="21"/>
        <v>往得点表!3:13</v>
      </c>
      <c r="CM52" s="121" t="str">
        <f t="shared" si="22"/>
        <v>往得点表!16:25</v>
      </c>
      <c r="CN52" s="31" t="str">
        <f t="shared" si="23"/>
        <v>腕得点表!3:13</v>
      </c>
      <c r="CO52" s="121" t="str">
        <f t="shared" si="24"/>
        <v>腕得点表!16:25</v>
      </c>
      <c r="CP52" s="112" t="str">
        <f t="shared" si="25"/>
        <v>腕膝得点表!3:4</v>
      </c>
      <c r="CQ52" s="113" t="str">
        <f t="shared" si="26"/>
        <v>腕膝得点表!8:9</v>
      </c>
      <c r="CR52" s="31" t="str">
        <f t="shared" si="27"/>
        <v>20mシャトルラン得点表!3:13</v>
      </c>
      <c r="CS52" s="121" t="str">
        <f t="shared" si="28"/>
        <v>20mシャトルラン得点表!16:25</v>
      </c>
      <c r="CT52" s="31" t="b">
        <f t="shared" si="11"/>
        <v>0</v>
      </c>
      <c r="DA52"/>
    </row>
    <row r="53" spans="1:105" ht="18" customHeight="1">
      <c r="A53" s="3">
        <v>41</v>
      </c>
      <c r="B53" s="116"/>
      <c r="C53" s="14"/>
      <c r="D53" s="110"/>
      <c r="E53" s="14" t="s">
        <v>105</v>
      </c>
      <c r="F53" s="183" t="str">
        <f>IF(D53="","",DATEDIF(D53,W4,"y"))</f>
        <v/>
      </c>
      <c r="G53" s="14"/>
      <c r="H53" s="186"/>
      <c r="I53" s="94"/>
      <c r="J53" s="161" t="str">
        <f t="shared" ca="1" si="0"/>
        <v/>
      </c>
      <c r="K53" s="4"/>
      <c r="L53" s="45"/>
      <c r="M53" s="45"/>
      <c r="N53" s="45"/>
      <c r="O53" s="24"/>
      <c r="P53" s="163" t="str">
        <f t="shared" ca="1" si="1"/>
        <v/>
      </c>
      <c r="Q53" s="4"/>
      <c r="R53" s="45"/>
      <c r="S53" s="45"/>
      <c r="T53" s="45"/>
      <c r="U53" s="119"/>
      <c r="V53" s="94"/>
      <c r="W53" s="219" t="str">
        <f t="shared" ca="1" si="2"/>
        <v/>
      </c>
      <c r="X53" s="27"/>
      <c r="Y53" s="4"/>
      <c r="Z53" s="45"/>
      <c r="AA53" s="45"/>
      <c r="AB53" s="45"/>
      <c r="AC53" s="35"/>
      <c r="AD53" s="21"/>
      <c r="AE53" s="163" t="str">
        <f t="shared" ca="1" si="3"/>
        <v/>
      </c>
      <c r="AF53" s="21"/>
      <c r="AG53" s="163" t="str">
        <f t="shared" ca="1" si="4"/>
        <v/>
      </c>
      <c r="AH53" s="94"/>
      <c r="AI53" s="165" t="str">
        <f t="shared" ca="1" si="5"/>
        <v/>
      </c>
      <c r="AJ53" s="21"/>
      <c r="AK53" s="163" t="str">
        <f t="shared" ca="1" si="6"/>
        <v/>
      </c>
      <c r="AL53" s="21"/>
      <c r="AM53" s="163" t="str">
        <f t="shared" ca="1" si="7"/>
        <v/>
      </c>
      <c r="AN53" s="167" t="str">
        <f t="shared" si="8"/>
        <v/>
      </c>
      <c r="AO53" s="168" t="str">
        <f t="shared" si="9"/>
        <v/>
      </c>
      <c r="AP53" s="169" t="str">
        <f>IF(AN53=7,VLOOKUP(AO53,設定!$A$2:$B$6,2,1),"---")</f>
        <v>---</v>
      </c>
      <c r="AQ53" s="76"/>
      <c r="AR53" s="77"/>
      <c r="AS53" s="77"/>
      <c r="AT53" s="78" t="s">
        <v>105</v>
      </c>
      <c r="AU53" s="79"/>
      <c r="AV53" s="78"/>
      <c r="AW53" s="80"/>
      <c r="AX53" s="228" t="str">
        <f t="shared" si="12"/>
        <v/>
      </c>
      <c r="AY53" s="78" t="s">
        <v>105</v>
      </c>
      <c r="AZ53" s="78" t="s">
        <v>105</v>
      </c>
      <c r="BA53" s="78" t="s">
        <v>105</v>
      </c>
      <c r="BB53" s="78"/>
      <c r="BC53" s="78"/>
      <c r="BD53" s="78"/>
      <c r="BE53" s="78"/>
      <c r="BF53" s="81"/>
      <c r="BG53" s="82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152"/>
      <c r="BZ53" s="34"/>
      <c r="CB53">
        <v>41</v>
      </c>
      <c r="CC53" s="15" t="str">
        <f t="shared" si="10"/>
        <v/>
      </c>
      <c r="CD53" s="15" t="str">
        <f t="shared" si="13"/>
        <v>立得点表!3:12</v>
      </c>
      <c r="CE53" s="92" t="str">
        <f t="shared" si="14"/>
        <v>立得点表!16:25</v>
      </c>
      <c r="CF53" s="15" t="str">
        <f t="shared" si="15"/>
        <v>立3段得点表!3:13</v>
      </c>
      <c r="CG53" s="92" t="str">
        <f t="shared" si="16"/>
        <v>立3段得点表!16:25</v>
      </c>
      <c r="CH53" s="15" t="str">
        <f t="shared" si="17"/>
        <v>ボール得点表!3:13</v>
      </c>
      <c r="CI53" s="92" t="str">
        <f t="shared" si="18"/>
        <v>ボール得点表!16:25</v>
      </c>
      <c r="CJ53" s="15" t="str">
        <f t="shared" si="19"/>
        <v>50m得点表!3:13</v>
      </c>
      <c r="CK53" s="92" t="str">
        <f t="shared" si="20"/>
        <v>50m得点表!16:25</v>
      </c>
      <c r="CL53" s="15" t="str">
        <f t="shared" si="21"/>
        <v>往得点表!3:13</v>
      </c>
      <c r="CM53" s="92" t="str">
        <f t="shared" si="22"/>
        <v>往得点表!16:25</v>
      </c>
      <c r="CN53" s="15" t="str">
        <f t="shared" si="23"/>
        <v>腕得点表!3:13</v>
      </c>
      <c r="CO53" s="92" t="str">
        <f t="shared" si="24"/>
        <v>腕得点表!16:25</v>
      </c>
      <c r="CP53" s="15" t="str">
        <f t="shared" si="25"/>
        <v>腕膝得点表!3:4</v>
      </c>
      <c r="CQ53" s="92" t="str">
        <f t="shared" si="26"/>
        <v>腕膝得点表!8:9</v>
      </c>
      <c r="CR53" s="15" t="str">
        <f t="shared" si="27"/>
        <v>20mシャトルラン得点表!3:13</v>
      </c>
      <c r="CS53" s="92" t="str">
        <f t="shared" si="28"/>
        <v>20mシャトルラン得点表!16:25</v>
      </c>
      <c r="CT53" t="b">
        <f t="shared" si="11"/>
        <v>0</v>
      </c>
    </row>
    <row r="54" spans="1:105" ht="18" customHeight="1">
      <c r="A54" s="6">
        <v>42</v>
      </c>
      <c r="B54" s="116"/>
      <c r="C54" s="14"/>
      <c r="D54" s="110"/>
      <c r="E54" s="14" t="s">
        <v>105</v>
      </c>
      <c r="F54" s="183" t="str">
        <f>IF(D54="","",DATEDIF(D54,W4,"y"))</f>
        <v/>
      </c>
      <c r="G54" s="14"/>
      <c r="H54" s="186"/>
      <c r="I54" s="94"/>
      <c r="J54" s="161" t="str">
        <f t="shared" ca="1" si="0"/>
        <v/>
      </c>
      <c r="K54" s="4"/>
      <c r="L54" s="45"/>
      <c r="M54" s="45"/>
      <c r="N54" s="45"/>
      <c r="O54" s="24"/>
      <c r="P54" s="163" t="str">
        <f t="shared" ca="1" si="1"/>
        <v/>
      </c>
      <c r="Q54" s="4"/>
      <c r="R54" s="45"/>
      <c r="S54" s="45"/>
      <c r="T54" s="45"/>
      <c r="U54" s="119"/>
      <c r="V54" s="94"/>
      <c r="W54" s="219" t="str">
        <f t="shared" ca="1" si="2"/>
        <v/>
      </c>
      <c r="X54" s="27"/>
      <c r="Y54" s="4"/>
      <c r="Z54" s="45"/>
      <c r="AA54" s="45"/>
      <c r="AB54" s="45"/>
      <c r="AC54" s="35"/>
      <c r="AD54" s="24"/>
      <c r="AE54" s="163" t="str">
        <f t="shared" ca="1" si="3"/>
        <v/>
      </c>
      <c r="AF54" s="24"/>
      <c r="AG54" s="163" t="str">
        <f t="shared" ca="1" si="4"/>
        <v/>
      </c>
      <c r="AH54" s="94"/>
      <c r="AI54" s="165" t="str">
        <f t="shared" ca="1" si="5"/>
        <v/>
      </c>
      <c r="AJ54" s="24"/>
      <c r="AK54" s="163" t="str">
        <f t="shared" ca="1" si="6"/>
        <v/>
      </c>
      <c r="AL54" s="24"/>
      <c r="AM54" s="163" t="str">
        <f t="shared" ca="1" si="7"/>
        <v/>
      </c>
      <c r="AN54" s="168" t="str">
        <f t="shared" si="8"/>
        <v/>
      </c>
      <c r="AO54" s="168" t="str">
        <f t="shared" si="9"/>
        <v/>
      </c>
      <c r="AP54" s="168" t="str">
        <f>IF(AN54=7,VLOOKUP(AO54,設定!$A$2:$B$6,2,1),"---")</f>
        <v>---</v>
      </c>
      <c r="AQ54" s="58"/>
      <c r="AR54" s="59"/>
      <c r="AS54" s="59"/>
      <c r="AT54" s="60" t="s">
        <v>105</v>
      </c>
      <c r="AU54" s="61"/>
      <c r="AV54" s="60"/>
      <c r="AW54" s="62"/>
      <c r="AX54" s="230" t="str">
        <f t="shared" si="12"/>
        <v/>
      </c>
      <c r="AY54" s="60" t="s">
        <v>105</v>
      </c>
      <c r="AZ54" s="60" t="s">
        <v>105</v>
      </c>
      <c r="BA54" s="60" t="s">
        <v>105</v>
      </c>
      <c r="BB54" s="60"/>
      <c r="BC54" s="60"/>
      <c r="BD54" s="60"/>
      <c r="BE54" s="60"/>
      <c r="BF54" s="63"/>
      <c r="BG54" s="73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154"/>
      <c r="BZ54" s="34"/>
      <c r="CB54">
        <v>42</v>
      </c>
      <c r="CC54" s="15" t="str">
        <f t="shared" si="10"/>
        <v/>
      </c>
      <c r="CD54" s="15" t="str">
        <f t="shared" si="13"/>
        <v>立得点表!3:12</v>
      </c>
      <c r="CE54" s="92" t="str">
        <f t="shared" si="14"/>
        <v>立得点表!16:25</v>
      </c>
      <c r="CF54" s="15" t="str">
        <f t="shared" si="15"/>
        <v>立3段得点表!3:13</v>
      </c>
      <c r="CG54" s="92" t="str">
        <f t="shared" si="16"/>
        <v>立3段得点表!16:25</v>
      </c>
      <c r="CH54" s="15" t="str">
        <f t="shared" si="17"/>
        <v>ボール得点表!3:13</v>
      </c>
      <c r="CI54" s="92" t="str">
        <f t="shared" si="18"/>
        <v>ボール得点表!16:25</v>
      </c>
      <c r="CJ54" s="15" t="str">
        <f t="shared" si="19"/>
        <v>50m得点表!3:13</v>
      </c>
      <c r="CK54" s="92" t="str">
        <f t="shared" si="20"/>
        <v>50m得点表!16:25</v>
      </c>
      <c r="CL54" s="15" t="str">
        <f t="shared" si="21"/>
        <v>往得点表!3:13</v>
      </c>
      <c r="CM54" s="92" t="str">
        <f t="shared" si="22"/>
        <v>往得点表!16:25</v>
      </c>
      <c r="CN54" s="15" t="str">
        <f t="shared" si="23"/>
        <v>腕得点表!3:13</v>
      </c>
      <c r="CO54" s="92" t="str">
        <f t="shared" si="24"/>
        <v>腕得点表!16:25</v>
      </c>
      <c r="CP54" s="15" t="str">
        <f t="shared" si="25"/>
        <v>腕膝得点表!3:4</v>
      </c>
      <c r="CQ54" s="92" t="str">
        <f t="shared" si="26"/>
        <v>腕膝得点表!8:9</v>
      </c>
      <c r="CR54" s="15" t="str">
        <f t="shared" si="27"/>
        <v>20mシャトルラン得点表!3:13</v>
      </c>
      <c r="CS54" s="92" t="str">
        <f t="shared" si="28"/>
        <v>20mシャトルラン得点表!16:25</v>
      </c>
      <c r="CT54" t="b">
        <f t="shared" si="11"/>
        <v>0</v>
      </c>
    </row>
    <row r="55" spans="1:105" ht="18" customHeight="1">
      <c r="A55" s="6">
        <v>43</v>
      </c>
      <c r="B55" s="116"/>
      <c r="C55" s="14"/>
      <c r="D55" s="110"/>
      <c r="E55" s="14" t="s">
        <v>105</v>
      </c>
      <c r="F55" s="183" t="str">
        <f>IF(D55="","",DATEDIF(D55,W4,"y"))</f>
        <v/>
      </c>
      <c r="G55" s="14"/>
      <c r="H55" s="186"/>
      <c r="I55" s="94"/>
      <c r="J55" s="161" t="str">
        <f t="shared" ca="1" si="0"/>
        <v/>
      </c>
      <c r="K55" s="4"/>
      <c r="L55" s="45"/>
      <c r="M55" s="45"/>
      <c r="N55" s="45"/>
      <c r="O55" s="24"/>
      <c r="P55" s="163" t="str">
        <f t="shared" ca="1" si="1"/>
        <v/>
      </c>
      <c r="Q55" s="4"/>
      <c r="R55" s="45"/>
      <c r="S55" s="45"/>
      <c r="T55" s="45"/>
      <c r="U55" s="119"/>
      <c r="V55" s="94"/>
      <c r="W55" s="219" t="str">
        <f t="shared" ca="1" si="2"/>
        <v/>
      </c>
      <c r="X55" s="27"/>
      <c r="Y55" s="4"/>
      <c r="Z55" s="45"/>
      <c r="AA55" s="45"/>
      <c r="AB55" s="45"/>
      <c r="AC55" s="35"/>
      <c r="AD55" s="24"/>
      <c r="AE55" s="163" t="str">
        <f t="shared" ca="1" si="3"/>
        <v/>
      </c>
      <c r="AF55" s="24"/>
      <c r="AG55" s="163" t="str">
        <f t="shared" ca="1" si="4"/>
        <v/>
      </c>
      <c r="AH55" s="94"/>
      <c r="AI55" s="165" t="str">
        <f t="shared" ca="1" si="5"/>
        <v/>
      </c>
      <c r="AJ55" s="24"/>
      <c r="AK55" s="163" t="str">
        <f t="shared" ca="1" si="6"/>
        <v/>
      </c>
      <c r="AL55" s="24"/>
      <c r="AM55" s="163" t="str">
        <f t="shared" ca="1" si="7"/>
        <v/>
      </c>
      <c r="AN55" s="168" t="str">
        <f t="shared" si="8"/>
        <v/>
      </c>
      <c r="AO55" s="168" t="str">
        <f t="shared" si="9"/>
        <v/>
      </c>
      <c r="AP55" s="168" t="str">
        <f>IF(AN55=7,VLOOKUP(AO55,設定!$A$2:$B$6,2,1),"---")</f>
        <v>---</v>
      </c>
      <c r="AQ55" s="58"/>
      <c r="AR55" s="59"/>
      <c r="AS55" s="59"/>
      <c r="AT55" s="60" t="s">
        <v>105</v>
      </c>
      <c r="AU55" s="61"/>
      <c r="AV55" s="60"/>
      <c r="AW55" s="62"/>
      <c r="AX55" s="230" t="str">
        <f t="shared" si="12"/>
        <v/>
      </c>
      <c r="AY55" s="60" t="s">
        <v>105</v>
      </c>
      <c r="AZ55" s="60" t="s">
        <v>105</v>
      </c>
      <c r="BA55" s="60" t="s">
        <v>105</v>
      </c>
      <c r="BB55" s="60"/>
      <c r="BC55" s="60"/>
      <c r="BD55" s="60"/>
      <c r="BE55" s="60"/>
      <c r="BF55" s="63"/>
      <c r="BG55" s="73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154"/>
      <c r="BZ55" s="34"/>
      <c r="CB55">
        <v>43</v>
      </c>
      <c r="CC55" s="15" t="str">
        <f t="shared" si="10"/>
        <v/>
      </c>
      <c r="CD55" s="15" t="str">
        <f t="shared" si="13"/>
        <v>立得点表!3:12</v>
      </c>
      <c r="CE55" s="92" t="str">
        <f t="shared" si="14"/>
        <v>立得点表!16:25</v>
      </c>
      <c r="CF55" s="15" t="str">
        <f t="shared" si="15"/>
        <v>立3段得点表!3:13</v>
      </c>
      <c r="CG55" s="92" t="str">
        <f t="shared" si="16"/>
        <v>立3段得点表!16:25</v>
      </c>
      <c r="CH55" s="15" t="str">
        <f t="shared" si="17"/>
        <v>ボール得点表!3:13</v>
      </c>
      <c r="CI55" s="92" t="str">
        <f t="shared" si="18"/>
        <v>ボール得点表!16:25</v>
      </c>
      <c r="CJ55" s="15" t="str">
        <f t="shared" si="19"/>
        <v>50m得点表!3:13</v>
      </c>
      <c r="CK55" s="92" t="str">
        <f t="shared" si="20"/>
        <v>50m得点表!16:25</v>
      </c>
      <c r="CL55" s="15" t="str">
        <f t="shared" si="21"/>
        <v>往得点表!3:13</v>
      </c>
      <c r="CM55" s="92" t="str">
        <f t="shared" si="22"/>
        <v>往得点表!16:25</v>
      </c>
      <c r="CN55" s="15" t="str">
        <f t="shared" si="23"/>
        <v>腕得点表!3:13</v>
      </c>
      <c r="CO55" s="92" t="str">
        <f t="shared" si="24"/>
        <v>腕得点表!16:25</v>
      </c>
      <c r="CP55" s="15" t="str">
        <f t="shared" si="25"/>
        <v>腕膝得点表!3:4</v>
      </c>
      <c r="CQ55" s="92" t="str">
        <f t="shared" si="26"/>
        <v>腕膝得点表!8:9</v>
      </c>
      <c r="CR55" s="15" t="str">
        <f t="shared" si="27"/>
        <v>20mシャトルラン得点表!3:13</v>
      </c>
      <c r="CS55" s="92" t="str">
        <f t="shared" si="28"/>
        <v>20mシャトルラン得点表!16:25</v>
      </c>
      <c r="CT55" t="b">
        <f t="shared" si="11"/>
        <v>0</v>
      </c>
    </row>
    <row r="56" spans="1:105" ht="18" customHeight="1">
      <c r="A56" s="6">
        <v>44</v>
      </c>
      <c r="B56" s="116"/>
      <c r="C56" s="14"/>
      <c r="D56" s="110"/>
      <c r="E56" s="14" t="s">
        <v>105</v>
      </c>
      <c r="F56" s="183" t="str">
        <f>IF(D56="","",DATEDIF(D56,W4,"y"))</f>
        <v/>
      </c>
      <c r="G56" s="14"/>
      <c r="H56" s="186"/>
      <c r="I56" s="94"/>
      <c r="J56" s="161" t="str">
        <f t="shared" ca="1" si="0"/>
        <v/>
      </c>
      <c r="K56" s="4"/>
      <c r="L56" s="45"/>
      <c r="M56" s="45"/>
      <c r="N56" s="45"/>
      <c r="O56" s="24"/>
      <c r="P56" s="163" t="str">
        <f t="shared" ca="1" si="1"/>
        <v/>
      </c>
      <c r="Q56" s="4"/>
      <c r="R56" s="45"/>
      <c r="S56" s="45"/>
      <c r="T56" s="45"/>
      <c r="U56" s="119"/>
      <c r="V56" s="94"/>
      <c r="W56" s="219" t="str">
        <f t="shared" ca="1" si="2"/>
        <v/>
      </c>
      <c r="X56" s="27"/>
      <c r="Y56" s="4"/>
      <c r="Z56" s="45"/>
      <c r="AA56" s="45"/>
      <c r="AB56" s="45"/>
      <c r="AC56" s="35"/>
      <c r="AD56" s="24"/>
      <c r="AE56" s="163" t="str">
        <f t="shared" ca="1" si="3"/>
        <v/>
      </c>
      <c r="AF56" s="24"/>
      <c r="AG56" s="163" t="str">
        <f t="shared" ca="1" si="4"/>
        <v/>
      </c>
      <c r="AH56" s="94"/>
      <c r="AI56" s="165" t="str">
        <f t="shared" ca="1" si="5"/>
        <v/>
      </c>
      <c r="AJ56" s="24"/>
      <c r="AK56" s="163" t="str">
        <f t="shared" ca="1" si="6"/>
        <v/>
      </c>
      <c r="AL56" s="24"/>
      <c r="AM56" s="163" t="str">
        <f t="shared" ca="1" si="7"/>
        <v/>
      </c>
      <c r="AN56" s="168" t="str">
        <f t="shared" si="8"/>
        <v/>
      </c>
      <c r="AO56" s="168" t="str">
        <f t="shared" si="9"/>
        <v/>
      </c>
      <c r="AP56" s="168" t="str">
        <f>IF(AN56=7,VLOOKUP(AO56,設定!$A$2:$B$6,2,1),"---")</f>
        <v>---</v>
      </c>
      <c r="AQ56" s="58"/>
      <c r="AR56" s="59"/>
      <c r="AS56" s="59"/>
      <c r="AT56" s="60" t="s">
        <v>105</v>
      </c>
      <c r="AU56" s="61"/>
      <c r="AV56" s="60"/>
      <c r="AW56" s="62"/>
      <c r="AX56" s="230" t="str">
        <f t="shared" si="12"/>
        <v/>
      </c>
      <c r="AY56" s="60" t="s">
        <v>105</v>
      </c>
      <c r="AZ56" s="60" t="s">
        <v>105</v>
      </c>
      <c r="BA56" s="60" t="s">
        <v>105</v>
      </c>
      <c r="BB56" s="60"/>
      <c r="BC56" s="60"/>
      <c r="BD56" s="60"/>
      <c r="BE56" s="60"/>
      <c r="BF56" s="63"/>
      <c r="BG56" s="73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154"/>
      <c r="BZ56" s="34"/>
      <c r="CB56">
        <v>44</v>
      </c>
      <c r="CC56" s="15" t="str">
        <f t="shared" si="10"/>
        <v/>
      </c>
      <c r="CD56" s="15" t="str">
        <f t="shared" si="13"/>
        <v>立得点表!3:12</v>
      </c>
      <c r="CE56" s="92" t="str">
        <f t="shared" si="14"/>
        <v>立得点表!16:25</v>
      </c>
      <c r="CF56" s="15" t="str">
        <f t="shared" si="15"/>
        <v>立3段得点表!3:13</v>
      </c>
      <c r="CG56" s="92" t="str">
        <f t="shared" si="16"/>
        <v>立3段得点表!16:25</v>
      </c>
      <c r="CH56" s="15" t="str">
        <f t="shared" si="17"/>
        <v>ボール得点表!3:13</v>
      </c>
      <c r="CI56" s="92" t="str">
        <f t="shared" si="18"/>
        <v>ボール得点表!16:25</v>
      </c>
      <c r="CJ56" s="15" t="str">
        <f t="shared" si="19"/>
        <v>50m得点表!3:13</v>
      </c>
      <c r="CK56" s="92" t="str">
        <f t="shared" si="20"/>
        <v>50m得点表!16:25</v>
      </c>
      <c r="CL56" s="15" t="str">
        <f t="shared" si="21"/>
        <v>往得点表!3:13</v>
      </c>
      <c r="CM56" s="92" t="str">
        <f t="shared" si="22"/>
        <v>往得点表!16:25</v>
      </c>
      <c r="CN56" s="15" t="str">
        <f t="shared" si="23"/>
        <v>腕得点表!3:13</v>
      </c>
      <c r="CO56" s="92" t="str">
        <f t="shared" si="24"/>
        <v>腕得点表!16:25</v>
      </c>
      <c r="CP56" s="15" t="str">
        <f t="shared" si="25"/>
        <v>腕膝得点表!3:4</v>
      </c>
      <c r="CQ56" s="92" t="str">
        <f t="shared" si="26"/>
        <v>腕膝得点表!8:9</v>
      </c>
      <c r="CR56" s="15" t="str">
        <f t="shared" si="27"/>
        <v>20mシャトルラン得点表!3:13</v>
      </c>
      <c r="CS56" s="92" t="str">
        <f t="shared" si="28"/>
        <v>20mシャトルラン得点表!16:25</v>
      </c>
      <c r="CT56" t="b">
        <f t="shared" si="11"/>
        <v>0</v>
      </c>
      <c r="DA56" s="31"/>
    </row>
    <row r="57" spans="1:105" s="31" customFormat="1" ht="18" customHeight="1">
      <c r="A57" s="8">
        <v>45</v>
      </c>
      <c r="B57" s="199"/>
      <c r="C57" s="193"/>
      <c r="D57" s="200"/>
      <c r="E57" s="193" t="s">
        <v>105</v>
      </c>
      <c r="F57" s="201" t="str">
        <f>IF(D57="","",DATEDIF(D57,W4,"y"))</f>
        <v/>
      </c>
      <c r="G57" s="202"/>
      <c r="H57" s="203"/>
      <c r="I57" s="204"/>
      <c r="J57" s="205" t="str">
        <f t="shared" ca="1" si="0"/>
        <v/>
      </c>
      <c r="K57" s="206"/>
      <c r="L57" s="197"/>
      <c r="M57" s="197"/>
      <c r="N57" s="197"/>
      <c r="O57" s="207"/>
      <c r="P57" s="208" t="str">
        <f t="shared" ca="1" si="1"/>
        <v/>
      </c>
      <c r="Q57" s="209"/>
      <c r="R57" s="210"/>
      <c r="S57" s="210"/>
      <c r="T57" s="210"/>
      <c r="U57" s="211"/>
      <c r="V57" s="204"/>
      <c r="W57" s="221" t="str">
        <f t="shared" ca="1" si="2"/>
        <v/>
      </c>
      <c r="X57" s="34"/>
      <c r="Y57" s="42"/>
      <c r="Z57" s="43"/>
      <c r="AA57" s="43"/>
      <c r="AB57" s="43"/>
      <c r="AC57" s="44"/>
      <c r="AD57" s="22"/>
      <c r="AE57" s="164" t="str">
        <f t="shared" ca="1" si="3"/>
        <v/>
      </c>
      <c r="AF57" s="22"/>
      <c r="AG57" s="164" t="str">
        <f t="shared" ca="1" si="4"/>
        <v/>
      </c>
      <c r="AH57" s="95"/>
      <c r="AI57" s="166" t="str">
        <f t="shared" ca="1" si="5"/>
        <v/>
      </c>
      <c r="AJ57" s="22"/>
      <c r="AK57" s="164" t="str">
        <f t="shared" ca="1" si="6"/>
        <v/>
      </c>
      <c r="AL57" s="22"/>
      <c r="AM57" s="164" t="str">
        <f t="shared" ca="1" si="7"/>
        <v/>
      </c>
      <c r="AN57" s="170" t="str">
        <f t="shared" si="8"/>
        <v/>
      </c>
      <c r="AO57" s="170" t="str">
        <f t="shared" si="9"/>
        <v/>
      </c>
      <c r="AP57" s="170" t="str">
        <f>IF(AN57=7,VLOOKUP(AO57,設定!$A$2:$B$6,2,1),"---")</f>
        <v>---</v>
      </c>
      <c r="AQ57" s="64"/>
      <c r="AR57" s="65"/>
      <c r="AS57" s="65"/>
      <c r="AT57" s="66" t="s">
        <v>105</v>
      </c>
      <c r="AU57" s="67"/>
      <c r="AV57" s="66"/>
      <c r="AW57" s="68"/>
      <c r="AX57" s="229" t="str">
        <f t="shared" si="12"/>
        <v/>
      </c>
      <c r="AY57" s="66" t="s">
        <v>105</v>
      </c>
      <c r="AZ57" s="66" t="s">
        <v>105</v>
      </c>
      <c r="BA57" s="66" t="s">
        <v>105</v>
      </c>
      <c r="BB57" s="66"/>
      <c r="BC57" s="66"/>
      <c r="BD57" s="66"/>
      <c r="BE57" s="66"/>
      <c r="BF57" s="70"/>
      <c r="BG57" s="74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153"/>
      <c r="BZ57" s="83"/>
      <c r="CB57" s="31">
        <v>45</v>
      </c>
      <c r="CC57" s="31" t="str">
        <f t="shared" si="10"/>
        <v/>
      </c>
      <c r="CD57" s="31" t="str">
        <f t="shared" si="13"/>
        <v>立得点表!3:12</v>
      </c>
      <c r="CE57" s="121" t="str">
        <f t="shared" si="14"/>
        <v>立得点表!16:25</v>
      </c>
      <c r="CF57" s="31" t="str">
        <f t="shared" si="15"/>
        <v>立3段得点表!3:13</v>
      </c>
      <c r="CG57" s="121" t="str">
        <f t="shared" si="16"/>
        <v>立3段得点表!16:25</v>
      </c>
      <c r="CH57" s="31" t="str">
        <f t="shared" si="17"/>
        <v>ボール得点表!3:13</v>
      </c>
      <c r="CI57" s="121" t="str">
        <f t="shared" si="18"/>
        <v>ボール得点表!16:25</v>
      </c>
      <c r="CJ57" s="31" t="str">
        <f t="shared" si="19"/>
        <v>50m得点表!3:13</v>
      </c>
      <c r="CK57" s="121" t="str">
        <f t="shared" si="20"/>
        <v>50m得点表!16:25</v>
      </c>
      <c r="CL57" s="31" t="str">
        <f t="shared" si="21"/>
        <v>往得点表!3:13</v>
      </c>
      <c r="CM57" s="121" t="str">
        <f t="shared" si="22"/>
        <v>往得点表!16:25</v>
      </c>
      <c r="CN57" s="31" t="str">
        <f t="shared" si="23"/>
        <v>腕得点表!3:13</v>
      </c>
      <c r="CO57" s="121" t="str">
        <f t="shared" si="24"/>
        <v>腕得点表!16:25</v>
      </c>
      <c r="CP57" s="112" t="str">
        <f t="shared" si="25"/>
        <v>腕膝得点表!3:4</v>
      </c>
      <c r="CQ57" s="113" t="str">
        <f t="shared" si="26"/>
        <v>腕膝得点表!8:9</v>
      </c>
      <c r="CR57" s="31" t="str">
        <f t="shared" si="27"/>
        <v>20mシャトルラン得点表!3:13</v>
      </c>
      <c r="CS57" s="121" t="str">
        <f t="shared" si="28"/>
        <v>20mシャトルラン得点表!16:25</v>
      </c>
      <c r="CT57" s="31" t="b">
        <f t="shared" si="11"/>
        <v>0</v>
      </c>
      <c r="DA57"/>
    </row>
    <row r="58" spans="1:105" ht="18" customHeight="1">
      <c r="A58" s="3">
        <v>46</v>
      </c>
      <c r="B58" s="115"/>
      <c r="C58" s="11"/>
      <c r="D58" s="46"/>
      <c r="E58" s="11" t="s">
        <v>105</v>
      </c>
      <c r="F58" s="213" t="str">
        <f>IF(D58="","",DATEDIF(D58,W4,"y"))</f>
        <v/>
      </c>
      <c r="G58" s="11"/>
      <c r="H58" s="188"/>
      <c r="I58" s="133"/>
      <c r="J58" s="214" t="str">
        <f t="shared" ca="1" si="0"/>
        <v/>
      </c>
      <c r="K58" s="36"/>
      <c r="L58" s="37"/>
      <c r="M58" s="37"/>
      <c r="N58" s="37"/>
      <c r="O58" s="21"/>
      <c r="P58" s="215" t="str">
        <f t="shared" ca="1" si="1"/>
        <v/>
      </c>
      <c r="Q58" s="36"/>
      <c r="R58" s="37"/>
      <c r="S58" s="37"/>
      <c r="T58" s="37"/>
      <c r="U58" s="127"/>
      <c r="V58" s="133"/>
      <c r="W58" s="222" t="str">
        <f t="shared" ca="1" si="2"/>
        <v/>
      </c>
      <c r="X58" s="195"/>
      <c r="Y58" s="4"/>
      <c r="Z58" s="45"/>
      <c r="AA58" s="45"/>
      <c r="AB58" s="45"/>
      <c r="AC58" s="35"/>
      <c r="AD58" s="21"/>
      <c r="AE58" s="163" t="str">
        <f t="shared" ca="1" si="3"/>
        <v/>
      </c>
      <c r="AF58" s="21"/>
      <c r="AG58" s="163" t="str">
        <f t="shared" ca="1" si="4"/>
        <v/>
      </c>
      <c r="AH58" s="94"/>
      <c r="AI58" s="165" t="str">
        <f t="shared" ca="1" si="5"/>
        <v/>
      </c>
      <c r="AJ58" s="21"/>
      <c r="AK58" s="163" t="str">
        <f t="shared" ca="1" si="6"/>
        <v/>
      </c>
      <c r="AL58" s="21"/>
      <c r="AM58" s="163" t="str">
        <f t="shared" ca="1" si="7"/>
        <v/>
      </c>
      <c r="AN58" s="167" t="str">
        <f t="shared" si="8"/>
        <v/>
      </c>
      <c r="AO58" s="168" t="str">
        <f t="shared" si="9"/>
        <v/>
      </c>
      <c r="AP58" s="169" t="str">
        <f>IF(AN58=7,VLOOKUP(AO58,設定!$A$2:$B$6,2,1),"---")</f>
        <v>---</v>
      </c>
      <c r="AQ58" s="76"/>
      <c r="AR58" s="77"/>
      <c r="AS58" s="77"/>
      <c r="AT58" s="78" t="s">
        <v>105</v>
      </c>
      <c r="AU58" s="79"/>
      <c r="AV58" s="78"/>
      <c r="AW58" s="80"/>
      <c r="AX58" s="228" t="str">
        <f t="shared" si="12"/>
        <v/>
      </c>
      <c r="AY58" s="78" t="s">
        <v>105</v>
      </c>
      <c r="AZ58" s="78" t="s">
        <v>105</v>
      </c>
      <c r="BA58" s="78" t="s">
        <v>105</v>
      </c>
      <c r="BB58" s="78"/>
      <c r="BC58" s="78"/>
      <c r="BD58" s="78"/>
      <c r="BE58" s="78"/>
      <c r="BF58" s="81"/>
      <c r="BG58" s="82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152"/>
      <c r="BZ58" s="34"/>
      <c r="CB58">
        <v>46</v>
      </c>
      <c r="CC58" s="15" t="str">
        <f t="shared" si="10"/>
        <v/>
      </c>
      <c r="CD58" s="15" t="str">
        <f t="shared" si="13"/>
        <v>立得点表!3:12</v>
      </c>
      <c r="CE58" s="92" t="str">
        <f t="shared" si="14"/>
        <v>立得点表!16:25</v>
      </c>
      <c r="CF58" s="15" t="str">
        <f t="shared" si="15"/>
        <v>立3段得点表!3:13</v>
      </c>
      <c r="CG58" s="92" t="str">
        <f t="shared" si="16"/>
        <v>立3段得点表!16:25</v>
      </c>
      <c r="CH58" s="15" t="str">
        <f t="shared" si="17"/>
        <v>ボール得点表!3:13</v>
      </c>
      <c r="CI58" s="92" t="str">
        <f t="shared" si="18"/>
        <v>ボール得点表!16:25</v>
      </c>
      <c r="CJ58" s="15" t="str">
        <f t="shared" si="19"/>
        <v>50m得点表!3:13</v>
      </c>
      <c r="CK58" s="92" t="str">
        <f t="shared" si="20"/>
        <v>50m得点表!16:25</v>
      </c>
      <c r="CL58" s="15" t="str">
        <f t="shared" si="21"/>
        <v>往得点表!3:13</v>
      </c>
      <c r="CM58" s="92" t="str">
        <f t="shared" si="22"/>
        <v>往得点表!16:25</v>
      </c>
      <c r="CN58" s="15" t="str">
        <f t="shared" si="23"/>
        <v>腕得点表!3:13</v>
      </c>
      <c r="CO58" s="92" t="str">
        <f t="shared" si="24"/>
        <v>腕得点表!16:25</v>
      </c>
      <c r="CP58" s="15" t="str">
        <f t="shared" si="25"/>
        <v>腕膝得点表!3:4</v>
      </c>
      <c r="CQ58" s="92" t="str">
        <f t="shared" si="26"/>
        <v>腕膝得点表!8:9</v>
      </c>
      <c r="CR58" s="15" t="str">
        <f t="shared" si="27"/>
        <v>20mシャトルラン得点表!3:13</v>
      </c>
      <c r="CS58" s="92" t="str">
        <f t="shared" si="28"/>
        <v>20mシャトルラン得点表!16:25</v>
      </c>
      <c r="CT58" t="b">
        <f t="shared" si="11"/>
        <v>0</v>
      </c>
    </row>
    <row r="59" spans="1:105" ht="18" customHeight="1">
      <c r="A59" s="6">
        <v>47</v>
      </c>
      <c r="B59" s="116"/>
      <c r="C59" s="14"/>
      <c r="D59" s="110"/>
      <c r="E59" s="14" t="s">
        <v>105</v>
      </c>
      <c r="F59" s="183" t="str">
        <f>IF(D59="","",DATEDIF(D59,W4,"y"))</f>
        <v/>
      </c>
      <c r="G59" s="14"/>
      <c r="H59" s="186"/>
      <c r="I59" s="94"/>
      <c r="J59" s="161" t="str">
        <f t="shared" ca="1" si="0"/>
        <v/>
      </c>
      <c r="K59" s="4"/>
      <c r="L59" s="45"/>
      <c r="M59" s="45"/>
      <c r="N59" s="45"/>
      <c r="O59" s="24"/>
      <c r="P59" s="163" t="str">
        <f t="shared" ca="1" si="1"/>
        <v/>
      </c>
      <c r="Q59" s="4"/>
      <c r="R59" s="45"/>
      <c r="S59" s="45"/>
      <c r="T59" s="45"/>
      <c r="U59" s="119"/>
      <c r="V59" s="94"/>
      <c r="W59" s="219" t="str">
        <f t="shared" ca="1" si="2"/>
        <v/>
      </c>
      <c r="X59" s="216"/>
      <c r="Y59" s="4"/>
      <c r="Z59" s="45"/>
      <c r="AA59" s="45"/>
      <c r="AB59" s="45"/>
      <c r="AC59" s="35"/>
      <c r="AD59" s="24"/>
      <c r="AE59" s="163" t="str">
        <f t="shared" ca="1" si="3"/>
        <v/>
      </c>
      <c r="AF59" s="24"/>
      <c r="AG59" s="163" t="str">
        <f t="shared" ca="1" si="4"/>
        <v/>
      </c>
      <c r="AH59" s="94"/>
      <c r="AI59" s="165" t="str">
        <f t="shared" ca="1" si="5"/>
        <v/>
      </c>
      <c r="AJ59" s="24"/>
      <c r="AK59" s="163" t="str">
        <f t="shared" ca="1" si="6"/>
        <v/>
      </c>
      <c r="AL59" s="24"/>
      <c r="AM59" s="163" t="str">
        <f t="shared" ca="1" si="7"/>
        <v/>
      </c>
      <c r="AN59" s="168" t="str">
        <f t="shared" si="8"/>
        <v/>
      </c>
      <c r="AO59" s="168" t="str">
        <f t="shared" si="9"/>
        <v/>
      </c>
      <c r="AP59" s="168" t="str">
        <f>IF(AN59=7,VLOOKUP(AO59,設定!$A$2:$B$6,2,1),"---")</f>
        <v>---</v>
      </c>
      <c r="AQ59" s="58"/>
      <c r="AR59" s="59"/>
      <c r="AS59" s="59"/>
      <c r="AT59" s="60" t="s">
        <v>105</v>
      </c>
      <c r="AU59" s="61"/>
      <c r="AV59" s="60"/>
      <c r="AW59" s="62"/>
      <c r="AX59" s="230" t="str">
        <f t="shared" si="12"/>
        <v/>
      </c>
      <c r="AY59" s="60" t="s">
        <v>105</v>
      </c>
      <c r="AZ59" s="60" t="s">
        <v>105</v>
      </c>
      <c r="BA59" s="60" t="s">
        <v>105</v>
      </c>
      <c r="BB59" s="60"/>
      <c r="BC59" s="60"/>
      <c r="BD59" s="60"/>
      <c r="BE59" s="60"/>
      <c r="BF59" s="63"/>
      <c r="BG59" s="73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154"/>
      <c r="BZ59" s="34"/>
      <c r="CB59">
        <v>47</v>
      </c>
      <c r="CC59" s="15" t="str">
        <f t="shared" si="10"/>
        <v/>
      </c>
      <c r="CD59" s="15" t="str">
        <f t="shared" si="13"/>
        <v>立得点表!3:12</v>
      </c>
      <c r="CE59" s="92" t="str">
        <f t="shared" si="14"/>
        <v>立得点表!16:25</v>
      </c>
      <c r="CF59" s="15" t="str">
        <f t="shared" si="15"/>
        <v>立3段得点表!3:13</v>
      </c>
      <c r="CG59" s="92" t="str">
        <f t="shared" si="16"/>
        <v>立3段得点表!16:25</v>
      </c>
      <c r="CH59" s="15" t="str">
        <f t="shared" si="17"/>
        <v>ボール得点表!3:13</v>
      </c>
      <c r="CI59" s="92" t="str">
        <f t="shared" si="18"/>
        <v>ボール得点表!16:25</v>
      </c>
      <c r="CJ59" s="15" t="str">
        <f t="shared" si="19"/>
        <v>50m得点表!3:13</v>
      </c>
      <c r="CK59" s="92" t="str">
        <f t="shared" si="20"/>
        <v>50m得点表!16:25</v>
      </c>
      <c r="CL59" s="15" t="str">
        <f t="shared" si="21"/>
        <v>往得点表!3:13</v>
      </c>
      <c r="CM59" s="92" t="str">
        <f t="shared" si="22"/>
        <v>往得点表!16:25</v>
      </c>
      <c r="CN59" s="15" t="str">
        <f t="shared" si="23"/>
        <v>腕得点表!3:13</v>
      </c>
      <c r="CO59" s="92" t="str">
        <f t="shared" si="24"/>
        <v>腕得点表!16:25</v>
      </c>
      <c r="CP59" s="15" t="str">
        <f t="shared" si="25"/>
        <v>腕膝得点表!3:4</v>
      </c>
      <c r="CQ59" s="92" t="str">
        <f t="shared" si="26"/>
        <v>腕膝得点表!8:9</v>
      </c>
      <c r="CR59" s="15" t="str">
        <f t="shared" si="27"/>
        <v>20mシャトルラン得点表!3:13</v>
      </c>
      <c r="CS59" s="92" t="str">
        <f t="shared" si="28"/>
        <v>20mシャトルラン得点表!16:25</v>
      </c>
      <c r="CT59" t="b">
        <f t="shared" si="11"/>
        <v>0</v>
      </c>
    </row>
    <row r="60" spans="1:105" ht="18" customHeight="1">
      <c r="A60" s="6">
        <v>48</v>
      </c>
      <c r="B60" s="116"/>
      <c r="C60" s="14"/>
      <c r="D60" s="110"/>
      <c r="E60" s="14" t="s">
        <v>105</v>
      </c>
      <c r="F60" s="183" t="str">
        <f>IF(D60="","",DATEDIF(D60,W4,"y"))</f>
        <v/>
      </c>
      <c r="G60" s="14"/>
      <c r="H60" s="186"/>
      <c r="I60" s="94"/>
      <c r="J60" s="161" t="str">
        <f t="shared" ca="1" si="0"/>
        <v/>
      </c>
      <c r="K60" s="4"/>
      <c r="L60" s="45"/>
      <c r="M60" s="45"/>
      <c r="N60" s="45"/>
      <c r="O60" s="24"/>
      <c r="P60" s="163" t="str">
        <f t="shared" ca="1" si="1"/>
        <v/>
      </c>
      <c r="Q60" s="4"/>
      <c r="R60" s="45"/>
      <c r="S60" s="45"/>
      <c r="T60" s="45"/>
      <c r="U60" s="119"/>
      <c r="V60" s="94"/>
      <c r="W60" s="219" t="str">
        <f t="shared" ca="1" si="2"/>
        <v/>
      </c>
      <c r="X60" s="216"/>
      <c r="Y60" s="4"/>
      <c r="Z60" s="45"/>
      <c r="AA60" s="45"/>
      <c r="AB60" s="45"/>
      <c r="AC60" s="35"/>
      <c r="AD60" s="24"/>
      <c r="AE60" s="163" t="str">
        <f t="shared" ca="1" si="3"/>
        <v/>
      </c>
      <c r="AF60" s="24"/>
      <c r="AG60" s="163" t="str">
        <f t="shared" ca="1" si="4"/>
        <v/>
      </c>
      <c r="AH60" s="94"/>
      <c r="AI60" s="165" t="str">
        <f t="shared" ca="1" si="5"/>
        <v/>
      </c>
      <c r="AJ60" s="24"/>
      <c r="AK60" s="163" t="str">
        <f t="shared" ca="1" si="6"/>
        <v/>
      </c>
      <c r="AL60" s="24"/>
      <c r="AM60" s="163" t="str">
        <f t="shared" ca="1" si="7"/>
        <v/>
      </c>
      <c r="AN60" s="168" t="str">
        <f t="shared" si="8"/>
        <v/>
      </c>
      <c r="AO60" s="168" t="str">
        <f t="shared" si="9"/>
        <v/>
      </c>
      <c r="AP60" s="168" t="str">
        <f>IF(AN60=7,VLOOKUP(AO60,設定!$A$2:$B$6,2,1),"---")</f>
        <v>---</v>
      </c>
      <c r="AQ60" s="58"/>
      <c r="AR60" s="59"/>
      <c r="AS60" s="59"/>
      <c r="AT60" s="60" t="s">
        <v>105</v>
      </c>
      <c r="AU60" s="61"/>
      <c r="AV60" s="60"/>
      <c r="AW60" s="62"/>
      <c r="AX60" s="230" t="str">
        <f t="shared" si="12"/>
        <v/>
      </c>
      <c r="AY60" s="60" t="s">
        <v>105</v>
      </c>
      <c r="AZ60" s="60" t="s">
        <v>105</v>
      </c>
      <c r="BA60" s="60" t="s">
        <v>105</v>
      </c>
      <c r="BB60" s="60"/>
      <c r="BC60" s="60"/>
      <c r="BD60" s="60"/>
      <c r="BE60" s="60"/>
      <c r="BF60" s="63"/>
      <c r="BG60" s="73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154"/>
      <c r="BZ60" s="34"/>
      <c r="CB60">
        <v>48</v>
      </c>
      <c r="CC60" s="15" t="str">
        <f t="shared" si="10"/>
        <v/>
      </c>
      <c r="CD60" s="15" t="str">
        <f t="shared" si="13"/>
        <v>立得点表!3:12</v>
      </c>
      <c r="CE60" s="92" t="str">
        <f t="shared" si="14"/>
        <v>立得点表!16:25</v>
      </c>
      <c r="CF60" s="15" t="str">
        <f t="shared" si="15"/>
        <v>立3段得点表!3:13</v>
      </c>
      <c r="CG60" s="92" t="str">
        <f t="shared" si="16"/>
        <v>立3段得点表!16:25</v>
      </c>
      <c r="CH60" s="15" t="str">
        <f t="shared" si="17"/>
        <v>ボール得点表!3:13</v>
      </c>
      <c r="CI60" s="92" t="str">
        <f t="shared" si="18"/>
        <v>ボール得点表!16:25</v>
      </c>
      <c r="CJ60" s="15" t="str">
        <f t="shared" si="19"/>
        <v>50m得点表!3:13</v>
      </c>
      <c r="CK60" s="92" t="str">
        <f t="shared" si="20"/>
        <v>50m得点表!16:25</v>
      </c>
      <c r="CL60" s="15" t="str">
        <f t="shared" si="21"/>
        <v>往得点表!3:13</v>
      </c>
      <c r="CM60" s="92" t="str">
        <f t="shared" si="22"/>
        <v>往得点表!16:25</v>
      </c>
      <c r="CN60" s="15" t="str">
        <f t="shared" si="23"/>
        <v>腕得点表!3:13</v>
      </c>
      <c r="CO60" s="92" t="str">
        <f t="shared" si="24"/>
        <v>腕得点表!16:25</v>
      </c>
      <c r="CP60" s="15" t="str">
        <f t="shared" si="25"/>
        <v>腕膝得点表!3:4</v>
      </c>
      <c r="CQ60" s="92" t="str">
        <f t="shared" si="26"/>
        <v>腕膝得点表!8:9</v>
      </c>
      <c r="CR60" s="15" t="str">
        <f t="shared" si="27"/>
        <v>20mシャトルラン得点表!3:13</v>
      </c>
      <c r="CS60" s="92" t="str">
        <f t="shared" si="28"/>
        <v>20mシャトルラン得点表!16:25</v>
      </c>
      <c r="CT60" t="b">
        <f t="shared" si="11"/>
        <v>0</v>
      </c>
    </row>
    <row r="61" spans="1:105" ht="18" customHeight="1">
      <c r="A61" s="6">
        <v>49</v>
      </c>
      <c r="B61" s="116"/>
      <c r="C61" s="14"/>
      <c r="D61" s="110"/>
      <c r="E61" s="14" t="s">
        <v>105</v>
      </c>
      <c r="F61" s="183" t="str">
        <f>IF(D61="","",DATEDIF(D61,W4,"y"))</f>
        <v/>
      </c>
      <c r="G61" s="14"/>
      <c r="H61" s="186"/>
      <c r="I61" s="94"/>
      <c r="J61" s="161" t="str">
        <f t="shared" ca="1" si="0"/>
        <v/>
      </c>
      <c r="K61" s="4"/>
      <c r="L61" s="45"/>
      <c r="M61" s="45"/>
      <c r="N61" s="45"/>
      <c r="O61" s="24"/>
      <c r="P61" s="163" t="str">
        <f t="shared" ca="1" si="1"/>
        <v/>
      </c>
      <c r="Q61" s="4"/>
      <c r="R61" s="45"/>
      <c r="S61" s="45"/>
      <c r="T61" s="45"/>
      <c r="U61" s="119"/>
      <c r="V61" s="94"/>
      <c r="W61" s="219" t="str">
        <f t="shared" ca="1" si="2"/>
        <v/>
      </c>
      <c r="X61" s="216"/>
      <c r="Y61" s="4"/>
      <c r="Z61" s="45"/>
      <c r="AA61" s="45"/>
      <c r="AB61" s="45"/>
      <c r="AC61" s="35"/>
      <c r="AD61" s="24"/>
      <c r="AE61" s="163" t="str">
        <f t="shared" ca="1" si="3"/>
        <v/>
      </c>
      <c r="AF61" s="24"/>
      <c r="AG61" s="163" t="str">
        <f t="shared" ca="1" si="4"/>
        <v/>
      </c>
      <c r="AH61" s="94"/>
      <c r="AI61" s="165" t="str">
        <f t="shared" ca="1" si="5"/>
        <v/>
      </c>
      <c r="AJ61" s="24"/>
      <c r="AK61" s="163" t="str">
        <f t="shared" ca="1" si="6"/>
        <v/>
      </c>
      <c r="AL61" s="24"/>
      <c r="AM61" s="163" t="str">
        <f t="shared" ca="1" si="7"/>
        <v/>
      </c>
      <c r="AN61" s="168" t="str">
        <f t="shared" si="8"/>
        <v/>
      </c>
      <c r="AO61" s="168" t="str">
        <f t="shared" si="9"/>
        <v/>
      </c>
      <c r="AP61" s="168" t="str">
        <f>IF(AN61=7,VLOOKUP(AO61,設定!$A$2:$B$6,2,1),"---")</f>
        <v>---</v>
      </c>
      <c r="AQ61" s="58"/>
      <c r="AR61" s="59"/>
      <c r="AS61" s="59"/>
      <c r="AT61" s="60" t="s">
        <v>105</v>
      </c>
      <c r="AU61" s="61"/>
      <c r="AV61" s="60"/>
      <c r="AW61" s="62"/>
      <c r="AX61" s="230" t="str">
        <f t="shared" si="12"/>
        <v/>
      </c>
      <c r="AY61" s="60" t="s">
        <v>105</v>
      </c>
      <c r="AZ61" s="60" t="s">
        <v>105</v>
      </c>
      <c r="BA61" s="60" t="s">
        <v>105</v>
      </c>
      <c r="BB61" s="60"/>
      <c r="BC61" s="60"/>
      <c r="BD61" s="60"/>
      <c r="BE61" s="60"/>
      <c r="BF61" s="63"/>
      <c r="BG61" s="73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154"/>
      <c r="BZ61" s="34"/>
      <c r="CB61">
        <v>49</v>
      </c>
      <c r="CC61" s="15" t="str">
        <f t="shared" si="10"/>
        <v/>
      </c>
      <c r="CD61" s="15" t="str">
        <f t="shared" si="13"/>
        <v>立得点表!3:12</v>
      </c>
      <c r="CE61" s="92" t="str">
        <f t="shared" si="14"/>
        <v>立得点表!16:25</v>
      </c>
      <c r="CF61" s="15" t="str">
        <f t="shared" si="15"/>
        <v>立3段得点表!3:13</v>
      </c>
      <c r="CG61" s="92" t="str">
        <f t="shared" si="16"/>
        <v>立3段得点表!16:25</v>
      </c>
      <c r="CH61" s="15" t="str">
        <f t="shared" si="17"/>
        <v>ボール得点表!3:13</v>
      </c>
      <c r="CI61" s="92" t="str">
        <f t="shared" si="18"/>
        <v>ボール得点表!16:25</v>
      </c>
      <c r="CJ61" s="15" t="str">
        <f t="shared" si="19"/>
        <v>50m得点表!3:13</v>
      </c>
      <c r="CK61" s="92" t="str">
        <f t="shared" si="20"/>
        <v>50m得点表!16:25</v>
      </c>
      <c r="CL61" s="15" t="str">
        <f t="shared" si="21"/>
        <v>往得点表!3:13</v>
      </c>
      <c r="CM61" s="92" t="str">
        <f t="shared" si="22"/>
        <v>往得点表!16:25</v>
      </c>
      <c r="CN61" s="15" t="str">
        <f t="shared" si="23"/>
        <v>腕得点表!3:13</v>
      </c>
      <c r="CO61" s="92" t="str">
        <f t="shared" si="24"/>
        <v>腕得点表!16:25</v>
      </c>
      <c r="CP61" s="15" t="str">
        <f t="shared" si="25"/>
        <v>腕膝得点表!3:4</v>
      </c>
      <c r="CQ61" s="92" t="str">
        <f t="shared" si="26"/>
        <v>腕膝得点表!8:9</v>
      </c>
      <c r="CR61" s="15" t="str">
        <f t="shared" si="27"/>
        <v>20mシャトルラン得点表!3:13</v>
      </c>
      <c r="CS61" s="92" t="str">
        <f t="shared" si="28"/>
        <v>20mシャトルラン得点表!16:25</v>
      </c>
      <c r="CT61" t="b">
        <f t="shared" si="11"/>
        <v>0</v>
      </c>
      <c r="DA61" s="31"/>
    </row>
    <row r="62" spans="1:105" s="31" customFormat="1" ht="18" customHeight="1">
      <c r="A62" s="8">
        <v>50</v>
      </c>
      <c r="B62" s="117"/>
      <c r="C62" s="140"/>
      <c r="D62" s="138"/>
      <c r="E62" s="140" t="s">
        <v>105</v>
      </c>
      <c r="F62" s="184" t="str">
        <f>IF(D62="","",DATEDIF(D62,W4,"y"))</f>
        <v/>
      </c>
      <c r="G62" s="13"/>
      <c r="H62" s="187"/>
      <c r="I62" s="95"/>
      <c r="J62" s="162" t="str">
        <f t="shared" ca="1" si="0"/>
        <v/>
      </c>
      <c r="K62" s="145"/>
      <c r="L62" s="242"/>
      <c r="M62" s="242"/>
      <c r="N62" s="242"/>
      <c r="O62" s="22"/>
      <c r="P62" s="164" t="str">
        <f t="shared" ca="1" si="1"/>
        <v/>
      </c>
      <c r="Q62" s="42"/>
      <c r="R62" s="43"/>
      <c r="S62" s="43"/>
      <c r="T62" s="43"/>
      <c r="U62" s="120"/>
      <c r="V62" s="95"/>
      <c r="W62" s="220" t="str">
        <f t="shared" ca="1" si="2"/>
        <v/>
      </c>
      <c r="X62" s="217"/>
      <c r="Y62" s="42"/>
      <c r="Z62" s="43"/>
      <c r="AA62" s="43"/>
      <c r="AB62" s="43"/>
      <c r="AC62" s="44"/>
      <c r="AD62" s="22"/>
      <c r="AE62" s="164" t="str">
        <f t="shared" ca="1" si="3"/>
        <v/>
      </c>
      <c r="AF62" s="22"/>
      <c r="AG62" s="164" t="str">
        <f t="shared" ca="1" si="4"/>
        <v/>
      </c>
      <c r="AH62" s="95"/>
      <c r="AI62" s="166" t="str">
        <f t="shared" ca="1" si="5"/>
        <v/>
      </c>
      <c r="AJ62" s="22"/>
      <c r="AK62" s="164" t="str">
        <f t="shared" ca="1" si="6"/>
        <v/>
      </c>
      <c r="AL62" s="22"/>
      <c r="AM62" s="164" t="str">
        <f t="shared" ca="1" si="7"/>
        <v/>
      </c>
      <c r="AN62" s="170" t="str">
        <f t="shared" si="8"/>
        <v/>
      </c>
      <c r="AO62" s="170" t="str">
        <f t="shared" si="9"/>
        <v/>
      </c>
      <c r="AP62" s="170" t="str">
        <f>IF(AN62=7,VLOOKUP(AO62,設定!$A$2:$B$6,2,1),"---")</f>
        <v>---</v>
      </c>
      <c r="AQ62" s="64"/>
      <c r="AR62" s="65"/>
      <c r="AS62" s="65"/>
      <c r="AT62" s="66" t="s">
        <v>105</v>
      </c>
      <c r="AU62" s="67"/>
      <c r="AV62" s="66"/>
      <c r="AW62" s="68"/>
      <c r="AX62" s="229" t="str">
        <f t="shared" si="12"/>
        <v/>
      </c>
      <c r="AY62" s="66" t="s">
        <v>105</v>
      </c>
      <c r="AZ62" s="66" t="s">
        <v>105</v>
      </c>
      <c r="BA62" s="66" t="s">
        <v>105</v>
      </c>
      <c r="BB62" s="66"/>
      <c r="BC62" s="66"/>
      <c r="BD62" s="66"/>
      <c r="BE62" s="66"/>
      <c r="BF62" s="70"/>
      <c r="BG62" s="74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153"/>
      <c r="BZ62" s="83"/>
      <c r="CB62" s="31">
        <v>50</v>
      </c>
      <c r="CC62" s="31" t="str">
        <f t="shared" si="10"/>
        <v/>
      </c>
      <c r="CD62" s="31" t="str">
        <f t="shared" si="13"/>
        <v>立得点表!3:12</v>
      </c>
      <c r="CE62" s="121" t="str">
        <f t="shared" si="14"/>
        <v>立得点表!16:25</v>
      </c>
      <c r="CF62" s="31" t="str">
        <f t="shared" si="15"/>
        <v>立3段得点表!3:13</v>
      </c>
      <c r="CG62" s="121" t="str">
        <f t="shared" si="16"/>
        <v>立3段得点表!16:25</v>
      </c>
      <c r="CH62" s="31" t="str">
        <f t="shared" si="17"/>
        <v>ボール得点表!3:13</v>
      </c>
      <c r="CI62" s="121" t="str">
        <f t="shared" si="18"/>
        <v>ボール得点表!16:25</v>
      </c>
      <c r="CJ62" s="31" t="str">
        <f t="shared" si="19"/>
        <v>50m得点表!3:13</v>
      </c>
      <c r="CK62" s="121" t="str">
        <f t="shared" si="20"/>
        <v>50m得点表!16:25</v>
      </c>
      <c r="CL62" s="31" t="str">
        <f t="shared" si="21"/>
        <v>往得点表!3:13</v>
      </c>
      <c r="CM62" s="121" t="str">
        <f t="shared" si="22"/>
        <v>往得点表!16:25</v>
      </c>
      <c r="CN62" s="31" t="str">
        <f t="shared" si="23"/>
        <v>腕得点表!3:13</v>
      </c>
      <c r="CO62" s="121" t="str">
        <f t="shared" si="24"/>
        <v>腕得点表!16:25</v>
      </c>
      <c r="CP62" s="112" t="str">
        <f t="shared" si="25"/>
        <v>腕膝得点表!3:4</v>
      </c>
      <c r="CQ62" s="113" t="str">
        <f t="shared" si="26"/>
        <v>腕膝得点表!8:9</v>
      </c>
      <c r="CR62" s="31" t="str">
        <f t="shared" si="27"/>
        <v>20mシャトルラン得点表!3:13</v>
      </c>
      <c r="CS62" s="121" t="str">
        <f t="shared" si="28"/>
        <v>20mシャトルラン得点表!16:25</v>
      </c>
      <c r="CT62" s="31" t="b">
        <f t="shared" si="11"/>
        <v>0</v>
      </c>
      <c r="DA62"/>
    </row>
    <row r="63" spans="1:105" ht="18" customHeight="1">
      <c r="A63" s="3">
        <v>51</v>
      </c>
      <c r="B63" s="116"/>
      <c r="C63" s="14"/>
      <c r="D63" s="110"/>
      <c r="E63" s="14" t="s">
        <v>105</v>
      </c>
      <c r="F63" s="183" t="str">
        <f>IF(D63="","",DATEDIF(D63,W4,"y"))</f>
        <v/>
      </c>
      <c r="G63" s="14"/>
      <c r="H63" s="186"/>
      <c r="I63" s="94"/>
      <c r="J63" s="161" t="str">
        <f t="shared" ca="1" si="0"/>
        <v/>
      </c>
      <c r="K63" s="4"/>
      <c r="L63" s="45"/>
      <c r="M63" s="45"/>
      <c r="N63" s="45"/>
      <c r="O63" s="24"/>
      <c r="P63" s="163" t="str">
        <f t="shared" ca="1" si="1"/>
        <v/>
      </c>
      <c r="Q63" s="4"/>
      <c r="R63" s="45"/>
      <c r="S63" s="45"/>
      <c r="T63" s="45"/>
      <c r="U63" s="119"/>
      <c r="V63" s="94"/>
      <c r="W63" s="219" t="str">
        <f t="shared" ca="1" si="2"/>
        <v/>
      </c>
      <c r="X63" s="27"/>
      <c r="Y63" s="4"/>
      <c r="Z63" s="45"/>
      <c r="AA63" s="45"/>
      <c r="AB63" s="45"/>
      <c r="AC63" s="35"/>
      <c r="AD63" s="21"/>
      <c r="AE63" s="163" t="str">
        <f t="shared" ca="1" si="3"/>
        <v/>
      </c>
      <c r="AF63" s="21"/>
      <c r="AG63" s="163" t="str">
        <f t="shared" ca="1" si="4"/>
        <v/>
      </c>
      <c r="AH63" s="94"/>
      <c r="AI63" s="165" t="str">
        <f t="shared" ca="1" si="5"/>
        <v/>
      </c>
      <c r="AJ63" s="21"/>
      <c r="AK63" s="163" t="str">
        <f t="shared" ca="1" si="6"/>
        <v/>
      </c>
      <c r="AL63" s="21"/>
      <c r="AM63" s="163" t="str">
        <f t="shared" ca="1" si="7"/>
        <v/>
      </c>
      <c r="AN63" s="167" t="str">
        <f t="shared" si="8"/>
        <v/>
      </c>
      <c r="AO63" s="168" t="str">
        <f t="shared" si="9"/>
        <v/>
      </c>
      <c r="AP63" s="169" t="str">
        <f>IF(AN63=7,VLOOKUP(AO63,設定!$A$2:$B$6,2,1),"---")</f>
        <v>---</v>
      </c>
      <c r="AQ63" s="76"/>
      <c r="AR63" s="77"/>
      <c r="AS63" s="77"/>
      <c r="AT63" s="78" t="s">
        <v>105</v>
      </c>
      <c r="AU63" s="79"/>
      <c r="AV63" s="78"/>
      <c r="AW63" s="80"/>
      <c r="AX63" s="228" t="str">
        <f t="shared" si="12"/>
        <v/>
      </c>
      <c r="AY63" s="78" t="s">
        <v>105</v>
      </c>
      <c r="AZ63" s="78" t="s">
        <v>105</v>
      </c>
      <c r="BA63" s="78" t="s">
        <v>105</v>
      </c>
      <c r="BB63" s="78"/>
      <c r="BC63" s="78"/>
      <c r="BD63" s="78"/>
      <c r="BE63" s="78"/>
      <c r="BF63" s="81"/>
      <c r="BG63" s="82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152"/>
      <c r="BZ63" s="34"/>
      <c r="CB63">
        <v>51</v>
      </c>
      <c r="CC63" s="15" t="str">
        <f t="shared" si="10"/>
        <v/>
      </c>
      <c r="CD63" s="15" t="str">
        <f t="shared" si="13"/>
        <v>立得点表!3:12</v>
      </c>
      <c r="CE63" s="92" t="str">
        <f t="shared" si="14"/>
        <v>立得点表!16:25</v>
      </c>
      <c r="CF63" s="15" t="str">
        <f t="shared" si="15"/>
        <v>立3段得点表!3:13</v>
      </c>
      <c r="CG63" s="92" t="str">
        <f t="shared" si="16"/>
        <v>立3段得点表!16:25</v>
      </c>
      <c r="CH63" s="15" t="str">
        <f t="shared" si="17"/>
        <v>ボール得点表!3:13</v>
      </c>
      <c r="CI63" s="92" t="str">
        <f t="shared" si="18"/>
        <v>ボール得点表!16:25</v>
      </c>
      <c r="CJ63" s="15" t="str">
        <f t="shared" si="19"/>
        <v>50m得点表!3:13</v>
      </c>
      <c r="CK63" s="92" t="str">
        <f t="shared" si="20"/>
        <v>50m得点表!16:25</v>
      </c>
      <c r="CL63" s="15" t="str">
        <f t="shared" si="21"/>
        <v>往得点表!3:13</v>
      </c>
      <c r="CM63" s="92" t="str">
        <f t="shared" si="22"/>
        <v>往得点表!16:25</v>
      </c>
      <c r="CN63" s="15" t="str">
        <f t="shared" si="23"/>
        <v>腕得点表!3:13</v>
      </c>
      <c r="CO63" s="92" t="str">
        <f t="shared" si="24"/>
        <v>腕得点表!16:25</v>
      </c>
      <c r="CP63" s="15" t="str">
        <f t="shared" si="25"/>
        <v>腕膝得点表!3:4</v>
      </c>
      <c r="CQ63" s="92" t="str">
        <f t="shared" si="26"/>
        <v>腕膝得点表!8:9</v>
      </c>
      <c r="CR63" s="15" t="str">
        <f t="shared" si="27"/>
        <v>20mシャトルラン得点表!3:13</v>
      </c>
      <c r="CS63" s="92" t="str">
        <f t="shared" si="28"/>
        <v>20mシャトルラン得点表!16:25</v>
      </c>
      <c r="CT63" t="b">
        <f t="shared" si="11"/>
        <v>0</v>
      </c>
    </row>
    <row r="64" spans="1:105" ht="18" customHeight="1">
      <c r="A64" s="6">
        <v>52</v>
      </c>
      <c r="B64" s="116"/>
      <c r="C64" s="14"/>
      <c r="D64" s="110"/>
      <c r="E64" s="14" t="s">
        <v>105</v>
      </c>
      <c r="F64" s="183" t="str">
        <f>IF(D64="","",DATEDIF(D64,W4,"y"))</f>
        <v/>
      </c>
      <c r="G64" s="14"/>
      <c r="H64" s="186"/>
      <c r="I64" s="94"/>
      <c r="J64" s="161" t="str">
        <f t="shared" ca="1" si="0"/>
        <v/>
      </c>
      <c r="K64" s="4"/>
      <c r="L64" s="45"/>
      <c r="M64" s="45"/>
      <c r="N64" s="45"/>
      <c r="O64" s="24"/>
      <c r="P64" s="163" t="str">
        <f t="shared" ca="1" si="1"/>
        <v/>
      </c>
      <c r="Q64" s="4"/>
      <c r="R64" s="45"/>
      <c r="S64" s="45"/>
      <c r="T64" s="45"/>
      <c r="U64" s="119"/>
      <c r="V64" s="94"/>
      <c r="W64" s="219" t="str">
        <f t="shared" ca="1" si="2"/>
        <v/>
      </c>
      <c r="X64" s="27"/>
      <c r="Y64" s="4"/>
      <c r="Z64" s="45"/>
      <c r="AA64" s="45"/>
      <c r="AB64" s="45"/>
      <c r="AC64" s="35"/>
      <c r="AD64" s="24"/>
      <c r="AE64" s="163" t="str">
        <f t="shared" ca="1" si="3"/>
        <v/>
      </c>
      <c r="AF64" s="24"/>
      <c r="AG64" s="163" t="str">
        <f t="shared" ca="1" si="4"/>
        <v/>
      </c>
      <c r="AH64" s="94"/>
      <c r="AI64" s="165" t="str">
        <f t="shared" ca="1" si="5"/>
        <v/>
      </c>
      <c r="AJ64" s="24"/>
      <c r="AK64" s="163" t="str">
        <f t="shared" ca="1" si="6"/>
        <v/>
      </c>
      <c r="AL64" s="24"/>
      <c r="AM64" s="163" t="str">
        <f t="shared" ca="1" si="7"/>
        <v/>
      </c>
      <c r="AN64" s="168" t="str">
        <f t="shared" si="8"/>
        <v/>
      </c>
      <c r="AO64" s="168" t="str">
        <f t="shared" si="9"/>
        <v/>
      </c>
      <c r="AP64" s="168" t="str">
        <f>IF(AN64=7,VLOOKUP(AO64,設定!$A$2:$B$6,2,1),"---")</f>
        <v>---</v>
      </c>
      <c r="AQ64" s="58"/>
      <c r="AR64" s="59"/>
      <c r="AS64" s="59"/>
      <c r="AT64" s="60" t="s">
        <v>105</v>
      </c>
      <c r="AU64" s="61"/>
      <c r="AV64" s="60"/>
      <c r="AW64" s="62"/>
      <c r="AX64" s="230" t="str">
        <f t="shared" si="12"/>
        <v/>
      </c>
      <c r="AY64" s="60" t="s">
        <v>105</v>
      </c>
      <c r="AZ64" s="60" t="s">
        <v>105</v>
      </c>
      <c r="BA64" s="60" t="s">
        <v>105</v>
      </c>
      <c r="BB64" s="60"/>
      <c r="BC64" s="60"/>
      <c r="BD64" s="60"/>
      <c r="BE64" s="60"/>
      <c r="BF64" s="63"/>
      <c r="BG64" s="73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154"/>
      <c r="BZ64" s="34"/>
      <c r="CB64">
        <v>52</v>
      </c>
      <c r="CC64" s="15" t="str">
        <f t="shared" si="10"/>
        <v/>
      </c>
      <c r="CD64" s="15" t="str">
        <f t="shared" si="13"/>
        <v>立得点表!3:12</v>
      </c>
      <c r="CE64" s="92" t="str">
        <f t="shared" si="14"/>
        <v>立得点表!16:25</v>
      </c>
      <c r="CF64" s="15" t="str">
        <f t="shared" si="15"/>
        <v>立3段得点表!3:13</v>
      </c>
      <c r="CG64" s="92" t="str">
        <f t="shared" si="16"/>
        <v>立3段得点表!16:25</v>
      </c>
      <c r="CH64" s="15" t="str">
        <f t="shared" si="17"/>
        <v>ボール得点表!3:13</v>
      </c>
      <c r="CI64" s="92" t="str">
        <f t="shared" si="18"/>
        <v>ボール得点表!16:25</v>
      </c>
      <c r="CJ64" s="15" t="str">
        <f t="shared" si="19"/>
        <v>50m得点表!3:13</v>
      </c>
      <c r="CK64" s="92" t="str">
        <f t="shared" si="20"/>
        <v>50m得点表!16:25</v>
      </c>
      <c r="CL64" s="15" t="str">
        <f t="shared" si="21"/>
        <v>往得点表!3:13</v>
      </c>
      <c r="CM64" s="92" t="str">
        <f t="shared" si="22"/>
        <v>往得点表!16:25</v>
      </c>
      <c r="CN64" s="15" t="str">
        <f t="shared" si="23"/>
        <v>腕得点表!3:13</v>
      </c>
      <c r="CO64" s="92" t="str">
        <f t="shared" si="24"/>
        <v>腕得点表!16:25</v>
      </c>
      <c r="CP64" s="15" t="str">
        <f t="shared" si="25"/>
        <v>腕膝得点表!3:4</v>
      </c>
      <c r="CQ64" s="92" t="str">
        <f t="shared" si="26"/>
        <v>腕膝得点表!8:9</v>
      </c>
      <c r="CR64" s="15" t="str">
        <f t="shared" si="27"/>
        <v>20mシャトルラン得点表!3:13</v>
      </c>
      <c r="CS64" s="92" t="str">
        <f t="shared" si="28"/>
        <v>20mシャトルラン得点表!16:25</v>
      </c>
      <c r="CT64" t="b">
        <f t="shared" si="11"/>
        <v>0</v>
      </c>
    </row>
    <row r="65" spans="1:105" ht="18" customHeight="1">
      <c r="A65" s="6">
        <v>53</v>
      </c>
      <c r="B65" s="116"/>
      <c r="C65" s="14"/>
      <c r="D65" s="110"/>
      <c r="E65" s="14" t="s">
        <v>105</v>
      </c>
      <c r="F65" s="183" t="str">
        <f>IF(D65="","",DATEDIF(D65,W4,"y"))</f>
        <v/>
      </c>
      <c r="G65" s="14"/>
      <c r="H65" s="186"/>
      <c r="I65" s="94"/>
      <c r="J65" s="161" t="str">
        <f t="shared" ca="1" si="0"/>
        <v/>
      </c>
      <c r="K65" s="4"/>
      <c r="L65" s="45"/>
      <c r="M65" s="45"/>
      <c r="N65" s="45"/>
      <c r="O65" s="24"/>
      <c r="P65" s="163" t="str">
        <f t="shared" ca="1" si="1"/>
        <v/>
      </c>
      <c r="Q65" s="4"/>
      <c r="R65" s="45"/>
      <c r="S65" s="45"/>
      <c r="T65" s="45"/>
      <c r="U65" s="119"/>
      <c r="V65" s="94"/>
      <c r="W65" s="219" t="str">
        <f t="shared" ca="1" si="2"/>
        <v/>
      </c>
      <c r="X65" s="27"/>
      <c r="Y65" s="4"/>
      <c r="Z65" s="45"/>
      <c r="AA65" s="45"/>
      <c r="AB65" s="45"/>
      <c r="AC65" s="35"/>
      <c r="AD65" s="24"/>
      <c r="AE65" s="163" t="str">
        <f t="shared" ca="1" si="3"/>
        <v/>
      </c>
      <c r="AF65" s="24"/>
      <c r="AG65" s="163" t="str">
        <f t="shared" ca="1" si="4"/>
        <v/>
      </c>
      <c r="AH65" s="94"/>
      <c r="AI65" s="165" t="str">
        <f t="shared" ca="1" si="5"/>
        <v/>
      </c>
      <c r="AJ65" s="24"/>
      <c r="AK65" s="163" t="str">
        <f t="shared" ca="1" si="6"/>
        <v/>
      </c>
      <c r="AL65" s="24"/>
      <c r="AM65" s="163" t="str">
        <f t="shared" ca="1" si="7"/>
        <v/>
      </c>
      <c r="AN65" s="168" t="str">
        <f t="shared" si="8"/>
        <v/>
      </c>
      <c r="AO65" s="168" t="str">
        <f t="shared" si="9"/>
        <v/>
      </c>
      <c r="AP65" s="168" t="str">
        <f>IF(AN65=7,VLOOKUP(AO65,設定!$A$2:$B$6,2,1),"---")</f>
        <v>---</v>
      </c>
      <c r="AQ65" s="58"/>
      <c r="AR65" s="59"/>
      <c r="AS65" s="59"/>
      <c r="AT65" s="60" t="s">
        <v>105</v>
      </c>
      <c r="AU65" s="61"/>
      <c r="AV65" s="60"/>
      <c r="AW65" s="62"/>
      <c r="AX65" s="230" t="str">
        <f t="shared" si="12"/>
        <v/>
      </c>
      <c r="AY65" s="60" t="s">
        <v>105</v>
      </c>
      <c r="AZ65" s="60" t="s">
        <v>105</v>
      </c>
      <c r="BA65" s="60" t="s">
        <v>105</v>
      </c>
      <c r="BB65" s="60"/>
      <c r="BC65" s="60"/>
      <c r="BD65" s="60"/>
      <c r="BE65" s="60"/>
      <c r="BF65" s="63"/>
      <c r="BG65" s="73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154"/>
      <c r="BZ65" s="34"/>
      <c r="CB65">
        <v>53</v>
      </c>
      <c r="CC65" s="15" t="str">
        <f t="shared" si="10"/>
        <v/>
      </c>
      <c r="CD65" s="15" t="str">
        <f t="shared" si="13"/>
        <v>立得点表!3:12</v>
      </c>
      <c r="CE65" s="92" t="str">
        <f t="shared" si="14"/>
        <v>立得点表!16:25</v>
      </c>
      <c r="CF65" s="15" t="str">
        <f t="shared" si="15"/>
        <v>立3段得点表!3:13</v>
      </c>
      <c r="CG65" s="92" t="str">
        <f t="shared" si="16"/>
        <v>立3段得点表!16:25</v>
      </c>
      <c r="CH65" s="15" t="str">
        <f t="shared" si="17"/>
        <v>ボール得点表!3:13</v>
      </c>
      <c r="CI65" s="92" t="str">
        <f t="shared" si="18"/>
        <v>ボール得点表!16:25</v>
      </c>
      <c r="CJ65" s="15" t="str">
        <f t="shared" si="19"/>
        <v>50m得点表!3:13</v>
      </c>
      <c r="CK65" s="92" t="str">
        <f t="shared" si="20"/>
        <v>50m得点表!16:25</v>
      </c>
      <c r="CL65" s="15" t="str">
        <f t="shared" si="21"/>
        <v>往得点表!3:13</v>
      </c>
      <c r="CM65" s="92" t="str">
        <f t="shared" si="22"/>
        <v>往得点表!16:25</v>
      </c>
      <c r="CN65" s="15" t="str">
        <f t="shared" si="23"/>
        <v>腕得点表!3:13</v>
      </c>
      <c r="CO65" s="92" t="str">
        <f t="shared" si="24"/>
        <v>腕得点表!16:25</v>
      </c>
      <c r="CP65" s="15" t="str">
        <f t="shared" si="25"/>
        <v>腕膝得点表!3:4</v>
      </c>
      <c r="CQ65" s="92" t="str">
        <f t="shared" si="26"/>
        <v>腕膝得点表!8:9</v>
      </c>
      <c r="CR65" s="15" t="str">
        <f t="shared" si="27"/>
        <v>20mシャトルラン得点表!3:13</v>
      </c>
      <c r="CS65" s="92" t="str">
        <f t="shared" si="28"/>
        <v>20mシャトルラン得点表!16:25</v>
      </c>
      <c r="CT65" t="b">
        <f t="shared" si="11"/>
        <v>0</v>
      </c>
    </row>
    <row r="66" spans="1:105" ht="18" customHeight="1">
      <c r="A66" s="6">
        <v>54</v>
      </c>
      <c r="B66" s="116"/>
      <c r="C66" s="14"/>
      <c r="D66" s="110"/>
      <c r="E66" s="14" t="s">
        <v>105</v>
      </c>
      <c r="F66" s="183" t="str">
        <f>IF(D66="","",DATEDIF(D66,W4,"y"))</f>
        <v/>
      </c>
      <c r="G66" s="14"/>
      <c r="H66" s="186"/>
      <c r="I66" s="94"/>
      <c r="J66" s="161" t="str">
        <f t="shared" ca="1" si="0"/>
        <v/>
      </c>
      <c r="K66" s="4"/>
      <c r="L66" s="45"/>
      <c r="M66" s="45"/>
      <c r="N66" s="45"/>
      <c r="O66" s="24"/>
      <c r="P66" s="163" t="str">
        <f t="shared" ca="1" si="1"/>
        <v/>
      </c>
      <c r="Q66" s="4"/>
      <c r="R66" s="45"/>
      <c r="S66" s="45"/>
      <c r="T66" s="45"/>
      <c r="U66" s="119"/>
      <c r="V66" s="94"/>
      <c r="W66" s="219" t="str">
        <f t="shared" ca="1" si="2"/>
        <v/>
      </c>
      <c r="X66" s="27"/>
      <c r="Y66" s="4"/>
      <c r="Z66" s="45"/>
      <c r="AA66" s="45"/>
      <c r="AB66" s="45"/>
      <c r="AC66" s="35"/>
      <c r="AD66" s="24"/>
      <c r="AE66" s="163" t="str">
        <f t="shared" ca="1" si="3"/>
        <v/>
      </c>
      <c r="AF66" s="24"/>
      <c r="AG66" s="163" t="str">
        <f t="shared" ca="1" si="4"/>
        <v/>
      </c>
      <c r="AH66" s="94"/>
      <c r="AI66" s="165" t="str">
        <f t="shared" ca="1" si="5"/>
        <v/>
      </c>
      <c r="AJ66" s="24"/>
      <c r="AK66" s="163" t="str">
        <f t="shared" ca="1" si="6"/>
        <v/>
      </c>
      <c r="AL66" s="24"/>
      <c r="AM66" s="163" t="str">
        <f t="shared" ca="1" si="7"/>
        <v/>
      </c>
      <c r="AN66" s="168" t="str">
        <f t="shared" si="8"/>
        <v/>
      </c>
      <c r="AO66" s="168" t="str">
        <f t="shared" si="9"/>
        <v/>
      </c>
      <c r="AP66" s="168" t="str">
        <f>IF(AN66=7,VLOOKUP(AO66,設定!$A$2:$B$6,2,1),"---")</f>
        <v>---</v>
      </c>
      <c r="AQ66" s="58"/>
      <c r="AR66" s="59"/>
      <c r="AS66" s="59"/>
      <c r="AT66" s="60" t="s">
        <v>105</v>
      </c>
      <c r="AU66" s="61"/>
      <c r="AV66" s="60"/>
      <c r="AW66" s="62"/>
      <c r="AX66" s="230" t="str">
        <f t="shared" si="12"/>
        <v/>
      </c>
      <c r="AY66" s="60" t="s">
        <v>105</v>
      </c>
      <c r="AZ66" s="60" t="s">
        <v>105</v>
      </c>
      <c r="BA66" s="60" t="s">
        <v>105</v>
      </c>
      <c r="BB66" s="60"/>
      <c r="BC66" s="60"/>
      <c r="BD66" s="60"/>
      <c r="BE66" s="60"/>
      <c r="BF66" s="63"/>
      <c r="BG66" s="73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154"/>
      <c r="BZ66" s="34"/>
      <c r="CB66">
        <v>54</v>
      </c>
      <c r="CC66" s="15" t="str">
        <f t="shared" si="10"/>
        <v/>
      </c>
      <c r="CD66" s="15" t="str">
        <f t="shared" si="13"/>
        <v>立得点表!3:12</v>
      </c>
      <c r="CE66" s="92" t="str">
        <f t="shared" si="14"/>
        <v>立得点表!16:25</v>
      </c>
      <c r="CF66" s="15" t="str">
        <f t="shared" si="15"/>
        <v>立3段得点表!3:13</v>
      </c>
      <c r="CG66" s="92" t="str">
        <f t="shared" si="16"/>
        <v>立3段得点表!16:25</v>
      </c>
      <c r="CH66" s="15" t="str">
        <f t="shared" si="17"/>
        <v>ボール得点表!3:13</v>
      </c>
      <c r="CI66" s="92" t="str">
        <f t="shared" si="18"/>
        <v>ボール得点表!16:25</v>
      </c>
      <c r="CJ66" s="15" t="str">
        <f t="shared" si="19"/>
        <v>50m得点表!3:13</v>
      </c>
      <c r="CK66" s="92" t="str">
        <f t="shared" si="20"/>
        <v>50m得点表!16:25</v>
      </c>
      <c r="CL66" s="15" t="str">
        <f t="shared" si="21"/>
        <v>往得点表!3:13</v>
      </c>
      <c r="CM66" s="92" t="str">
        <f t="shared" si="22"/>
        <v>往得点表!16:25</v>
      </c>
      <c r="CN66" s="15" t="str">
        <f t="shared" si="23"/>
        <v>腕得点表!3:13</v>
      </c>
      <c r="CO66" s="92" t="str">
        <f t="shared" si="24"/>
        <v>腕得点表!16:25</v>
      </c>
      <c r="CP66" s="15" t="str">
        <f t="shared" si="25"/>
        <v>腕膝得点表!3:4</v>
      </c>
      <c r="CQ66" s="92" t="str">
        <f t="shared" si="26"/>
        <v>腕膝得点表!8:9</v>
      </c>
      <c r="CR66" s="15" t="str">
        <f t="shared" si="27"/>
        <v>20mシャトルラン得点表!3:13</v>
      </c>
      <c r="CS66" s="92" t="str">
        <f t="shared" si="28"/>
        <v>20mシャトルラン得点表!16:25</v>
      </c>
      <c r="CT66" t="b">
        <f t="shared" si="11"/>
        <v>0</v>
      </c>
      <c r="DA66" s="31"/>
    </row>
    <row r="67" spans="1:105" s="31" customFormat="1" ht="18" customHeight="1">
      <c r="A67" s="8">
        <v>55</v>
      </c>
      <c r="B67" s="199"/>
      <c r="C67" s="193"/>
      <c r="D67" s="200"/>
      <c r="E67" s="193" t="s">
        <v>105</v>
      </c>
      <c r="F67" s="201" t="str">
        <f>IF(D67="","",DATEDIF(D67,W4,"y"))</f>
        <v/>
      </c>
      <c r="G67" s="202"/>
      <c r="H67" s="203"/>
      <c r="I67" s="204"/>
      <c r="J67" s="205" t="str">
        <f t="shared" ca="1" si="0"/>
        <v/>
      </c>
      <c r="K67" s="206"/>
      <c r="L67" s="197"/>
      <c r="M67" s="197"/>
      <c r="N67" s="197"/>
      <c r="O67" s="207"/>
      <c r="P67" s="208" t="str">
        <f t="shared" ca="1" si="1"/>
        <v/>
      </c>
      <c r="Q67" s="209"/>
      <c r="R67" s="210"/>
      <c r="S67" s="210"/>
      <c r="T67" s="210"/>
      <c r="U67" s="211"/>
      <c r="V67" s="204"/>
      <c r="W67" s="221" t="str">
        <f t="shared" ca="1" si="2"/>
        <v/>
      </c>
      <c r="X67" s="34"/>
      <c r="Y67" s="209"/>
      <c r="Z67" s="210"/>
      <c r="AA67" s="210"/>
      <c r="AB67" s="210"/>
      <c r="AC67" s="212"/>
      <c r="AD67" s="22"/>
      <c r="AE67" s="164" t="str">
        <f t="shared" ca="1" si="3"/>
        <v/>
      </c>
      <c r="AF67" s="22"/>
      <c r="AG67" s="164" t="str">
        <f t="shared" ca="1" si="4"/>
        <v/>
      </c>
      <c r="AH67" s="95"/>
      <c r="AI67" s="166" t="str">
        <f t="shared" ca="1" si="5"/>
        <v/>
      </c>
      <c r="AJ67" s="22"/>
      <c r="AK67" s="164" t="str">
        <f t="shared" ca="1" si="6"/>
        <v/>
      </c>
      <c r="AL67" s="22"/>
      <c r="AM67" s="164" t="str">
        <f t="shared" ca="1" si="7"/>
        <v/>
      </c>
      <c r="AN67" s="170" t="str">
        <f t="shared" si="8"/>
        <v/>
      </c>
      <c r="AO67" s="170" t="str">
        <f t="shared" si="9"/>
        <v/>
      </c>
      <c r="AP67" s="170" t="str">
        <f>IF(AN67=7,VLOOKUP(AO67,設定!$A$2:$B$6,2,1),"---")</f>
        <v>---</v>
      </c>
      <c r="AQ67" s="64"/>
      <c r="AR67" s="65"/>
      <c r="AS67" s="65"/>
      <c r="AT67" s="66" t="s">
        <v>105</v>
      </c>
      <c r="AU67" s="67"/>
      <c r="AV67" s="66"/>
      <c r="AW67" s="68"/>
      <c r="AX67" s="229" t="str">
        <f t="shared" si="12"/>
        <v/>
      </c>
      <c r="AY67" s="66" t="s">
        <v>105</v>
      </c>
      <c r="AZ67" s="66" t="s">
        <v>105</v>
      </c>
      <c r="BA67" s="66" t="s">
        <v>105</v>
      </c>
      <c r="BB67" s="66"/>
      <c r="BC67" s="66"/>
      <c r="BD67" s="66"/>
      <c r="BE67" s="66"/>
      <c r="BF67" s="70"/>
      <c r="BG67" s="74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153"/>
      <c r="BZ67" s="83"/>
      <c r="CB67" s="31">
        <v>55</v>
      </c>
      <c r="CC67" s="31" t="str">
        <f t="shared" si="10"/>
        <v/>
      </c>
      <c r="CD67" s="31" t="str">
        <f t="shared" si="13"/>
        <v>立得点表!3:12</v>
      </c>
      <c r="CE67" s="121" t="str">
        <f t="shared" si="14"/>
        <v>立得点表!16:25</v>
      </c>
      <c r="CF67" s="31" t="str">
        <f t="shared" si="15"/>
        <v>立3段得点表!3:13</v>
      </c>
      <c r="CG67" s="121" t="str">
        <f t="shared" si="16"/>
        <v>立3段得点表!16:25</v>
      </c>
      <c r="CH67" s="31" t="str">
        <f t="shared" si="17"/>
        <v>ボール得点表!3:13</v>
      </c>
      <c r="CI67" s="121" t="str">
        <f t="shared" si="18"/>
        <v>ボール得点表!16:25</v>
      </c>
      <c r="CJ67" s="31" t="str">
        <f t="shared" si="19"/>
        <v>50m得点表!3:13</v>
      </c>
      <c r="CK67" s="121" t="str">
        <f t="shared" si="20"/>
        <v>50m得点表!16:25</v>
      </c>
      <c r="CL67" s="31" t="str">
        <f t="shared" si="21"/>
        <v>往得点表!3:13</v>
      </c>
      <c r="CM67" s="121" t="str">
        <f t="shared" si="22"/>
        <v>往得点表!16:25</v>
      </c>
      <c r="CN67" s="31" t="str">
        <f t="shared" si="23"/>
        <v>腕得点表!3:13</v>
      </c>
      <c r="CO67" s="121" t="str">
        <f t="shared" si="24"/>
        <v>腕得点表!16:25</v>
      </c>
      <c r="CP67" s="112" t="str">
        <f t="shared" si="25"/>
        <v>腕膝得点表!3:4</v>
      </c>
      <c r="CQ67" s="113" t="str">
        <f t="shared" si="26"/>
        <v>腕膝得点表!8:9</v>
      </c>
      <c r="CR67" s="31" t="str">
        <f t="shared" si="27"/>
        <v>20mシャトルラン得点表!3:13</v>
      </c>
      <c r="CS67" s="121" t="str">
        <f t="shared" si="28"/>
        <v>20mシャトルラン得点表!16:25</v>
      </c>
      <c r="CT67" s="31" t="b">
        <f t="shared" si="11"/>
        <v>0</v>
      </c>
      <c r="DA67"/>
    </row>
    <row r="68" spans="1:105" ht="18" customHeight="1">
      <c r="A68" s="3">
        <v>56</v>
      </c>
      <c r="B68" s="115"/>
      <c r="C68" s="11"/>
      <c r="D68" s="46"/>
      <c r="E68" s="11" t="s">
        <v>105</v>
      </c>
      <c r="F68" s="213" t="str">
        <f>IF(D68="","",DATEDIF(D68,W4,"y"))</f>
        <v/>
      </c>
      <c r="G68" s="11"/>
      <c r="H68" s="188"/>
      <c r="I68" s="133"/>
      <c r="J68" s="214" t="str">
        <f t="shared" ca="1" si="0"/>
        <v/>
      </c>
      <c r="K68" s="36"/>
      <c r="L68" s="37"/>
      <c r="M68" s="37"/>
      <c r="N68" s="37"/>
      <c r="O68" s="21"/>
      <c r="P68" s="215" t="str">
        <f t="shared" ca="1" si="1"/>
        <v/>
      </c>
      <c r="Q68" s="36"/>
      <c r="R68" s="37"/>
      <c r="S68" s="37"/>
      <c r="T68" s="37"/>
      <c r="U68" s="127"/>
      <c r="V68" s="133"/>
      <c r="W68" s="222" t="str">
        <f t="shared" ca="1" si="2"/>
        <v/>
      </c>
      <c r="X68" s="126"/>
      <c r="Y68" s="36"/>
      <c r="Z68" s="37"/>
      <c r="AA68" s="37"/>
      <c r="AB68" s="37"/>
      <c r="AC68" s="38"/>
      <c r="AD68" s="21"/>
      <c r="AE68" s="163" t="str">
        <f t="shared" ca="1" si="3"/>
        <v/>
      </c>
      <c r="AF68" s="21"/>
      <c r="AG68" s="163" t="str">
        <f t="shared" ca="1" si="4"/>
        <v/>
      </c>
      <c r="AH68" s="94"/>
      <c r="AI68" s="165" t="str">
        <f t="shared" ca="1" si="5"/>
        <v/>
      </c>
      <c r="AJ68" s="21"/>
      <c r="AK68" s="163" t="str">
        <f t="shared" ca="1" si="6"/>
        <v/>
      </c>
      <c r="AL68" s="21"/>
      <c r="AM68" s="163" t="str">
        <f t="shared" ca="1" si="7"/>
        <v/>
      </c>
      <c r="AN68" s="167" t="str">
        <f t="shared" si="8"/>
        <v/>
      </c>
      <c r="AO68" s="168" t="str">
        <f t="shared" si="9"/>
        <v/>
      </c>
      <c r="AP68" s="169" t="str">
        <f>IF(AN68=7,VLOOKUP(AO68,設定!$A$2:$B$6,2,1),"---")</f>
        <v>---</v>
      </c>
      <c r="AQ68" s="76"/>
      <c r="AR68" s="77"/>
      <c r="AS68" s="77"/>
      <c r="AT68" s="78" t="s">
        <v>105</v>
      </c>
      <c r="AU68" s="79"/>
      <c r="AV68" s="78"/>
      <c r="AW68" s="80"/>
      <c r="AX68" s="228" t="str">
        <f t="shared" si="12"/>
        <v/>
      </c>
      <c r="AY68" s="78" t="s">
        <v>105</v>
      </c>
      <c r="AZ68" s="78" t="s">
        <v>105</v>
      </c>
      <c r="BA68" s="78" t="s">
        <v>105</v>
      </c>
      <c r="BB68" s="78"/>
      <c r="BC68" s="78"/>
      <c r="BD68" s="78"/>
      <c r="BE68" s="78"/>
      <c r="BF68" s="81"/>
      <c r="BG68" s="82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152"/>
      <c r="BZ68" s="34"/>
      <c r="CB68">
        <v>56</v>
      </c>
      <c r="CC68" s="15" t="str">
        <f t="shared" si="10"/>
        <v/>
      </c>
      <c r="CD68" s="15" t="str">
        <f t="shared" si="13"/>
        <v>立得点表!3:12</v>
      </c>
      <c r="CE68" s="92" t="str">
        <f t="shared" si="14"/>
        <v>立得点表!16:25</v>
      </c>
      <c r="CF68" s="15" t="str">
        <f t="shared" si="15"/>
        <v>立3段得点表!3:13</v>
      </c>
      <c r="CG68" s="92" t="str">
        <f t="shared" si="16"/>
        <v>立3段得点表!16:25</v>
      </c>
      <c r="CH68" s="15" t="str">
        <f t="shared" si="17"/>
        <v>ボール得点表!3:13</v>
      </c>
      <c r="CI68" s="92" t="str">
        <f t="shared" si="18"/>
        <v>ボール得点表!16:25</v>
      </c>
      <c r="CJ68" s="15" t="str">
        <f t="shared" si="19"/>
        <v>50m得点表!3:13</v>
      </c>
      <c r="CK68" s="92" t="str">
        <f t="shared" si="20"/>
        <v>50m得点表!16:25</v>
      </c>
      <c r="CL68" s="15" t="str">
        <f t="shared" si="21"/>
        <v>往得点表!3:13</v>
      </c>
      <c r="CM68" s="92" t="str">
        <f t="shared" si="22"/>
        <v>往得点表!16:25</v>
      </c>
      <c r="CN68" s="15" t="str">
        <f t="shared" si="23"/>
        <v>腕得点表!3:13</v>
      </c>
      <c r="CO68" s="92" t="str">
        <f t="shared" si="24"/>
        <v>腕得点表!16:25</v>
      </c>
      <c r="CP68" s="15" t="str">
        <f t="shared" si="25"/>
        <v>腕膝得点表!3:4</v>
      </c>
      <c r="CQ68" s="92" t="str">
        <f t="shared" si="26"/>
        <v>腕膝得点表!8:9</v>
      </c>
      <c r="CR68" s="15" t="str">
        <f t="shared" si="27"/>
        <v>20mシャトルラン得点表!3:13</v>
      </c>
      <c r="CS68" s="92" t="str">
        <f t="shared" si="28"/>
        <v>20mシャトルラン得点表!16:25</v>
      </c>
      <c r="CT68" t="b">
        <f t="shared" si="11"/>
        <v>0</v>
      </c>
    </row>
    <row r="69" spans="1:105" ht="18" customHeight="1">
      <c r="A69" s="6">
        <v>57</v>
      </c>
      <c r="B69" s="116"/>
      <c r="C69" s="14"/>
      <c r="D69" s="110"/>
      <c r="E69" s="14" t="s">
        <v>105</v>
      </c>
      <c r="F69" s="183" t="str">
        <f>IF(D69="","",DATEDIF(D69,W4,"y"))</f>
        <v/>
      </c>
      <c r="G69" s="14"/>
      <c r="H69" s="186"/>
      <c r="I69" s="94"/>
      <c r="J69" s="161" t="str">
        <f t="shared" ca="1" si="0"/>
        <v/>
      </c>
      <c r="K69" s="4"/>
      <c r="L69" s="45"/>
      <c r="M69" s="45"/>
      <c r="N69" s="45"/>
      <c r="O69" s="24"/>
      <c r="P69" s="163" t="str">
        <f t="shared" ca="1" si="1"/>
        <v/>
      </c>
      <c r="Q69" s="4"/>
      <c r="R69" s="45"/>
      <c r="S69" s="45"/>
      <c r="T69" s="45"/>
      <c r="U69" s="119"/>
      <c r="V69" s="94"/>
      <c r="W69" s="219" t="str">
        <f t="shared" ca="1" si="2"/>
        <v/>
      </c>
      <c r="X69" s="27"/>
      <c r="Y69" s="4"/>
      <c r="Z69" s="45"/>
      <c r="AA69" s="45"/>
      <c r="AB69" s="45"/>
      <c r="AC69" s="35"/>
      <c r="AD69" s="24"/>
      <c r="AE69" s="163" t="str">
        <f t="shared" ca="1" si="3"/>
        <v/>
      </c>
      <c r="AF69" s="24"/>
      <c r="AG69" s="163" t="str">
        <f t="shared" ca="1" si="4"/>
        <v/>
      </c>
      <c r="AH69" s="94"/>
      <c r="AI69" s="165" t="str">
        <f t="shared" ca="1" si="5"/>
        <v/>
      </c>
      <c r="AJ69" s="24"/>
      <c r="AK69" s="163" t="str">
        <f t="shared" ca="1" si="6"/>
        <v/>
      </c>
      <c r="AL69" s="24"/>
      <c r="AM69" s="163" t="str">
        <f t="shared" ca="1" si="7"/>
        <v/>
      </c>
      <c r="AN69" s="168" t="str">
        <f t="shared" si="8"/>
        <v/>
      </c>
      <c r="AO69" s="168" t="str">
        <f t="shared" si="9"/>
        <v/>
      </c>
      <c r="AP69" s="168" t="str">
        <f>IF(AN69=7,VLOOKUP(AO69,設定!$A$2:$B$6,2,1),"---")</f>
        <v>---</v>
      </c>
      <c r="AQ69" s="58"/>
      <c r="AR69" s="59"/>
      <c r="AS69" s="59"/>
      <c r="AT69" s="60" t="s">
        <v>105</v>
      </c>
      <c r="AU69" s="61"/>
      <c r="AV69" s="60"/>
      <c r="AW69" s="62"/>
      <c r="AX69" s="230" t="str">
        <f t="shared" si="12"/>
        <v/>
      </c>
      <c r="AY69" s="60" t="s">
        <v>105</v>
      </c>
      <c r="AZ69" s="60" t="s">
        <v>105</v>
      </c>
      <c r="BA69" s="60" t="s">
        <v>105</v>
      </c>
      <c r="BB69" s="60"/>
      <c r="BC69" s="60"/>
      <c r="BD69" s="60"/>
      <c r="BE69" s="60"/>
      <c r="BF69" s="63"/>
      <c r="BG69" s="73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154"/>
      <c r="BZ69" s="34"/>
      <c r="CB69">
        <v>57</v>
      </c>
      <c r="CC69" s="15" t="str">
        <f t="shared" si="10"/>
        <v/>
      </c>
      <c r="CD69" s="15" t="str">
        <f t="shared" si="13"/>
        <v>立得点表!3:12</v>
      </c>
      <c r="CE69" s="92" t="str">
        <f t="shared" si="14"/>
        <v>立得点表!16:25</v>
      </c>
      <c r="CF69" s="15" t="str">
        <f t="shared" si="15"/>
        <v>立3段得点表!3:13</v>
      </c>
      <c r="CG69" s="92" t="str">
        <f t="shared" si="16"/>
        <v>立3段得点表!16:25</v>
      </c>
      <c r="CH69" s="15" t="str">
        <f t="shared" si="17"/>
        <v>ボール得点表!3:13</v>
      </c>
      <c r="CI69" s="92" t="str">
        <f t="shared" si="18"/>
        <v>ボール得点表!16:25</v>
      </c>
      <c r="CJ69" s="15" t="str">
        <f t="shared" si="19"/>
        <v>50m得点表!3:13</v>
      </c>
      <c r="CK69" s="92" t="str">
        <f t="shared" si="20"/>
        <v>50m得点表!16:25</v>
      </c>
      <c r="CL69" s="15" t="str">
        <f t="shared" si="21"/>
        <v>往得点表!3:13</v>
      </c>
      <c r="CM69" s="92" t="str">
        <f t="shared" si="22"/>
        <v>往得点表!16:25</v>
      </c>
      <c r="CN69" s="15" t="str">
        <f t="shared" si="23"/>
        <v>腕得点表!3:13</v>
      </c>
      <c r="CO69" s="92" t="str">
        <f t="shared" si="24"/>
        <v>腕得点表!16:25</v>
      </c>
      <c r="CP69" s="15" t="str">
        <f t="shared" si="25"/>
        <v>腕膝得点表!3:4</v>
      </c>
      <c r="CQ69" s="92" t="str">
        <f t="shared" si="26"/>
        <v>腕膝得点表!8:9</v>
      </c>
      <c r="CR69" s="15" t="str">
        <f t="shared" si="27"/>
        <v>20mシャトルラン得点表!3:13</v>
      </c>
      <c r="CS69" s="92" t="str">
        <f t="shared" si="28"/>
        <v>20mシャトルラン得点表!16:25</v>
      </c>
      <c r="CT69" t="b">
        <f t="shared" si="11"/>
        <v>0</v>
      </c>
    </row>
    <row r="70" spans="1:105" ht="18" customHeight="1">
      <c r="A70" s="6">
        <v>58</v>
      </c>
      <c r="B70" s="116"/>
      <c r="C70" s="14"/>
      <c r="D70" s="110"/>
      <c r="E70" s="14" t="s">
        <v>105</v>
      </c>
      <c r="F70" s="183" t="str">
        <f>IF(D70="","",DATEDIF(D70,W4,"y"))</f>
        <v/>
      </c>
      <c r="G70" s="14"/>
      <c r="H70" s="186"/>
      <c r="I70" s="94"/>
      <c r="J70" s="161" t="str">
        <f t="shared" ca="1" si="0"/>
        <v/>
      </c>
      <c r="K70" s="4"/>
      <c r="L70" s="45"/>
      <c r="M70" s="45"/>
      <c r="N70" s="45"/>
      <c r="O70" s="24"/>
      <c r="P70" s="163" t="str">
        <f t="shared" ca="1" si="1"/>
        <v/>
      </c>
      <c r="Q70" s="4"/>
      <c r="R70" s="45"/>
      <c r="S70" s="45"/>
      <c r="T70" s="45"/>
      <c r="U70" s="119"/>
      <c r="V70" s="94"/>
      <c r="W70" s="219" t="str">
        <f t="shared" ca="1" si="2"/>
        <v/>
      </c>
      <c r="X70" s="27"/>
      <c r="Y70" s="4"/>
      <c r="Z70" s="45"/>
      <c r="AA70" s="45"/>
      <c r="AB70" s="45"/>
      <c r="AC70" s="35"/>
      <c r="AD70" s="24"/>
      <c r="AE70" s="163" t="str">
        <f t="shared" ca="1" si="3"/>
        <v/>
      </c>
      <c r="AF70" s="24"/>
      <c r="AG70" s="163" t="str">
        <f t="shared" ca="1" si="4"/>
        <v/>
      </c>
      <c r="AH70" s="94"/>
      <c r="AI70" s="165" t="str">
        <f t="shared" ca="1" si="5"/>
        <v/>
      </c>
      <c r="AJ70" s="24"/>
      <c r="AK70" s="163" t="str">
        <f t="shared" ca="1" si="6"/>
        <v/>
      </c>
      <c r="AL70" s="24"/>
      <c r="AM70" s="163" t="str">
        <f t="shared" ca="1" si="7"/>
        <v/>
      </c>
      <c r="AN70" s="168" t="str">
        <f t="shared" si="8"/>
        <v/>
      </c>
      <c r="AO70" s="168" t="str">
        <f t="shared" si="9"/>
        <v/>
      </c>
      <c r="AP70" s="168" t="str">
        <f>IF(AN70=7,VLOOKUP(AO70,設定!$A$2:$B$6,2,1),"---")</f>
        <v>---</v>
      </c>
      <c r="AQ70" s="58"/>
      <c r="AR70" s="59"/>
      <c r="AS70" s="59"/>
      <c r="AT70" s="60" t="s">
        <v>105</v>
      </c>
      <c r="AU70" s="61"/>
      <c r="AV70" s="60"/>
      <c r="AW70" s="62"/>
      <c r="AX70" s="230" t="str">
        <f t="shared" si="12"/>
        <v/>
      </c>
      <c r="AY70" s="60" t="s">
        <v>105</v>
      </c>
      <c r="AZ70" s="60" t="s">
        <v>105</v>
      </c>
      <c r="BA70" s="60" t="s">
        <v>105</v>
      </c>
      <c r="BB70" s="60"/>
      <c r="BC70" s="60"/>
      <c r="BD70" s="60"/>
      <c r="BE70" s="60"/>
      <c r="BF70" s="63"/>
      <c r="BG70" s="73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154"/>
      <c r="BZ70" s="34"/>
      <c r="CB70">
        <v>58</v>
      </c>
      <c r="CC70" s="15" t="str">
        <f t="shared" si="10"/>
        <v/>
      </c>
      <c r="CD70" s="15" t="str">
        <f t="shared" si="13"/>
        <v>立得点表!3:12</v>
      </c>
      <c r="CE70" s="92" t="str">
        <f t="shared" si="14"/>
        <v>立得点表!16:25</v>
      </c>
      <c r="CF70" s="15" t="str">
        <f t="shared" si="15"/>
        <v>立3段得点表!3:13</v>
      </c>
      <c r="CG70" s="92" t="str">
        <f t="shared" si="16"/>
        <v>立3段得点表!16:25</v>
      </c>
      <c r="CH70" s="15" t="str">
        <f t="shared" si="17"/>
        <v>ボール得点表!3:13</v>
      </c>
      <c r="CI70" s="92" t="str">
        <f t="shared" si="18"/>
        <v>ボール得点表!16:25</v>
      </c>
      <c r="CJ70" s="15" t="str">
        <f t="shared" si="19"/>
        <v>50m得点表!3:13</v>
      </c>
      <c r="CK70" s="92" t="str">
        <f t="shared" si="20"/>
        <v>50m得点表!16:25</v>
      </c>
      <c r="CL70" s="15" t="str">
        <f t="shared" si="21"/>
        <v>往得点表!3:13</v>
      </c>
      <c r="CM70" s="92" t="str">
        <f t="shared" si="22"/>
        <v>往得点表!16:25</v>
      </c>
      <c r="CN70" s="15" t="str">
        <f t="shared" si="23"/>
        <v>腕得点表!3:13</v>
      </c>
      <c r="CO70" s="92" t="str">
        <f t="shared" si="24"/>
        <v>腕得点表!16:25</v>
      </c>
      <c r="CP70" s="15" t="str">
        <f t="shared" si="25"/>
        <v>腕膝得点表!3:4</v>
      </c>
      <c r="CQ70" s="92" t="str">
        <f t="shared" si="26"/>
        <v>腕膝得点表!8:9</v>
      </c>
      <c r="CR70" s="15" t="str">
        <f t="shared" si="27"/>
        <v>20mシャトルラン得点表!3:13</v>
      </c>
      <c r="CS70" s="92" t="str">
        <f t="shared" si="28"/>
        <v>20mシャトルラン得点表!16:25</v>
      </c>
      <c r="CT70" t="b">
        <f t="shared" si="11"/>
        <v>0</v>
      </c>
    </row>
    <row r="71" spans="1:105" ht="18" customHeight="1">
      <c r="A71" s="6">
        <v>59</v>
      </c>
      <c r="B71" s="116"/>
      <c r="C71" s="14"/>
      <c r="D71" s="110"/>
      <c r="E71" s="14" t="s">
        <v>105</v>
      </c>
      <c r="F71" s="183" t="str">
        <f>IF(D71="","",DATEDIF(D71,W4,"y"))</f>
        <v/>
      </c>
      <c r="G71" s="14"/>
      <c r="H71" s="186"/>
      <c r="I71" s="94"/>
      <c r="J71" s="161" t="str">
        <f t="shared" ca="1" si="0"/>
        <v/>
      </c>
      <c r="K71" s="4"/>
      <c r="L71" s="45"/>
      <c r="M71" s="45"/>
      <c r="N71" s="45"/>
      <c r="O71" s="24"/>
      <c r="P71" s="163" t="str">
        <f t="shared" ca="1" si="1"/>
        <v/>
      </c>
      <c r="Q71" s="4"/>
      <c r="R71" s="45"/>
      <c r="S71" s="45"/>
      <c r="T71" s="45"/>
      <c r="U71" s="119"/>
      <c r="V71" s="94"/>
      <c r="W71" s="219" t="str">
        <f t="shared" ca="1" si="2"/>
        <v/>
      </c>
      <c r="X71" s="27"/>
      <c r="Y71" s="4"/>
      <c r="Z71" s="45"/>
      <c r="AA71" s="45"/>
      <c r="AB71" s="45"/>
      <c r="AC71" s="35"/>
      <c r="AD71" s="24"/>
      <c r="AE71" s="163" t="str">
        <f t="shared" ca="1" si="3"/>
        <v/>
      </c>
      <c r="AF71" s="24"/>
      <c r="AG71" s="163" t="str">
        <f t="shared" ca="1" si="4"/>
        <v/>
      </c>
      <c r="AH71" s="94"/>
      <c r="AI71" s="165" t="str">
        <f t="shared" ca="1" si="5"/>
        <v/>
      </c>
      <c r="AJ71" s="24"/>
      <c r="AK71" s="163" t="str">
        <f t="shared" ca="1" si="6"/>
        <v/>
      </c>
      <c r="AL71" s="24"/>
      <c r="AM71" s="163" t="str">
        <f t="shared" ca="1" si="7"/>
        <v/>
      </c>
      <c r="AN71" s="168" t="str">
        <f t="shared" si="8"/>
        <v/>
      </c>
      <c r="AO71" s="168" t="str">
        <f t="shared" si="9"/>
        <v/>
      </c>
      <c r="AP71" s="168" t="str">
        <f>IF(AN71=7,VLOOKUP(AO71,設定!$A$2:$B$6,2,1),"---")</f>
        <v>---</v>
      </c>
      <c r="AQ71" s="58"/>
      <c r="AR71" s="59"/>
      <c r="AS71" s="59"/>
      <c r="AT71" s="60" t="s">
        <v>105</v>
      </c>
      <c r="AU71" s="61"/>
      <c r="AV71" s="60"/>
      <c r="AW71" s="62"/>
      <c r="AX71" s="230" t="str">
        <f t="shared" si="12"/>
        <v/>
      </c>
      <c r="AY71" s="60" t="s">
        <v>105</v>
      </c>
      <c r="AZ71" s="60" t="s">
        <v>105</v>
      </c>
      <c r="BA71" s="60" t="s">
        <v>105</v>
      </c>
      <c r="BB71" s="60"/>
      <c r="BC71" s="60"/>
      <c r="BD71" s="60"/>
      <c r="BE71" s="60"/>
      <c r="BF71" s="63"/>
      <c r="BG71" s="73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154"/>
      <c r="BZ71" s="34"/>
      <c r="CB71">
        <v>59</v>
      </c>
      <c r="CC71" s="15" t="str">
        <f t="shared" si="10"/>
        <v/>
      </c>
      <c r="CD71" s="15" t="str">
        <f t="shared" si="13"/>
        <v>立得点表!3:12</v>
      </c>
      <c r="CE71" s="92" t="str">
        <f t="shared" si="14"/>
        <v>立得点表!16:25</v>
      </c>
      <c r="CF71" s="15" t="str">
        <f t="shared" si="15"/>
        <v>立3段得点表!3:13</v>
      </c>
      <c r="CG71" s="92" t="str">
        <f t="shared" si="16"/>
        <v>立3段得点表!16:25</v>
      </c>
      <c r="CH71" s="15" t="str">
        <f t="shared" si="17"/>
        <v>ボール得点表!3:13</v>
      </c>
      <c r="CI71" s="92" t="str">
        <f t="shared" si="18"/>
        <v>ボール得点表!16:25</v>
      </c>
      <c r="CJ71" s="15" t="str">
        <f t="shared" si="19"/>
        <v>50m得点表!3:13</v>
      </c>
      <c r="CK71" s="92" t="str">
        <f t="shared" si="20"/>
        <v>50m得点表!16:25</v>
      </c>
      <c r="CL71" s="15" t="str">
        <f t="shared" si="21"/>
        <v>往得点表!3:13</v>
      </c>
      <c r="CM71" s="92" t="str">
        <f t="shared" si="22"/>
        <v>往得点表!16:25</v>
      </c>
      <c r="CN71" s="15" t="str">
        <f t="shared" si="23"/>
        <v>腕得点表!3:13</v>
      </c>
      <c r="CO71" s="92" t="str">
        <f t="shared" si="24"/>
        <v>腕得点表!16:25</v>
      </c>
      <c r="CP71" s="15" t="str">
        <f t="shared" si="25"/>
        <v>腕膝得点表!3:4</v>
      </c>
      <c r="CQ71" s="92" t="str">
        <f t="shared" si="26"/>
        <v>腕膝得点表!8:9</v>
      </c>
      <c r="CR71" s="15" t="str">
        <f t="shared" si="27"/>
        <v>20mシャトルラン得点表!3:13</v>
      </c>
      <c r="CS71" s="92" t="str">
        <f t="shared" si="28"/>
        <v>20mシャトルラン得点表!16:25</v>
      </c>
      <c r="CT71" t="b">
        <f t="shared" si="11"/>
        <v>0</v>
      </c>
      <c r="DA71" s="31"/>
    </row>
    <row r="72" spans="1:105" s="31" customFormat="1" ht="18" customHeight="1">
      <c r="A72" s="8">
        <v>60</v>
      </c>
      <c r="B72" s="117"/>
      <c r="C72" s="140"/>
      <c r="D72" s="138"/>
      <c r="E72" s="140" t="s">
        <v>105</v>
      </c>
      <c r="F72" s="184" t="str">
        <f>IF(D72="","",DATEDIF(D72,W4,"y"))</f>
        <v/>
      </c>
      <c r="G72" s="13"/>
      <c r="H72" s="187"/>
      <c r="I72" s="95"/>
      <c r="J72" s="162" t="str">
        <f t="shared" ca="1" si="0"/>
        <v/>
      </c>
      <c r="K72" s="145"/>
      <c r="L72" s="242"/>
      <c r="M72" s="242"/>
      <c r="N72" s="242"/>
      <c r="O72" s="22"/>
      <c r="P72" s="164" t="str">
        <f t="shared" ca="1" si="1"/>
        <v/>
      </c>
      <c r="Q72" s="42"/>
      <c r="R72" s="43"/>
      <c r="S72" s="43"/>
      <c r="T72" s="43"/>
      <c r="U72" s="120"/>
      <c r="V72" s="95"/>
      <c r="W72" s="220" t="str">
        <f t="shared" ca="1" si="2"/>
        <v/>
      </c>
      <c r="X72" s="83"/>
      <c r="Y72" s="42"/>
      <c r="Z72" s="43"/>
      <c r="AA72" s="43"/>
      <c r="AB72" s="43"/>
      <c r="AC72" s="44"/>
      <c r="AD72" s="22"/>
      <c r="AE72" s="164" t="str">
        <f t="shared" ca="1" si="3"/>
        <v/>
      </c>
      <c r="AF72" s="22"/>
      <c r="AG72" s="164" t="str">
        <f t="shared" ca="1" si="4"/>
        <v/>
      </c>
      <c r="AH72" s="95"/>
      <c r="AI72" s="166" t="str">
        <f t="shared" ca="1" si="5"/>
        <v/>
      </c>
      <c r="AJ72" s="22"/>
      <c r="AK72" s="164" t="str">
        <f t="shared" ca="1" si="6"/>
        <v/>
      </c>
      <c r="AL72" s="22"/>
      <c r="AM72" s="164" t="str">
        <f t="shared" ca="1" si="7"/>
        <v/>
      </c>
      <c r="AN72" s="170" t="str">
        <f t="shared" si="8"/>
        <v/>
      </c>
      <c r="AO72" s="170" t="str">
        <f t="shared" si="9"/>
        <v/>
      </c>
      <c r="AP72" s="170" t="str">
        <f>IF(AN72=7,VLOOKUP(AO72,設定!$A$2:$B$6,2,1),"---")</f>
        <v>---</v>
      </c>
      <c r="AQ72" s="64"/>
      <c r="AR72" s="65"/>
      <c r="AS72" s="65"/>
      <c r="AT72" s="66" t="s">
        <v>105</v>
      </c>
      <c r="AU72" s="67"/>
      <c r="AV72" s="66"/>
      <c r="AW72" s="68"/>
      <c r="AX72" s="229" t="str">
        <f t="shared" si="12"/>
        <v/>
      </c>
      <c r="AY72" s="66" t="s">
        <v>105</v>
      </c>
      <c r="AZ72" s="66" t="s">
        <v>105</v>
      </c>
      <c r="BA72" s="66" t="s">
        <v>105</v>
      </c>
      <c r="BB72" s="66"/>
      <c r="BC72" s="66"/>
      <c r="BD72" s="66"/>
      <c r="BE72" s="66"/>
      <c r="BF72" s="70"/>
      <c r="BG72" s="74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153"/>
      <c r="BZ72" s="83"/>
      <c r="CB72" s="31">
        <v>60</v>
      </c>
      <c r="CC72" s="31" t="str">
        <f t="shared" si="10"/>
        <v/>
      </c>
      <c r="CD72" s="31" t="str">
        <f t="shared" si="13"/>
        <v>立得点表!3:12</v>
      </c>
      <c r="CE72" s="121" t="str">
        <f t="shared" si="14"/>
        <v>立得点表!16:25</v>
      </c>
      <c r="CF72" s="31" t="str">
        <f t="shared" si="15"/>
        <v>立3段得点表!3:13</v>
      </c>
      <c r="CG72" s="121" t="str">
        <f t="shared" si="16"/>
        <v>立3段得点表!16:25</v>
      </c>
      <c r="CH72" s="31" t="str">
        <f t="shared" si="17"/>
        <v>ボール得点表!3:13</v>
      </c>
      <c r="CI72" s="121" t="str">
        <f t="shared" si="18"/>
        <v>ボール得点表!16:25</v>
      </c>
      <c r="CJ72" s="31" t="str">
        <f t="shared" si="19"/>
        <v>50m得点表!3:13</v>
      </c>
      <c r="CK72" s="121" t="str">
        <f t="shared" si="20"/>
        <v>50m得点表!16:25</v>
      </c>
      <c r="CL72" s="31" t="str">
        <f t="shared" si="21"/>
        <v>往得点表!3:13</v>
      </c>
      <c r="CM72" s="121" t="str">
        <f t="shared" si="22"/>
        <v>往得点表!16:25</v>
      </c>
      <c r="CN72" s="31" t="str">
        <f t="shared" si="23"/>
        <v>腕得点表!3:13</v>
      </c>
      <c r="CO72" s="121" t="str">
        <f t="shared" si="24"/>
        <v>腕得点表!16:25</v>
      </c>
      <c r="CP72" s="112" t="str">
        <f t="shared" si="25"/>
        <v>腕膝得点表!3:4</v>
      </c>
      <c r="CQ72" s="113" t="str">
        <f t="shared" si="26"/>
        <v>腕膝得点表!8:9</v>
      </c>
      <c r="CR72" s="31" t="str">
        <f t="shared" si="27"/>
        <v>20mシャトルラン得点表!3:13</v>
      </c>
      <c r="CS72" s="121" t="str">
        <f t="shared" si="28"/>
        <v>20mシャトルラン得点表!16:25</v>
      </c>
      <c r="CT72" s="31" t="b">
        <f t="shared" si="11"/>
        <v>0</v>
      </c>
      <c r="DA72"/>
    </row>
    <row r="73" spans="1:105" ht="18" customHeight="1">
      <c r="A73" s="3">
        <v>61</v>
      </c>
      <c r="B73" s="116"/>
      <c r="C73" s="14"/>
      <c r="D73" s="110"/>
      <c r="E73" s="14" t="s">
        <v>105</v>
      </c>
      <c r="F73" s="183" t="str">
        <f>IF(D73="","",DATEDIF(D73,W4,"y"))</f>
        <v/>
      </c>
      <c r="G73" s="14"/>
      <c r="H73" s="186"/>
      <c r="I73" s="94"/>
      <c r="J73" s="161" t="str">
        <f t="shared" ca="1" si="0"/>
        <v/>
      </c>
      <c r="K73" s="4"/>
      <c r="L73" s="45"/>
      <c r="M73" s="45"/>
      <c r="N73" s="45"/>
      <c r="O73" s="24"/>
      <c r="P73" s="163" t="str">
        <f t="shared" ca="1" si="1"/>
        <v/>
      </c>
      <c r="Q73" s="4"/>
      <c r="R73" s="45"/>
      <c r="S73" s="45"/>
      <c r="T73" s="45"/>
      <c r="U73" s="119"/>
      <c r="V73" s="94"/>
      <c r="W73" s="219" t="str">
        <f t="shared" ca="1" si="2"/>
        <v/>
      </c>
      <c r="X73" s="27"/>
      <c r="Y73" s="4"/>
      <c r="Z73" s="45"/>
      <c r="AA73" s="45"/>
      <c r="AB73" s="45"/>
      <c r="AC73" s="35"/>
      <c r="AD73" s="21"/>
      <c r="AE73" s="163" t="str">
        <f t="shared" ca="1" si="3"/>
        <v/>
      </c>
      <c r="AF73" s="21"/>
      <c r="AG73" s="163" t="str">
        <f t="shared" ca="1" si="4"/>
        <v/>
      </c>
      <c r="AH73" s="94"/>
      <c r="AI73" s="165" t="str">
        <f t="shared" ca="1" si="5"/>
        <v/>
      </c>
      <c r="AJ73" s="21"/>
      <c r="AK73" s="163" t="str">
        <f t="shared" ca="1" si="6"/>
        <v/>
      </c>
      <c r="AL73" s="21"/>
      <c r="AM73" s="163" t="str">
        <f t="shared" ca="1" si="7"/>
        <v/>
      </c>
      <c r="AN73" s="167" t="str">
        <f t="shared" si="8"/>
        <v/>
      </c>
      <c r="AO73" s="168" t="str">
        <f t="shared" si="9"/>
        <v/>
      </c>
      <c r="AP73" s="169" t="str">
        <f>IF(AN73=7,VLOOKUP(AO73,設定!$A$2:$B$6,2,1),"---")</f>
        <v>---</v>
      </c>
      <c r="AQ73" s="76"/>
      <c r="AR73" s="77"/>
      <c r="AS73" s="77"/>
      <c r="AT73" s="78" t="s">
        <v>105</v>
      </c>
      <c r="AU73" s="79"/>
      <c r="AV73" s="78"/>
      <c r="AW73" s="80"/>
      <c r="AX73" s="228" t="str">
        <f t="shared" si="12"/>
        <v/>
      </c>
      <c r="AY73" s="78" t="s">
        <v>105</v>
      </c>
      <c r="AZ73" s="78" t="s">
        <v>105</v>
      </c>
      <c r="BA73" s="78" t="s">
        <v>105</v>
      </c>
      <c r="BB73" s="78"/>
      <c r="BC73" s="78"/>
      <c r="BD73" s="78"/>
      <c r="BE73" s="78"/>
      <c r="BF73" s="81"/>
      <c r="BG73" s="82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152"/>
      <c r="BZ73" s="34"/>
      <c r="CB73">
        <v>61</v>
      </c>
      <c r="CC73" s="15" t="str">
        <f t="shared" si="10"/>
        <v/>
      </c>
      <c r="CD73" s="15" t="str">
        <f t="shared" si="13"/>
        <v>立得点表!3:12</v>
      </c>
      <c r="CE73" s="92" t="str">
        <f t="shared" si="14"/>
        <v>立得点表!16:25</v>
      </c>
      <c r="CF73" s="15" t="str">
        <f t="shared" si="15"/>
        <v>立3段得点表!3:13</v>
      </c>
      <c r="CG73" s="92" t="str">
        <f t="shared" si="16"/>
        <v>立3段得点表!16:25</v>
      </c>
      <c r="CH73" s="15" t="str">
        <f t="shared" si="17"/>
        <v>ボール得点表!3:13</v>
      </c>
      <c r="CI73" s="92" t="str">
        <f t="shared" si="18"/>
        <v>ボール得点表!16:25</v>
      </c>
      <c r="CJ73" s="15" t="str">
        <f t="shared" si="19"/>
        <v>50m得点表!3:13</v>
      </c>
      <c r="CK73" s="92" t="str">
        <f t="shared" si="20"/>
        <v>50m得点表!16:25</v>
      </c>
      <c r="CL73" s="15" t="str">
        <f t="shared" si="21"/>
        <v>往得点表!3:13</v>
      </c>
      <c r="CM73" s="92" t="str">
        <f t="shared" si="22"/>
        <v>往得点表!16:25</v>
      </c>
      <c r="CN73" s="15" t="str">
        <f t="shared" si="23"/>
        <v>腕得点表!3:13</v>
      </c>
      <c r="CO73" s="92" t="str">
        <f t="shared" si="24"/>
        <v>腕得点表!16:25</v>
      </c>
      <c r="CP73" s="15" t="str">
        <f t="shared" si="25"/>
        <v>腕膝得点表!3:4</v>
      </c>
      <c r="CQ73" s="92" t="str">
        <f t="shared" si="26"/>
        <v>腕膝得点表!8:9</v>
      </c>
      <c r="CR73" s="15" t="str">
        <f t="shared" si="27"/>
        <v>20mシャトルラン得点表!3:13</v>
      </c>
      <c r="CS73" s="92" t="str">
        <f t="shared" si="28"/>
        <v>20mシャトルラン得点表!16:25</v>
      </c>
      <c r="CT73" t="b">
        <f t="shared" si="11"/>
        <v>0</v>
      </c>
    </row>
    <row r="74" spans="1:105" ht="18" customHeight="1">
      <c r="A74" s="6">
        <v>62</v>
      </c>
      <c r="B74" s="116"/>
      <c r="C74" s="14"/>
      <c r="D74" s="110"/>
      <c r="E74" s="14" t="s">
        <v>105</v>
      </c>
      <c r="F74" s="183" t="str">
        <f>IF(D74="","",DATEDIF(D74,W4,"y"))</f>
        <v/>
      </c>
      <c r="G74" s="14"/>
      <c r="H74" s="186"/>
      <c r="I74" s="94"/>
      <c r="J74" s="161" t="str">
        <f t="shared" ca="1" si="0"/>
        <v/>
      </c>
      <c r="K74" s="4"/>
      <c r="L74" s="45"/>
      <c r="M74" s="45"/>
      <c r="N74" s="45"/>
      <c r="O74" s="24"/>
      <c r="P74" s="163" t="str">
        <f t="shared" ca="1" si="1"/>
        <v/>
      </c>
      <c r="Q74" s="4"/>
      <c r="R74" s="45"/>
      <c r="S74" s="45"/>
      <c r="T74" s="45"/>
      <c r="U74" s="119"/>
      <c r="V74" s="94"/>
      <c r="W74" s="219" t="str">
        <f t="shared" ca="1" si="2"/>
        <v/>
      </c>
      <c r="X74" s="27"/>
      <c r="Y74" s="4"/>
      <c r="Z74" s="45"/>
      <c r="AA74" s="45"/>
      <c r="AB74" s="45"/>
      <c r="AC74" s="35"/>
      <c r="AD74" s="24"/>
      <c r="AE74" s="163" t="str">
        <f t="shared" ca="1" si="3"/>
        <v/>
      </c>
      <c r="AF74" s="24"/>
      <c r="AG74" s="163" t="str">
        <f t="shared" ca="1" si="4"/>
        <v/>
      </c>
      <c r="AH74" s="94"/>
      <c r="AI74" s="165" t="str">
        <f t="shared" ca="1" si="5"/>
        <v/>
      </c>
      <c r="AJ74" s="24"/>
      <c r="AK74" s="163" t="str">
        <f t="shared" ca="1" si="6"/>
        <v/>
      </c>
      <c r="AL74" s="24"/>
      <c r="AM74" s="163" t="str">
        <f t="shared" ca="1" si="7"/>
        <v/>
      </c>
      <c r="AN74" s="168" t="str">
        <f t="shared" si="8"/>
        <v/>
      </c>
      <c r="AO74" s="168" t="str">
        <f t="shared" si="9"/>
        <v/>
      </c>
      <c r="AP74" s="168" t="str">
        <f>IF(AN74=7,VLOOKUP(AO74,設定!$A$2:$B$6,2,1),"---")</f>
        <v>---</v>
      </c>
      <c r="AQ74" s="58"/>
      <c r="AR74" s="59"/>
      <c r="AS74" s="59"/>
      <c r="AT74" s="60" t="s">
        <v>105</v>
      </c>
      <c r="AU74" s="61"/>
      <c r="AV74" s="60"/>
      <c r="AW74" s="62"/>
      <c r="AX74" s="230" t="str">
        <f t="shared" si="12"/>
        <v/>
      </c>
      <c r="AY74" s="60" t="s">
        <v>105</v>
      </c>
      <c r="AZ74" s="60" t="s">
        <v>105</v>
      </c>
      <c r="BA74" s="60" t="s">
        <v>105</v>
      </c>
      <c r="BB74" s="60"/>
      <c r="BC74" s="60"/>
      <c r="BD74" s="60"/>
      <c r="BE74" s="60"/>
      <c r="BF74" s="63"/>
      <c r="BG74" s="73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154"/>
      <c r="BZ74" s="34"/>
      <c r="CB74">
        <v>62</v>
      </c>
      <c r="CC74" s="15" t="str">
        <f t="shared" si="10"/>
        <v/>
      </c>
      <c r="CD74" s="15" t="str">
        <f t="shared" si="13"/>
        <v>立得点表!3:12</v>
      </c>
      <c r="CE74" s="92" t="str">
        <f t="shared" si="14"/>
        <v>立得点表!16:25</v>
      </c>
      <c r="CF74" s="15" t="str">
        <f t="shared" si="15"/>
        <v>立3段得点表!3:13</v>
      </c>
      <c r="CG74" s="92" t="str">
        <f t="shared" si="16"/>
        <v>立3段得点表!16:25</v>
      </c>
      <c r="CH74" s="15" t="str">
        <f t="shared" si="17"/>
        <v>ボール得点表!3:13</v>
      </c>
      <c r="CI74" s="92" t="str">
        <f t="shared" si="18"/>
        <v>ボール得点表!16:25</v>
      </c>
      <c r="CJ74" s="15" t="str">
        <f t="shared" si="19"/>
        <v>50m得点表!3:13</v>
      </c>
      <c r="CK74" s="92" t="str">
        <f t="shared" si="20"/>
        <v>50m得点表!16:25</v>
      </c>
      <c r="CL74" s="15" t="str">
        <f t="shared" si="21"/>
        <v>往得点表!3:13</v>
      </c>
      <c r="CM74" s="92" t="str">
        <f t="shared" si="22"/>
        <v>往得点表!16:25</v>
      </c>
      <c r="CN74" s="15" t="str">
        <f t="shared" si="23"/>
        <v>腕得点表!3:13</v>
      </c>
      <c r="CO74" s="92" t="str">
        <f t="shared" si="24"/>
        <v>腕得点表!16:25</v>
      </c>
      <c r="CP74" s="15" t="str">
        <f t="shared" si="25"/>
        <v>腕膝得点表!3:4</v>
      </c>
      <c r="CQ74" s="92" t="str">
        <f t="shared" si="26"/>
        <v>腕膝得点表!8:9</v>
      </c>
      <c r="CR74" s="15" t="str">
        <f t="shared" si="27"/>
        <v>20mシャトルラン得点表!3:13</v>
      </c>
      <c r="CS74" s="92" t="str">
        <f t="shared" si="28"/>
        <v>20mシャトルラン得点表!16:25</v>
      </c>
      <c r="CT74" t="b">
        <f t="shared" si="11"/>
        <v>0</v>
      </c>
    </row>
    <row r="75" spans="1:105" ht="18" customHeight="1">
      <c r="A75" s="6">
        <v>63</v>
      </c>
      <c r="B75" s="116"/>
      <c r="C75" s="14"/>
      <c r="D75" s="110"/>
      <c r="E75" s="14" t="s">
        <v>105</v>
      </c>
      <c r="F75" s="183" t="str">
        <f>IF(D75="","",DATEDIF(D75,W4,"y"))</f>
        <v/>
      </c>
      <c r="G75" s="14"/>
      <c r="H75" s="186"/>
      <c r="I75" s="94"/>
      <c r="J75" s="161" t="str">
        <f t="shared" ca="1" si="0"/>
        <v/>
      </c>
      <c r="K75" s="4"/>
      <c r="L75" s="45"/>
      <c r="M75" s="45"/>
      <c r="N75" s="45"/>
      <c r="O75" s="24"/>
      <c r="P75" s="163" t="str">
        <f t="shared" ca="1" si="1"/>
        <v/>
      </c>
      <c r="Q75" s="4"/>
      <c r="R75" s="45"/>
      <c r="S75" s="45"/>
      <c r="T75" s="45"/>
      <c r="U75" s="119"/>
      <c r="V75" s="94"/>
      <c r="W75" s="219" t="str">
        <f t="shared" ca="1" si="2"/>
        <v/>
      </c>
      <c r="X75" s="27"/>
      <c r="Y75" s="4"/>
      <c r="Z75" s="45"/>
      <c r="AA75" s="45"/>
      <c r="AB75" s="45"/>
      <c r="AC75" s="35"/>
      <c r="AD75" s="24"/>
      <c r="AE75" s="163" t="str">
        <f t="shared" ca="1" si="3"/>
        <v/>
      </c>
      <c r="AF75" s="24"/>
      <c r="AG75" s="163" t="str">
        <f t="shared" ca="1" si="4"/>
        <v/>
      </c>
      <c r="AH75" s="94"/>
      <c r="AI75" s="165" t="str">
        <f t="shared" ca="1" si="5"/>
        <v/>
      </c>
      <c r="AJ75" s="24"/>
      <c r="AK75" s="163" t="str">
        <f t="shared" ca="1" si="6"/>
        <v/>
      </c>
      <c r="AL75" s="24"/>
      <c r="AM75" s="163" t="str">
        <f t="shared" ca="1" si="7"/>
        <v/>
      </c>
      <c r="AN75" s="168" t="str">
        <f t="shared" si="8"/>
        <v/>
      </c>
      <c r="AO75" s="168" t="str">
        <f t="shared" si="9"/>
        <v/>
      </c>
      <c r="AP75" s="168" t="str">
        <f>IF(AN75=7,VLOOKUP(AO75,設定!$A$2:$B$6,2,1),"---")</f>
        <v>---</v>
      </c>
      <c r="AQ75" s="58"/>
      <c r="AR75" s="59"/>
      <c r="AS75" s="59"/>
      <c r="AT75" s="60" t="s">
        <v>105</v>
      </c>
      <c r="AU75" s="61"/>
      <c r="AV75" s="60"/>
      <c r="AW75" s="62"/>
      <c r="AX75" s="230" t="str">
        <f t="shared" si="12"/>
        <v/>
      </c>
      <c r="AY75" s="60" t="s">
        <v>105</v>
      </c>
      <c r="AZ75" s="60" t="s">
        <v>105</v>
      </c>
      <c r="BA75" s="60" t="s">
        <v>105</v>
      </c>
      <c r="BB75" s="60"/>
      <c r="BC75" s="60"/>
      <c r="BD75" s="60"/>
      <c r="BE75" s="60"/>
      <c r="BF75" s="63"/>
      <c r="BG75" s="73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154"/>
      <c r="BZ75" s="34"/>
      <c r="CB75">
        <v>63</v>
      </c>
      <c r="CC75" s="15" t="str">
        <f t="shared" si="10"/>
        <v/>
      </c>
      <c r="CD75" s="15" t="str">
        <f t="shared" si="13"/>
        <v>立得点表!3:12</v>
      </c>
      <c r="CE75" s="92" t="str">
        <f t="shared" si="14"/>
        <v>立得点表!16:25</v>
      </c>
      <c r="CF75" s="15" t="str">
        <f t="shared" si="15"/>
        <v>立3段得点表!3:13</v>
      </c>
      <c r="CG75" s="92" t="str">
        <f t="shared" si="16"/>
        <v>立3段得点表!16:25</v>
      </c>
      <c r="CH75" s="15" t="str">
        <f t="shared" si="17"/>
        <v>ボール得点表!3:13</v>
      </c>
      <c r="CI75" s="92" t="str">
        <f t="shared" si="18"/>
        <v>ボール得点表!16:25</v>
      </c>
      <c r="CJ75" s="15" t="str">
        <f t="shared" si="19"/>
        <v>50m得点表!3:13</v>
      </c>
      <c r="CK75" s="92" t="str">
        <f t="shared" si="20"/>
        <v>50m得点表!16:25</v>
      </c>
      <c r="CL75" s="15" t="str">
        <f t="shared" si="21"/>
        <v>往得点表!3:13</v>
      </c>
      <c r="CM75" s="92" t="str">
        <f t="shared" si="22"/>
        <v>往得点表!16:25</v>
      </c>
      <c r="CN75" s="15" t="str">
        <f t="shared" si="23"/>
        <v>腕得点表!3:13</v>
      </c>
      <c r="CO75" s="92" t="str">
        <f t="shared" si="24"/>
        <v>腕得点表!16:25</v>
      </c>
      <c r="CP75" s="15" t="str">
        <f t="shared" si="25"/>
        <v>腕膝得点表!3:4</v>
      </c>
      <c r="CQ75" s="92" t="str">
        <f t="shared" si="26"/>
        <v>腕膝得点表!8:9</v>
      </c>
      <c r="CR75" s="15" t="str">
        <f t="shared" si="27"/>
        <v>20mシャトルラン得点表!3:13</v>
      </c>
      <c r="CS75" s="92" t="str">
        <f t="shared" si="28"/>
        <v>20mシャトルラン得点表!16:25</v>
      </c>
      <c r="CT75" t="b">
        <f t="shared" si="11"/>
        <v>0</v>
      </c>
    </row>
    <row r="76" spans="1:105" ht="18" customHeight="1">
      <c r="A76" s="6">
        <v>64</v>
      </c>
      <c r="B76" s="116"/>
      <c r="C76" s="14"/>
      <c r="D76" s="110"/>
      <c r="E76" s="14" t="s">
        <v>105</v>
      </c>
      <c r="F76" s="183" t="str">
        <f>IF(D76="","",DATEDIF(D76,W4,"y"))</f>
        <v/>
      </c>
      <c r="G76" s="14"/>
      <c r="H76" s="186"/>
      <c r="I76" s="94"/>
      <c r="J76" s="161" t="str">
        <f t="shared" ca="1" si="0"/>
        <v/>
      </c>
      <c r="K76" s="4"/>
      <c r="L76" s="45"/>
      <c r="M76" s="45"/>
      <c r="N76" s="45"/>
      <c r="O76" s="24"/>
      <c r="P76" s="163" t="str">
        <f t="shared" ca="1" si="1"/>
        <v/>
      </c>
      <c r="Q76" s="4"/>
      <c r="R76" s="45"/>
      <c r="S76" s="45"/>
      <c r="T76" s="45"/>
      <c r="U76" s="119"/>
      <c r="V76" s="94"/>
      <c r="W76" s="219" t="str">
        <f t="shared" ca="1" si="2"/>
        <v/>
      </c>
      <c r="X76" s="27"/>
      <c r="Y76" s="4"/>
      <c r="Z76" s="45"/>
      <c r="AA76" s="45"/>
      <c r="AB76" s="45"/>
      <c r="AC76" s="35"/>
      <c r="AD76" s="24"/>
      <c r="AE76" s="163" t="str">
        <f t="shared" ca="1" si="3"/>
        <v/>
      </c>
      <c r="AF76" s="24"/>
      <c r="AG76" s="163" t="str">
        <f t="shared" ca="1" si="4"/>
        <v/>
      </c>
      <c r="AH76" s="94"/>
      <c r="AI76" s="165" t="str">
        <f t="shared" ca="1" si="5"/>
        <v/>
      </c>
      <c r="AJ76" s="24"/>
      <c r="AK76" s="163" t="str">
        <f t="shared" ca="1" si="6"/>
        <v/>
      </c>
      <c r="AL76" s="24"/>
      <c r="AM76" s="163" t="str">
        <f t="shared" ca="1" si="7"/>
        <v/>
      </c>
      <c r="AN76" s="168" t="str">
        <f t="shared" si="8"/>
        <v/>
      </c>
      <c r="AO76" s="168" t="str">
        <f t="shared" si="9"/>
        <v/>
      </c>
      <c r="AP76" s="168" t="str">
        <f>IF(AN76=7,VLOOKUP(AO76,設定!$A$2:$B$6,2,1),"---")</f>
        <v>---</v>
      </c>
      <c r="AQ76" s="58"/>
      <c r="AR76" s="59"/>
      <c r="AS76" s="59"/>
      <c r="AT76" s="60" t="s">
        <v>105</v>
      </c>
      <c r="AU76" s="61"/>
      <c r="AV76" s="60"/>
      <c r="AW76" s="62"/>
      <c r="AX76" s="230" t="str">
        <f t="shared" si="12"/>
        <v/>
      </c>
      <c r="AY76" s="60" t="s">
        <v>105</v>
      </c>
      <c r="AZ76" s="60" t="s">
        <v>105</v>
      </c>
      <c r="BA76" s="60" t="s">
        <v>105</v>
      </c>
      <c r="BB76" s="60"/>
      <c r="BC76" s="60"/>
      <c r="BD76" s="60"/>
      <c r="BE76" s="60"/>
      <c r="BF76" s="63"/>
      <c r="BG76" s="73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154"/>
      <c r="BZ76" s="34"/>
      <c r="CB76">
        <v>64</v>
      </c>
      <c r="CC76" s="15" t="str">
        <f t="shared" si="10"/>
        <v/>
      </c>
      <c r="CD76" s="15" t="str">
        <f t="shared" si="13"/>
        <v>立得点表!3:12</v>
      </c>
      <c r="CE76" s="92" t="str">
        <f t="shared" si="14"/>
        <v>立得点表!16:25</v>
      </c>
      <c r="CF76" s="15" t="str">
        <f t="shared" si="15"/>
        <v>立3段得点表!3:13</v>
      </c>
      <c r="CG76" s="92" t="str">
        <f t="shared" si="16"/>
        <v>立3段得点表!16:25</v>
      </c>
      <c r="CH76" s="15" t="str">
        <f t="shared" si="17"/>
        <v>ボール得点表!3:13</v>
      </c>
      <c r="CI76" s="92" t="str">
        <f t="shared" si="18"/>
        <v>ボール得点表!16:25</v>
      </c>
      <c r="CJ76" s="15" t="str">
        <f t="shared" si="19"/>
        <v>50m得点表!3:13</v>
      </c>
      <c r="CK76" s="92" t="str">
        <f t="shared" si="20"/>
        <v>50m得点表!16:25</v>
      </c>
      <c r="CL76" s="15" t="str">
        <f t="shared" si="21"/>
        <v>往得点表!3:13</v>
      </c>
      <c r="CM76" s="92" t="str">
        <f t="shared" si="22"/>
        <v>往得点表!16:25</v>
      </c>
      <c r="CN76" s="15" t="str">
        <f t="shared" si="23"/>
        <v>腕得点表!3:13</v>
      </c>
      <c r="CO76" s="92" t="str">
        <f t="shared" si="24"/>
        <v>腕得点表!16:25</v>
      </c>
      <c r="CP76" s="15" t="str">
        <f t="shared" si="25"/>
        <v>腕膝得点表!3:4</v>
      </c>
      <c r="CQ76" s="92" t="str">
        <f t="shared" si="26"/>
        <v>腕膝得点表!8:9</v>
      </c>
      <c r="CR76" s="15" t="str">
        <f t="shared" si="27"/>
        <v>20mシャトルラン得点表!3:13</v>
      </c>
      <c r="CS76" s="92" t="str">
        <f t="shared" si="28"/>
        <v>20mシャトルラン得点表!16:25</v>
      </c>
      <c r="CT76" t="b">
        <f t="shared" si="11"/>
        <v>0</v>
      </c>
      <c r="DA76" s="31"/>
    </row>
    <row r="77" spans="1:105" s="31" customFormat="1" ht="18" customHeight="1">
      <c r="A77" s="8">
        <v>65</v>
      </c>
      <c r="B77" s="199"/>
      <c r="C77" s="193"/>
      <c r="D77" s="200"/>
      <c r="E77" s="193" t="s">
        <v>105</v>
      </c>
      <c r="F77" s="201" t="str">
        <f>IF(D77="","",DATEDIF(D77,W4,"y"))</f>
        <v/>
      </c>
      <c r="G77" s="202"/>
      <c r="H77" s="203"/>
      <c r="I77" s="204"/>
      <c r="J77" s="205" t="str">
        <f t="shared" ref="J77:J140" ca="1" si="29">IF(B77="","",IF(I77="","",CHOOSE(MATCH($I77,IF($C77="男",INDIRECT(CJ77),INDIRECT(CK77)),1),10,9,8,7,6,5,4,3,2,1)))</f>
        <v/>
      </c>
      <c r="K77" s="206"/>
      <c r="L77" s="197"/>
      <c r="M77" s="197"/>
      <c r="N77" s="197"/>
      <c r="O77" s="207"/>
      <c r="P77" s="208" t="str">
        <f t="shared" ref="P77:P140" ca="1" si="30">IF(B77="","",IF(O77="","",CHOOSE(MATCH($O77,IF($C77="男",INDIRECT(CD77),INDIRECT(CE77)),1),1,2,3,4,5,6,7,8,9,10)))</f>
        <v/>
      </c>
      <c r="Q77" s="209"/>
      <c r="R77" s="210"/>
      <c r="S77" s="210"/>
      <c r="T77" s="210"/>
      <c r="U77" s="211"/>
      <c r="V77" s="204"/>
      <c r="W77" s="221" t="str">
        <f t="shared" ref="W77:W140" ca="1" si="31">IF(B77="","",IF(V77="","",CHOOSE(MATCH($V77,IF($C77="男",INDIRECT(CH77),INDIRECT(CI77)),1),1,2,3,4,5,6,7,8,9,10)))</f>
        <v/>
      </c>
      <c r="X77" s="34"/>
      <c r="Y77" s="209"/>
      <c r="Z77" s="210"/>
      <c r="AA77" s="210"/>
      <c r="AB77" s="210"/>
      <c r="AC77" s="212"/>
      <c r="AD77" s="22"/>
      <c r="AE77" s="164" t="str">
        <f t="shared" ref="AE77:AE140" ca="1" si="32">IF(B77="","",IF(AD77="","",CHOOSE(MATCH(AD77,IF($C77="男",INDIRECT(CL77),INDIRECT(CM77)),1),1,2,3,4,5,6,7,8,9,10)))</f>
        <v/>
      </c>
      <c r="AF77" s="22"/>
      <c r="AG77" s="164" t="str">
        <f t="shared" ref="AG77:AG140" ca="1" si="33">IF(B77="","",IF(AF77="","",CHOOSE(MATCH(AF77,IF($C77="男",INDIRECT(CN77),INDIRECT(CO77)),1),1,2,3,4,5,6,7,8,9,10)))</f>
        <v/>
      </c>
      <c r="AH77" s="95"/>
      <c r="AI77" s="166" t="str">
        <f t="shared" ref="AI77:AI140" ca="1" si="34">IF(B77="","",IF(AH77="","",CHOOSE(MATCH(AH77,IF($C77="男",INDIRECT(CP77),INDIRECT(CQ77)),1),1,2,3,4,5,6,7,8,9,10)))</f>
        <v/>
      </c>
      <c r="AJ77" s="22"/>
      <c r="AK77" s="164" t="str">
        <f t="shared" ref="AK77:AK140" ca="1" si="35">IF(B77="","",IF(AJ77="","",CHOOSE(MATCH($AJ77,IF($C77="男",INDIRECT(CF77),INDIRECT(CG77)),1),1,2,3,4,5,6,7,8,9,10)))</f>
        <v/>
      </c>
      <c r="AL77" s="22"/>
      <c r="AM77" s="164" t="str">
        <f t="shared" ref="AM77:AM140" ca="1" si="36">IF(B77="","",IF(AL77="","",CHOOSE(MATCH(AL77,IF($C77="男",INDIRECT(CR77),INDIRECT(CS77)),1),1,2,3,4,5,6,7,8,9,10)))</f>
        <v/>
      </c>
      <c r="AN77" s="170" t="str">
        <f t="shared" ref="AN77:AN140" si="37">IF(B77="","",COUNT(O77,AJ77,V77,I77,AF77,AD77,AL77,AH77))</f>
        <v/>
      </c>
      <c r="AO77" s="170" t="str">
        <f t="shared" ref="AO77:AO140" si="38">IF(B77="","",SUM(P77,AK77,W77,AG77,J77,AE77,AM77,AI77))</f>
        <v/>
      </c>
      <c r="AP77" s="170" t="str">
        <f>IF(AN77=7,VLOOKUP(AO77,設定!$A$2:$B$6,2,1),"---")</f>
        <v>---</v>
      </c>
      <c r="AQ77" s="64"/>
      <c r="AR77" s="65"/>
      <c r="AS77" s="65"/>
      <c r="AT77" s="66" t="s">
        <v>105</v>
      </c>
      <c r="AU77" s="67"/>
      <c r="AV77" s="66"/>
      <c r="AW77" s="68"/>
      <c r="AX77" s="229" t="str">
        <f t="shared" si="12"/>
        <v/>
      </c>
      <c r="AY77" s="66" t="s">
        <v>105</v>
      </c>
      <c r="AZ77" s="66" t="s">
        <v>105</v>
      </c>
      <c r="BA77" s="66" t="s">
        <v>105</v>
      </c>
      <c r="BB77" s="66"/>
      <c r="BC77" s="66"/>
      <c r="BD77" s="66"/>
      <c r="BE77" s="66"/>
      <c r="BF77" s="70"/>
      <c r="BG77" s="74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153"/>
      <c r="BZ77" s="83"/>
      <c r="CB77" s="31">
        <v>65</v>
      </c>
      <c r="CC77" s="31" t="str">
        <f t="shared" ref="CC77:CC140" si="39">IF(F77="","",VLOOKUP(F77,年齢変換表,2))</f>
        <v/>
      </c>
      <c r="CD77" s="31" t="str">
        <f t="shared" si="13"/>
        <v>立得点表!3:12</v>
      </c>
      <c r="CE77" s="121" t="str">
        <f t="shared" si="14"/>
        <v>立得点表!16:25</v>
      </c>
      <c r="CF77" s="31" t="str">
        <f t="shared" si="15"/>
        <v>立3段得点表!3:13</v>
      </c>
      <c r="CG77" s="121" t="str">
        <f t="shared" si="16"/>
        <v>立3段得点表!16:25</v>
      </c>
      <c r="CH77" s="31" t="str">
        <f t="shared" si="17"/>
        <v>ボール得点表!3:13</v>
      </c>
      <c r="CI77" s="121" t="str">
        <f t="shared" si="18"/>
        <v>ボール得点表!16:25</v>
      </c>
      <c r="CJ77" s="31" t="str">
        <f t="shared" si="19"/>
        <v>50m得点表!3:13</v>
      </c>
      <c r="CK77" s="121" t="str">
        <f t="shared" si="20"/>
        <v>50m得点表!16:25</v>
      </c>
      <c r="CL77" s="31" t="str">
        <f t="shared" si="21"/>
        <v>往得点表!3:13</v>
      </c>
      <c r="CM77" s="121" t="str">
        <f t="shared" si="22"/>
        <v>往得点表!16:25</v>
      </c>
      <c r="CN77" s="31" t="str">
        <f t="shared" si="23"/>
        <v>腕得点表!3:13</v>
      </c>
      <c r="CO77" s="121" t="str">
        <f t="shared" si="24"/>
        <v>腕得点表!16:25</v>
      </c>
      <c r="CP77" s="112" t="str">
        <f t="shared" si="25"/>
        <v>腕膝得点表!3:4</v>
      </c>
      <c r="CQ77" s="113" t="str">
        <f t="shared" si="26"/>
        <v>腕膝得点表!8:9</v>
      </c>
      <c r="CR77" s="31" t="str">
        <f t="shared" si="27"/>
        <v>20mシャトルラン得点表!3:13</v>
      </c>
      <c r="CS77" s="121" t="str">
        <f t="shared" si="28"/>
        <v>20mシャトルラン得点表!16:25</v>
      </c>
      <c r="CT77" s="31" t="b">
        <f t="shared" ref="CT77:CT140" si="40">OR(AND(E77&lt;=7,E77&lt;&gt;""),AND(E77&gt;=50,E77=""))</f>
        <v>0</v>
      </c>
      <c r="DA77"/>
    </row>
    <row r="78" spans="1:105" ht="18" customHeight="1">
      <c r="A78" s="3">
        <v>66</v>
      </c>
      <c r="B78" s="115"/>
      <c r="C78" s="11"/>
      <c r="D78" s="46"/>
      <c r="E78" s="11" t="s">
        <v>105</v>
      </c>
      <c r="F78" s="213" t="str">
        <f>IF(D78="","",DATEDIF(D78,W4,"y"))</f>
        <v/>
      </c>
      <c r="G78" s="11"/>
      <c r="H78" s="188"/>
      <c r="I78" s="133"/>
      <c r="J78" s="214" t="str">
        <f t="shared" ca="1" si="29"/>
        <v/>
      </c>
      <c r="K78" s="36"/>
      <c r="L78" s="37"/>
      <c r="M78" s="37"/>
      <c r="N78" s="37"/>
      <c r="O78" s="21"/>
      <c r="P78" s="215" t="str">
        <f t="shared" ca="1" si="30"/>
        <v/>
      </c>
      <c r="Q78" s="36"/>
      <c r="R78" s="37"/>
      <c r="S78" s="37"/>
      <c r="T78" s="37"/>
      <c r="U78" s="127"/>
      <c r="V78" s="133"/>
      <c r="W78" s="222" t="str">
        <f t="shared" ca="1" si="31"/>
        <v/>
      </c>
      <c r="X78" s="126"/>
      <c r="Y78" s="36"/>
      <c r="Z78" s="37"/>
      <c r="AA78" s="37"/>
      <c r="AB78" s="37"/>
      <c r="AC78" s="38"/>
      <c r="AD78" s="21"/>
      <c r="AE78" s="163" t="str">
        <f t="shared" ca="1" si="32"/>
        <v/>
      </c>
      <c r="AF78" s="21"/>
      <c r="AG78" s="163" t="str">
        <f t="shared" ca="1" si="33"/>
        <v/>
      </c>
      <c r="AH78" s="94"/>
      <c r="AI78" s="165" t="str">
        <f t="shared" ca="1" si="34"/>
        <v/>
      </c>
      <c r="AJ78" s="21"/>
      <c r="AK78" s="163" t="str">
        <f t="shared" ca="1" si="35"/>
        <v/>
      </c>
      <c r="AL78" s="21"/>
      <c r="AM78" s="163" t="str">
        <f t="shared" ca="1" si="36"/>
        <v/>
      </c>
      <c r="AN78" s="167" t="str">
        <f t="shared" si="37"/>
        <v/>
      </c>
      <c r="AO78" s="168" t="str">
        <f t="shared" si="38"/>
        <v/>
      </c>
      <c r="AP78" s="169" t="str">
        <f>IF(AN78=7,VLOOKUP(AO78,設定!$A$2:$B$6,2,1),"---")</f>
        <v>---</v>
      </c>
      <c r="AQ78" s="76"/>
      <c r="AR78" s="77"/>
      <c r="AS78" s="77"/>
      <c r="AT78" s="78" t="s">
        <v>105</v>
      </c>
      <c r="AU78" s="79"/>
      <c r="AV78" s="78"/>
      <c r="AW78" s="80"/>
      <c r="AX78" s="228" t="str">
        <f t="shared" ref="AX78:AX141" si="41">IF(AW78="","",AW78/AV78)</f>
        <v/>
      </c>
      <c r="AY78" s="78" t="s">
        <v>105</v>
      </c>
      <c r="AZ78" s="78" t="s">
        <v>105</v>
      </c>
      <c r="BA78" s="78" t="s">
        <v>105</v>
      </c>
      <c r="BB78" s="78"/>
      <c r="BC78" s="78"/>
      <c r="BD78" s="78"/>
      <c r="BE78" s="78"/>
      <c r="BF78" s="81"/>
      <c r="BG78" s="82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152"/>
      <c r="BZ78" s="34"/>
      <c r="CB78">
        <v>66</v>
      </c>
      <c r="CC78" s="15" t="str">
        <f t="shared" si="39"/>
        <v/>
      </c>
      <c r="CD78" s="15" t="str">
        <f t="shared" ref="CD78:CD141" si="42">"立得点表!"&amp;$CC78&amp;"3:"&amp;$CC78&amp;"12"</f>
        <v>立得点表!3:12</v>
      </c>
      <c r="CE78" s="92" t="str">
        <f t="shared" ref="CE78:CE141" si="43">"立得点表!"&amp;$CC78&amp;"16:"&amp;$CC78&amp;"25"</f>
        <v>立得点表!16:25</v>
      </c>
      <c r="CF78" s="15" t="str">
        <f t="shared" ref="CF78:CF141" si="44">"立3段得点表!"&amp;$CC78&amp;"3:"&amp;$CC78&amp;"13"</f>
        <v>立3段得点表!3:13</v>
      </c>
      <c r="CG78" s="92" t="str">
        <f t="shared" ref="CG78:CG141" si="45">"立3段得点表!"&amp;$CC78&amp;"16:"&amp;$CC78&amp;"25"</f>
        <v>立3段得点表!16:25</v>
      </c>
      <c r="CH78" s="15" t="str">
        <f t="shared" ref="CH78:CH141" si="46">"ボール得点表!"&amp;$CC78&amp;"3:"&amp;$CC78&amp;"13"</f>
        <v>ボール得点表!3:13</v>
      </c>
      <c r="CI78" s="92" t="str">
        <f t="shared" ref="CI78:CI141" si="47">"ボール得点表!"&amp;$CC78&amp;"16:"&amp;$CC78&amp;"25"</f>
        <v>ボール得点表!16:25</v>
      </c>
      <c r="CJ78" s="15" t="str">
        <f t="shared" ref="CJ78:CJ141" si="48">"50m得点表!"&amp;$CC78&amp;"3:"&amp;$CC78&amp;"13"</f>
        <v>50m得点表!3:13</v>
      </c>
      <c r="CK78" s="92" t="str">
        <f t="shared" ref="CK78:CK141" si="49">"50m得点表!"&amp;$CC78&amp;"16:"&amp;$CC78&amp;"25"</f>
        <v>50m得点表!16:25</v>
      </c>
      <c r="CL78" s="15" t="str">
        <f t="shared" ref="CL78:CL141" si="50">"往得点表!"&amp;$CC78&amp;"3:"&amp;$CC78&amp;"13"</f>
        <v>往得点表!3:13</v>
      </c>
      <c r="CM78" s="92" t="str">
        <f t="shared" ref="CM78:CM141" si="51">"往得点表!"&amp;$CC78&amp;"16:"&amp;$CC78&amp;"25"</f>
        <v>往得点表!16:25</v>
      </c>
      <c r="CN78" s="15" t="str">
        <f t="shared" ref="CN78:CN141" si="52">"腕得点表!"&amp;$CC78&amp;"3:"&amp;$CC78&amp;"13"</f>
        <v>腕得点表!3:13</v>
      </c>
      <c r="CO78" s="92" t="str">
        <f t="shared" ref="CO78:CO141" si="53">"腕得点表!"&amp;$CC78&amp;"16:"&amp;$CC78&amp;"25"</f>
        <v>腕得点表!16:25</v>
      </c>
      <c r="CP78" s="15" t="str">
        <f t="shared" ref="CP78:CP141" si="54">"腕膝得点表!"&amp;$CC78&amp;"3:"&amp;$CC78&amp;"4"</f>
        <v>腕膝得点表!3:4</v>
      </c>
      <c r="CQ78" s="92" t="str">
        <f t="shared" ref="CQ78:CQ141" si="55">"腕膝得点表!"&amp;$CC78&amp;"8:"&amp;$CC78&amp;"9"</f>
        <v>腕膝得点表!8:9</v>
      </c>
      <c r="CR78" s="15" t="str">
        <f t="shared" ref="CR78:CR141" si="56">"20mシャトルラン得点表!"&amp;$CC78&amp;"3:"&amp;$CC78&amp;"13"</f>
        <v>20mシャトルラン得点表!3:13</v>
      </c>
      <c r="CS78" s="92" t="str">
        <f t="shared" ref="CS78:CS141" si="57">"20mシャトルラン得点表!"&amp;$CC78&amp;"16:"&amp;$CC78&amp;"25"</f>
        <v>20mシャトルラン得点表!16:25</v>
      </c>
      <c r="CT78" t="b">
        <f t="shared" si="40"/>
        <v>0</v>
      </c>
    </row>
    <row r="79" spans="1:105" ht="18" customHeight="1">
      <c r="A79" s="6">
        <v>67</v>
      </c>
      <c r="B79" s="116"/>
      <c r="C79" s="14"/>
      <c r="D79" s="110"/>
      <c r="E79" s="14" t="s">
        <v>105</v>
      </c>
      <c r="F79" s="183" t="str">
        <f>IF(D79="","",DATEDIF(D79,W4,"y"))</f>
        <v/>
      </c>
      <c r="G79" s="14"/>
      <c r="H79" s="186"/>
      <c r="I79" s="94"/>
      <c r="J79" s="161" t="str">
        <f t="shared" ca="1" si="29"/>
        <v/>
      </c>
      <c r="K79" s="4"/>
      <c r="L79" s="45"/>
      <c r="M79" s="45"/>
      <c r="N79" s="45"/>
      <c r="O79" s="24"/>
      <c r="P79" s="163" t="str">
        <f t="shared" ca="1" si="30"/>
        <v/>
      </c>
      <c r="Q79" s="4"/>
      <c r="R79" s="45"/>
      <c r="S79" s="45"/>
      <c r="T79" s="45"/>
      <c r="U79" s="119"/>
      <c r="V79" s="94"/>
      <c r="W79" s="219" t="str">
        <f t="shared" ca="1" si="31"/>
        <v/>
      </c>
      <c r="X79" s="27"/>
      <c r="Y79" s="4"/>
      <c r="Z79" s="45"/>
      <c r="AA79" s="45"/>
      <c r="AB79" s="45"/>
      <c r="AC79" s="35"/>
      <c r="AD79" s="24"/>
      <c r="AE79" s="163" t="str">
        <f t="shared" ca="1" si="32"/>
        <v/>
      </c>
      <c r="AF79" s="24"/>
      <c r="AG79" s="163" t="str">
        <f t="shared" ca="1" si="33"/>
        <v/>
      </c>
      <c r="AH79" s="94"/>
      <c r="AI79" s="165" t="str">
        <f t="shared" ca="1" si="34"/>
        <v/>
      </c>
      <c r="AJ79" s="24"/>
      <c r="AK79" s="163" t="str">
        <f t="shared" ca="1" si="35"/>
        <v/>
      </c>
      <c r="AL79" s="24"/>
      <c r="AM79" s="163" t="str">
        <f t="shared" ca="1" si="36"/>
        <v/>
      </c>
      <c r="AN79" s="168" t="str">
        <f t="shared" si="37"/>
        <v/>
      </c>
      <c r="AO79" s="168" t="str">
        <f t="shared" si="38"/>
        <v/>
      </c>
      <c r="AP79" s="168" t="str">
        <f>IF(AN79=7,VLOOKUP(AO79,設定!$A$2:$B$6,2,1),"---")</f>
        <v>---</v>
      </c>
      <c r="AQ79" s="58"/>
      <c r="AR79" s="59"/>
      <c r="AS79" s="59"/>
      <c r="AT79" s="60" t="s">
        <v>105</v>
      </c>
      <c r="AU79" s="61"/>
      <c r="AV79" s="60"/>
      <c r="AW79" s="62"/>
      <c r="AX79" s="230" t="str">
        <f t="shared" si="41"/>
        <v/>
      </c>
      <c r="AY79" s="60" t="s">
        <v>105</v>
      </c>
      <c r="AZ79" s="60" t="s">
        <v>105</v>
      </c>
      <c r="BA79" s="60" t="s">
        <v>105</v>
      </c>
      <c r="BB79" s="60"/>
      <c r="BC79" s="60"/>
      <c r="BD79" s="60"/>
      <c r="BE79" s="60"/>
      <c r="BF79" s="63"/>
      <c r="BG79" s="73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154"/>
      <c r="BZ79" s="34"/>
      <c r="CB79">
        <v>67</v>
      </c>
      <c r="CC79" s="15" t="str">
        <f t="shared" si="39"/>
        <v/>
      </c>
      <c r="CD79" s="15" t="str">
        <f t="shared" si="42"/>
        <v>立得点表!3:12</v>
      </c>
      <c r="CE79" s="92" t="str">
        <f t="shared" si="43"/>
        <v>立得点表!16:25</v>
      </c>
      <c r="CF79" s="15" t="str">
        <f t="shared" si="44"/>
        <v>立3段得点表!3:13</v>
      </c>
      <c r="CG79" s="92" t="str">
        <f t="shared" si="45"/>
        <v>立3段得点表!16:25</v>
      </c>
      <c r="CH79" s="15" t="str">
        <f t="shared" si="46"/>
        <v>ボール得点表!3:13</v>
      </c>
      <c r="CI79" s="92" t="str">
        <f t="shared" si="47"/>
        <v>ボール得点表!16:25</v>
      </c>
      <c r="CJ79" s="15" t="str">
        <f t="shared" si="48"/>
        <v>50m得点表!3:13</v>
      </c>
      <c r="CK79" s="92" t="str">
        <f t="shared" si="49"/>
        <v>50m得点表!16:25</v>
      </c>
      <c r="CL79" s="15" t="str">
        <f t="shared" si="50"/>
        <v>往得点表!3:13</v>
      </c>
      <c r="CM79" s="92" t="str">
        <f t="shared" si="51"/>
        <v>往得点表!16:25</v>
      </c>
      <c r="CN79" s="15" t="str">
        <f t="shared" si="52"/>
        <v>腕得点表!3:13</v>
      </c>
      <c r="CO79" s="92" t="str">
        <f t="shared" si="53"/>
        <v>腕得点表!16:25</v>
      </c>
      <c r="CP79" s="15" t="str">
        <f t="shared" si="54"/>
        <v>腕膝得点表!3:4</v>
      </c>
      <c r="CQ79" s="92" t="str">
        <f t="shared" si="55"/>
        <v>腕膝得点表!8:9</v>
      </c>
      <c r="CR79" s="15" t="str">
        <f t="shared" si="56"/>
        <v>20mシャトルラン得点表!3:13</v>
      </c>
      <c r="CS79" s="92" t="str">
        <f t="shared" si="57"/>
        <v>20mシャトルラン得点表!16:25</v>
      </c>
      <c r="CT79" t="b">
        <f t="shared" si="40"/>
        <v>0</v>
      </c>
    </row>
    <row r="80" spans="1:105" ht="18" customHeight="1">
      <c r="A80" s="6">
        <v>68</v>
      </c>
      <c r="B80" s="116"/>
      <c r="C80" s="14"/>
      <c r="D80" s="110"/>
      <c r="E80" s="14" t="s">
        <v>105</v>
      </c>
      <c r="F80" s="183" t="str">
        <f>IF(D80="","",DATEDIF(D80,W4,"y"))</f>
        <v/>
      </c>
      <c r="G80" s="14"/>
      <c r="H80" s="186"/>
      <c r="I80" s="94"/>
      <c r="J80" s="161" t="str">
        <f t="shared" ca="1" si="29"/>
        <v/>
      </c>
      <c r="K80" s="4"/>
      <c r="L80" s="45"/>
      <c r="M80" s="45"/>
      <c r="N80" s="45"/>
      <c r="O80" s="24"/>
      <c r="P80" s="163" t="str">
        <f t="shared" ca="1" si="30"/>
        <v/>
      </c>
      <c r="Q80" s="4"/>
      <c r="R80" s="45"/>
      <c r="S80" s="45"/>
      <c r="T80" s="45"/>
      <c r="U80" s="119"/>
      <c r="V80" s="94"/>
      <c r="W80" s="219" t="str">
        <f t="shared" ca="1" si="31"/>
        <v/>
      </c>
      <c r="X80" s="27"/>
      <c r="Y80" s="4"/>
      <c r="Z80" s="45"/>
      <c r="AA80" s="45"/>
      <c r="AB80" s="45"/>
      <c r="AC80" s="35"/>
      <c r="AD80" s="24"/>
      <c r="AE80" s="163" t="str">
        <f t="shared" ca="1" si="32"/>
        <v/>
      </c>
      <c r="AF80" s="24"/>
      <c r="AG80" s="163" t="str">
        <f t="shared" ca="1" si="33"/>
        <v/>
      </c>
      <c r="AH80" s="94"/>
      <c r="AI80" s="165" t="str">
        <f t="shared" ca="1" si="34"/>
        <v/>
      </c>
      <c r="AJ80" s="24"/>
      <c r="AK80" s="163" t="str">
        <f t="shared" ca="1" si="35"/>
        <v/>
      </c>
      <c r="AL80" s="24"/>
      <c r="AM80" s="163" t="str">
        <f t="shared" ca="1" si="36"/>
        <v/>
      </c>
      <c r="AN80" s="168" t="str">
        <f t="shared" si="37"/>
        <v/>
      </c>
      <c r="AO80" s="168" t="str">
        <f t="shared" si="38"/>
        <v/>
      </c>
      <c r="AP80" s="168" t="str">
        <f>IF(AN80=7,VLOOKUP(AO80,設定!$A$2:$B$6,2,1),"---")</f>
        <v>---</v>
      </c>
      <c r="AQ80" s="58"/>
      <c r="AR80" s="59"/>
      <c r="AS80" s="59"/>
      <c r="AT80" s="60" t="s">
        <v>105</v>
      </c>
      <c r="AU80" s="61"/>
      <c r="AV80" s="60"/>
      <c r="AW80" s="62"/>
      <c r="AX80" s="230" t="str">
        <f t="shared" si="41"/>
        <v/>
      </c>
      <c r="AY80" s="60" t="s">
        <v>105</v>
      </c>
      <c r="AZ80" s="60" t="s">
        <v>105</v>
      </c>
      <c r="BA80" s="60" t="s">
        <v>105</v>
      </c>
      <c r="BB80" s="60"/>
      <c r="BC80" s="60"/>
      <c r="BD80" s="60"/>
      <c r="BE80" s="60"/>
      <c r="BF80" s="63"/>
      <c r="BG80" s="73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154"/>
      <c r="BZ80" s="34"/>
      <c r="CB80">
        <v>68</v>
      </c>
      <c r="CC80" s="15" t="str">
        <f t="shared" si="39"/>
        <v/>
      </c>
      <c r="CD80" s="15" t="str">
        <f t="shared" si="42"/>
        <v>立得点表!3:12</v>
      </c>
      <c r="CE80" s="92" t="str">
        <f t="shared" si="43"/>
        <v>立得点表!16:25</v>
      </c>
      <c r="CF80" s="15" t="str">
        <f t="shared" si="44"/>
        <v>立3段得点表!3:13</v>
      </c>
      <c r="CG80" s="92" t="str">
        <f t="shared" si="45"/>
        <v>立3段得点表!16:25</v>
      </c>
      <c r="CH80" s="15" t="str">
        <f t="shared" si="46"/>
        <v>ボール得点表!3:13</v>
      </c>
      <c r="CI80" s="92" t="str">
        <f t="shared" si="47"/>
        <v>ボール得点表!16:25</v>
      </c>
      <c r="CJ80" s="15" t="str">
        <f t="shared" si="48"/>
        <v>50m得点表!3:13</v>
      </c>
      <c r="CK80" s="92" t="str">
        <f t="shared" si="49"/>
        <v>50m得点表!16:25</v>
      </c>
      <c r="CL80" s="15" t="str">
        <f t="shared" si="50"/>
        <v>往得点表!3:13</v>
      </c>
      <c r="CM80" s="92" t="str">
        <f t="shared" si="51"/>
        <v>往得点表!16:25</v>
      </c>
      <c r="CN80" s="15" t="str">
        <f t="shared" si="52"/>
        <v>腕得点表!3:13</v>
      </c>
      <c r="CO80" s="92" t="str">
        <f t="shared" si="53"/>
        <v>腕得点表!16:25</v>
      </c>
      <c r="CP80" s="15" t="str">
        <f t="shared" si="54"/>
        <v>腕膝得点表!3:4</v>
      </c>
      <c r="CQ80" s="92" t="str">
        <f t="shared" si="55"/>
        <v>腕膝得点表!8:9</v>
      </c>
      <c r="CR80" s="15" t="str">
        <f t="shared" si="56"/>
        <v>20mシャトルラン得点表!3:13</v>
      </c>
      <c r="CS80" s="92" t="str">
        <f t="shared" si="57"/>
        <v>20mシャトルラン得点表!16:25</v>
      </c>
      <c r="CT80" t="b">
        <f t="shared" si="40"/>
        <v>0</v>
      </c>
    </row>
    <row r="81" spans="1:105" ht="18" customHeight="1">
      <c r="A81" s="6">
        <v>69</v>
      </c>
      <c r="B81" s="116"/>
      <c r="C81" s="14"/>
      <c r="D81" s="110"/>
      <c r="E81" s="14" t="s">
        <v>105</v>
      </c>
      <c r="F81" s="183" t="str">
        <f>IF(D81="","",DATEDIF(D81,W4,"y"))</f>
        <v/>
      </c>
      <c r="G81" s="14"/>
      <c r="H81" s="186"/>
      <c r="I81" s="94"/>
      <c r="J81" s="161" t="str">
        <f t="shared" ca="1" si="29"/>
        <v/>
      </c>
      <c r="K81" s="4"/>
      <c r="L81" s="45"/>
      <c r="M81" s="45"/>
      <c r="N81" s="45"/>
      <c r="O81" s="24"/>
      <c r="P81" s="163" t="str">
        <f t="shared" ca="1" si="30"/>
        <v/>
      </c>
      <c r="Q81" s="4"/>
      <c r="R81" s="45"/>
      <c r="S81" s="45"/>
      <c r="T81" s="45"/>
      <c r="U81" s="119"/>
      <c r="V81" s="94"/>
      <c r="W81" s="219" t="str">
        <f t="shared" ca="1" si="31"/>
        <v/>
      </c>
      <c r="X81" s="27"/>
      <c r="Y81" s="4"/>
      <c r="Z81" s="45"/>
      <c r="AA81" s="45"/>
      <c r="AB81" s="45"/>
      <c r="AC81" s="35"/>
      <c r="AD81" s="24"/>
      <c r="AE81" s="163" t="str">
        <f t="shared" ca="1" si="32"/>
        <v/>
      </c>
      <c r="AF81" s="24"/>
      <c r="AG81" s="163" t="str">
        <f t="shared" ca="1" si="33"/>
        <v/>
      </c>
      <c r="AH81" s="94"/>
      <c r="AI81" s="165" t="str">
        <f t="shared" ca="1" si="34"/>
        <v/>
      </c>
      <c r="AJ81" s="24"/>
      <c r="AK81" s="163" t="str">
        <f t="shared" ca="1" si="35"/>
        <v/>
      </c>
      <c r="AL81" s="24"/>
      <c r="AM81" s="163" t="str">
        <f t="shared" ca="1" si="36"/>
        <v/>
      </c>
      <c r="AN81" s="168" t="str">
        <f t="shared" si="37"/>
        <v/>
      </c>
      <c r="AO81" s="168" t="str">
        <f t="shared" si="38"/>
        <v/>
      </c>
      <c r="AP81" s="168" t="str">
        <f>IF(AN81=7,VLOOKUP(AO81,設定!$A$2:$B$6,2,1),"---")</f>
        <v>---</v>
      </c>
      <c r="AQ81" s="58"/>
      <c r="AR81" s="59"/>
      <c r="AS81" s="59"/>
      <c r="AT81" s="60" t="s">
        <v>105</v>
      </c>
      <c r="AU81" s="61"/>
      <c r="AV81" s="60"/>
      <c r="AW81" s="62"/>
      <c r="AX81" s="230" t="str">
        <f t="shared" si="41"/>
        <v/>
      </c>
      <c r="AY81" s="60" t="s">
        <v>105</v>
      </c>
      <c r="AZ81" s="60" t="s">
        <v>105</v>
      </c>
      <c r="BA81" s="60" t="s">
        <v>105</v>
      </c>
      <c r="BB81" s="60"/>
      <c r="BC81" s="60"/>
      <c r="BD81" s="60"/>
      <c r="BE81" s="60"/>
      <c r="BF81" s="63"/>
      <c r="BG81" s="73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154"/>
      <c r="BZ81" s="34"/>
      <c r="CB81">
        <v>69</v>
      </c>
      <c r="CC81" s="15" t="str">
        <f t="shared" si="39"/>
        <v/>
      </c>
      <c r="CD81" s="15" t="str">
        <f t="shared" si="42"/>
        <v>立得点表!3:12</v>
      </c>
      <c r="CE81" s="92" t="str">
        <f t="shared" si="43"/>
        <v>立得点表!16:25</v>
      </c>
      <c r="CF81" s="15" t="str">
        <f t="shared" si="44"/>
        <v>立3段得点表!3:13</v>
      </c>
      <c r="CG81" s="92" t="str">
        <f t="shared" si="45"/>
        <v>立3段得点表!16:25</v>
      </c>
      <c r="CH81" s="15" t="str">
        <f t="shared" si="46"/>
        <v>ボール得点表!3:13</v>
      </c>
      <c r="CI81" s="92" t="str">
        <f t="shared" si="47"/>
        <v>ボール得点表!16:25</v>
      </c>
      <c r="CJ81" s="15" t="str">
        <f t="shared" si="48"/>
        <v>50m得点表!3:13</v>
      </c>
      <c r="CK81" s="92" t="str">
        <f t="shared" si="49"/>
        <v>50m得点表!16:25</v>
      </c>
      <c r="CL81" s="15" t="str">
        <f t="shared" si="50"/>
        <v>往得点表!3:13</v>
      </c>
      <c r="CM81" s="92" t="str">
        <f t="shared" si="51"/>
        <v>往得点表!16:25</v>
      </c>
      <c r="CN81" s="15" t="str">
        <f t="shared" si="52"/>
        <v>腕得点表!3:13</v>
      </c>
      <c r="CO81" s="92" t="str">
        <f t="shared" si="53"/>
        <v>腕得点表!16:25</v>
      </c>
      <c r="CP81" s="15" t="str">
        <f t="shared" si="54"/>
        <v>腕膝得点表!3:4</v>
      </c>
      <c r="CQ81" s="92" t="str">
        <f t="shared" si="55"/>
        <v>腕膝得点表!8:9</v>
      </c>
      <c r="CR81" s="15" t="str">
        <f t="shared" si="56"/>
        <v>20mシャトルラン得点表!3:13</v>
      </c>
      <c r="CS81" s="92" t="str">
        <f t="shared" si="57"/>
        <v>20mシャトルラン得点表!16:25</v>
      </c>
      <c r="CT81" t="b">
        <f t="shared" si="40"/>
        <v>0</v>
      </c>
      <c r="DA81" s="31"/>
    </row>
    <row r="82" spans="1:105" s="31" customFormat="1" ht="18" customHeight="1">
      <c r="A82" s="8">
        <v>70</v>
      </c>
      <c r="B82" s="117"/>
      <c r="C82" s="140"/>
      <c r="D82" s="138"/>
      <c r="E82" s="140" t="s">
        <v>105</v>
      </c>
      <c r="F82" s="184" t="str">
        <f>IF(D82="","",DATEDIF(D82,W4,"y"))</f>
        <v/>
      </c>
      <c r="G82" s="13"/>
      <c r="H82" s="187"/>
      <c r="I82" s="95"/>
      <c r="J82" s="162" t="str">
        <f t="shared" ca="1" si="29"/>
        <v/>
      </c>
      <c r="K82" s="145"/>
      <c r="L82" s="242"/>
      <c r="M82" s="242"/>
      <c r="N82" s="242"/>
      <c r="O82" s="22"/>
      <c r="P82" s="164" t="str">
        <f t="shared" ca="1" si="30"/>
        <v/>
      </c>
      <c r="Q82" s="42"/>
      <c r="R82" s="43"/>
      <c r="S82" s="43"/>
      <c r="T82" s="43"/>
      <c r="U82" s="120"/>
      <c r="V82" s="95"/>
      <c r="W82" s="220" t="str">
        <f t="shared" ca="1" si="31"/>
        <v/>
      </c>
      <c r="X82" s="83"/>
      <c r="Y82" s="42"/>
      <c r="Z82" s="43"/>
      <c r="AA82" s="43"/>
      <c r="AB82" s="43"/>
      <c r="AC82" s="44"/>
      <c r="AD82" s="22"/>
      <c r="AE82" s="164" t="str">
        <f t="shared" ca="1" si="32"/>
        <v/>
      </c>
      <c r="AF82" s="22"/>
      <c r="AG82" s="164" t="str">
        <f t="shared" ca="1" si="33"/>
        <v/>
      </c>
      <c r="AH82" s="95"/>
      <c r="AI82" s="166" t="str">
        <f t="shared" ca="1" si="34"/>
        <v/>
      </c>
      <c r="AJ82" s="22"/>
      <c r="AK82" s="164" t="str">
        <f t="shared" ca="1" si="35"/>
        <v/>
      </c>
      <c r="AL82" s="22"/>
      <c r="AM82" s="164" t="str">
        <f t="shared" ca="1" si="36"/>
        <v/>
      </c>
      <c r="AN82" s="170" t="str">
        <f t="shared" si="37"/>
        <v/>
      </c>
      <c r="AO82" s="170" t="str">
        <f t="shared" si="38"/>
        <v/>
      </c>
      <c r="AP82" s="170" t="str">
        <f>IF(AN82=7,VLOOKUP(AO82,設定!$A$2:$B$6,2,1),"---")</f>
        <v>---</v>
      </c>
      <c r="AQ82" s="64"/>
      <c r="AR82" s="65"/>
      <c r="AS82" s="65"/>
      <c r="AT82" s="66" t="s">
        <v>105</v>
      </c>
      <c r="AU82" s="67"/>
      <c r="AV82" s="66"/>
      <c r="AW82" s="68"/>
      <c r="AX82" s="229" t="str">
        <f t="shared" si="41"/>
        <v/>
      </c>
      <c r="AY82" s="66" t="s">
        <v>105</v>
      </c>
      <c r="AZ82" s="66" t="s">
        <v>105</v>
      </c>
      <c r="BA82" s="66" t="s">
        <v>105</v>
      </c>
      <c r="BB82" s="66"/>
      <c r="BC82" s="66"/>
      <c r="BD82" s="66"/>
      <c r="BE82" s="66"/>
      <c r="BF82" s="70"/>
      <c r="BG82" s="74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153"/>
      <c r="BZ82" s="83"/>
      <c r="CB82" s="31">
        <v>70</v>
      </c>
      <c r="CC82" s="31" t="str">
        <f t="shared" si="39"/>
        <v/>
      </c>
      <c r="CD82" s="31" t="str">
        <f t="shared" si="42"/>
        <v>立得点表!3:12</v>
      </c>
      <c r="CE82" s="121" t="str">
        <f t="shared" si="43"/>
        <v>立得点表!16:25</v>
      </c>
      <c r="CF82" s="31" t="str">
        <f t="shared" si="44"/>
        <v>立3段得点表!3:13</v>
      </c>
      <c r="CG82" s="121" t="str">
        <f t="shared" si="45"/>
        <v>立3段得点表!16:25</v>
      </c>
      <c r="CH82" s="31" t="str">
        <f t="shared" si="46"/>
        <v>ボール得点表!3:13</v>
      </c>
      <c r="CI82" s="121" t="str">
        <f t="shared" si="47"/>
        <v>ボール得点表!16:25</v>
      </c>
      <c r="CJ82" s="31" t="str">
        <f t="shared" si="48"/>
        <v>50m得点表!3:13</v>
      </c>
      <c r="CK82" s="121" t="str">
        <f t="shared" si="49"/>
        <v>50m得点表!16:25</v>
      </c>
      <c r="CL82" s="31" t="str">
        <f t="shared" si="50"/>
        <v>往得点表!3:13</v>
      </c>
      <c r="CM82" s="121" t="str">
        <f t="shared" si="51"/>
        <v>往得点表!16:25</v>
      </c>
      <c r="CN82" s="31" t="str">
        <f t="shared" si="52"/>
        <v>腕得点表!3:13</v>
      </c>
      <c r="CO82" s="121" t="str">
        <f t="shared" si="53"/>
        <v>腕得点表!16:25</v>
      </c>
      <c r="CP82" s="112" t="str">
        <f t="shared" si="54"/>
        <v>腕膝得点表!3:4</v>
      </c>
      <c r="CQ82" s="113" t="str">
        <f t="shared" si="55"/>
        <v>腕膝得点表!8:9</v>
      </c>
      <c r="CR82" s="31" t="str">
        <f t="shared" si="56"/>
        <v>20mシャトルラン得点表!3:13</v>
      </c>
      <c r="CS82" s="121" t="str">
        <f t="shared" si="57"/>
        <v>20mシャトルラン得点表!16:25</v>
      </c>
      <c r="CT82" s="31" t="b">
        <f t="shared" si="40"/>
        <v>0</v>
      </c>
      <c r="DA82"/>
    </row>
    <row r="83" spans="1:105" ht="18" customHeight="1">
      <c r="A83" s="3">
        <v>71</v>
      </c>
      <c r="B83" s="116"/>
      <c r="C83" s="14"/>
      <c r="D83" s="110"/>
      <c r="E83" s="14" t="s">
        <v>105</v>
      </c>
      <c r="F83" s="183" t="str">
        <f>IF(D83="","",DATEDIF(D83,W4,"y"))</f>
        <v/>
      </c>
      <c r="G83" s="14"/>
      <c r="H83" s="186"/>
      <c r="I83" s="94"/>
      <c r="J83" s="161" t="str">
        <f t="shared" ca="1" si="29"/>
        <v/>
      </c>
      <c r="K83" s="4"/>
      <c r="L83" s="45"/>
      <c r="M83" s="45"/>
      <c r="N83" s="45"/>
      <c r="O83" s="24"/>
      <c r="P83" s="163" t="str">
        <f t="shared" ca="1" si="30"/>
        <v/>
      </c>
      <c r="Q83" s="4"/>
      <c r="R83" s="45"/>
      <c r="S83" s="45"/>
      <c r="T83" s="45"/>
      <c r="U83" s="119"/>
      <c r="V83" s="94"/>
      <c r="W83" s="219" t="str">
        <f t="shared" ca="1" si="31"/>
        <v/>
      </c>
      <c r="X83" s="27"/>
      <c r="Y83" s="4"/>
      <c r="Z83" s="45"/>
      <c r="AA83" s="45"/>
      <c r="AB83" s="45"/>
      <c r="AC83" s="35"/>
      <c r="AD83" s="21"/>
      <c r="AE83" s="163" t="str">
        <f t="shared" ca="1" si="32"/>
        <v/>
      </c>
      <c r="AF83" s="21"/>
      <c r="AG83" s="163" t="str">
        <f t="shared" ca="1" si="33"/>
        <v/>
      </c>
      <c r="AH83" s="94"/>
      <c r="AI83" s="165" t="str">
        <f t="shared" ca="1" si="34"/>
        <v/>
      </c>
      <c r="AJ83" s="21"/>
      <c r="AK83" s="163" t="str">
        <f t="shared" ca="1" si="35"/>
        <v/>
      </c>
      <c r="AL83" s="21"/>
      <c r="AM83" s="163" t="str">
        <f t="shared" ca="1" si="36"/>
        <v/>
      </c>
      <c r="AN83" s="167" t="str">
        <f t="shared" si="37"/>
        <v/>
      </c>
      <c r="AO83" s="168" t="str">
        <f t="shared" si="38"/>
        <v/>
      </c>
      <c r="AP83" s="169" t="str">
        <f>IF(AN83=7,VLOOKUP(AO83,設定!$A$2:$B$6,2,1),"---")</f>
        <v>---</v>
      </c>
      <c r="AQ83" s="76"/>
      <c r="AR83" s="77"/>
      <c r="AS83" s="77"/>
      <c r="AT83" s="78" t="s">
        <v>105</v>
      </c>
      <c r="AU83" s="79"/>
      <c r="AV83" s="78"/>
      <c r="AW83" s="80"/>
      <c r="AX83" s="228" t="str">
        <f t="shared" si="41"/>
        <v/>
      </c>
      <c r="AY83" s="78" t="s">
        <v>105</v>
      </c>
      <c r="AZ83" s="78" t="s">
        <v>105</v>
      </c>
      <c r="BA83" s="78" t="s">
        <v>105</v>
      </c>
      <c r="BB83" s="78"/>
      <c r="BC83" s="78"/>
      <c r="BD83" s="78"/>
      <c r="BE83" s="78"/>
      <c r="BF83" s="81"/>
      <c r="BG83" s="82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152"/>
      <c r="BZ83" s="34"/>
      <c r="CB83">
        <v>71</v>
      </c>
      <c r="CC83" s="15" t="str">
        <f t="shared" si="39"/>
        <v/>
      </c>
      <c r="CD83" s="15" t="str">
        <f t="shared" si="42"/>
        <v>立得点表!3:12</v>
      </c>
      <c r="CE83" s="92" t="str">
        <f t="shared" si="43"/>
        <v>立得点表!16:25</v>
      </c>
      <c r="CF83" s="15" t="str">
        <f t="shared" si="44"/>
        <v>立3段得点表!3:13</v>
      </c>
      <c r="CG83" s="92" t="str">
        <f t="shared" si="45"/>
        <v>立3段得点表!16:25</v>
      </c>
      <c r="CH83" s="15" t="str">
        <f t="shared" si="46"/>
        <v>ボール得点表!3:13</v>
      </c>
      <c r="CI83" s="92" t="str">
        <f t="shared" si="47"/>
        <v>ボール得点表!16:25</v>
      </c>
      <c r="CJ83" s="15" t="str">
        <f t="shared" si="48"/>
        <v>50m得点表!3:13</v>
      </c>
      <c r="CK83" s="92" t="str">
        <f t="shared" si="49"/>
        <v>50m得点表!16:25</v>
      </c>
      <c r="CL83" s="15" t="str">
        <f t="shared" si="50"/>
        <v>往得点表!3:13</v>
      </c>
      <c r="CM83" s="92" t="str">
        <f t="shared" si="51"/>
        <v>往得点表!16:25</v>
      </c>
      <c r="CN83" s="15" t="str">
        <f t="shared" si="52"/>
        <v>腕得点表!3:13</v>
      </c>
      <c r="CO83" s="92" t="str">
        <f t="shared" si="53"/>
        <v>腕得点表!16:25</v>
      </c>
      <c r="CP83" s="15" t="str">
        <f t="shared" si="54"/>
        <v>腕膝得点表!3:4</v>
      </c>
      <c r="CQ83" s="92" t="str">
        <f t="shared" si="55"/>
        <v>腕膝得点表!8:9</v>
      </c>
      <c r="CR83" s="15" t="str">
        <f t="shared" si="56"/>
        <v>20mシャトルラン得点表!3:13</v>
      </c>
      <c r="CS83" s="92" t="str">
        <f t="shared" si="57"/>
        <v>20mシャトルラン得点表!16:25</v>
      </c>
      <c r="CT83" t="b">
        <f t="shared" si="40"/>
        <v>0</v>
      </c>
    </row>
    <row r="84" spans="1:105" ht="18" customHeight="1">
      <c r="A84" s="6">
        <v>72</v>
      </c>
      <c r="B84" s="116"/>
      <c r="C84" s="14"/>
      <c r="D84" s="110"/>
      <c r="E84" s="14" t="s">
        <v>105</v>
      </c>
      <c r="F84" s="183" t="str">
        <f>IF(D84="","",DATEDIF(D84,W4,"y"))</f>
        <v/>
      </c>
      <c r="G84" s="14"/>
      <c r="H84" s="186"/>
      <c r="I84" s="94"/>
      <c r="J84" s="161" t="str">
        <f t="shared" ca="1" si="29"/>
        <v/>
      </c>
      <c r="K84" s="4"/>
      <c r="L84" s="45"/>
      <c r="M84" s="45"/>
      <c r="N84" s="45"/>
      <c r="O84" s="24"/>
      <c r="P84" s="163" t="str">
        <f t="shared" ca="1" si="30"/>
        <v/>
      </c>
      <c r="Q84" s="4"/>
      <c r="R84" s="45"/>
      <c r="S84" s="45"/>
      <c r="T84" s="45"/>
      <c r="U84" s="119"/>
      <c r="V84" s="94"/>
      <c r="W84" s="219" t="str">
        <f t="shared" ca="1" si="31"/>
        <v/>
      </c>
      <c r="X84" s="27"/>
      <c r="Y84" s="4"/>
      <c r="Z84" s="45"/>
      <c r="AA84" s="45"/>
      <c r="AB84" s="45"/>
      <c r="AC84" s="35"/>
      <c r="AD84" s="24"/>
      <c r="AE84" s="163" t="str">
        <f t="shared" ca="1" si="32"/>
        <v/>
      </c>
      <c r="AF84" s="24"/>
      <c r="AG84" s="163" t="str">
        <f t="shared" ca="1" si="33"/>
        <v/>
      </c>
      <c r="AH84" s="94"/>
      <c r="AI84" s="165" t="str">
        <f t="shared" ca="1" si="34"/>
        <v/>
      </c>
      <c r="AJ84" s="24"/>
      <c r="AK84" s="163" t="str">
        <f t="shared" ca="1" si="35"/>
        <v/>
      </c>
      <c r="AL84" s="24"/>
      <c r="AM84" s="163" t="str">
        <f t="shared" ca="1" si="36"/>
        <v/>
      </c>
      <c r="AN84" s="168" t="str">
        <f t="shared" si="37"/>
        <v/>
      </c>
      <c r="AO84" s="168" t="str">
        <f t="shared" si="38"/>
        <v/>
      </c>
      <c r="AP84" s="168" t="str">
        <f>IF(AN84=7,VLOOKUP(AO84,設定!$A$2:$B$6,2,1),"---")</f>
        <v>---</v>
      </c>
      <c r="AQ84" s="58"/>
      <c r="AR84" s="59"/>
      <c r="AS84" s="59"/>
      <c r="AT84" s="60" t="s">
        <v>105</v>
      </c>
      <c r="AU84" s="61"/>
      <c r="AV84" s="60"/>
      <c r="AW84" s="62"/>
      <c r="AX84" s="230" t="str">
        <f t="shared" si="41"/>
        <v/>
      </c>
      <c r="AY84" s="60" t="s">
        <v>105</v>
      </c>
      <c r="AZ84" s="60" t="s">
        <v>105</v>
      </c>
      <c r="BA84" s="60" t="s">
        <v>105</v>
      </c>
      <c r="BB84" s="60"/>
      <c r="BC84" s="60"/>
      <c r="BD84" s="60"/>
      <c r="BE84" s="60"/>
      <c r="BF84" s="63"/>
      <c r="BG84" s="73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154"/>
      <c r="BZ84" s="34"/>
      <c r="CB84">
        <v>72</v>
      </c>
      <c r="CC84" s="15" t="str">
        <f t="shared" si="39"/>
        <v/>
      </c>
      <c r="CD84" s="15" t="str">
        <f t="shared" si="42"/>
        <v>立得点表!3:12</v>
      </c>
      <c r="CE84" s="92" t="str">
        <f t="shared" si="43"/>
        <v>立得点表!16:25</v>
      </c>
      <c r="CF84" s="15" t="str">
        <f t="shared" si="44"/>
        <v>立3段得点表!3:13</v>
      </c>
      <c r="CG84" s="92" t="str">
        <f t="shared" si="45"/>
        <v>立3段得点表!16:25</v>
      </c>
      <c r="CH84" s="15" t="str">
        <f t="shared" si="46"/>
        <v>ボール得点表!3:13</v>
      </c>
      <c r="CI84" s="92" t="str">
        <f t="shared" si="47"/>
        <v>ボール得点表!16:25</v>
      </c>
      <c r="CJ84" s="15" t="str">
        <f t="shared" si="48"/>
        <v>50m得点表!3:13</v>
      </c>
      <c r="CK84" s="92" t="str">
        <f t="shared" si="49"/>
        <v>50m得点表!16:25</v>
      </c>
      <c r="CL84" s="15" t="str">
        <f t="shared" si="50"/>
        <v>往得点表!3:13</v>
      </c>
      <c r="CM84" s="92" t="str">
        <f t="shared" si="51"/>
        <v>往得点表!16:25</v>
      </c>
      <c r="CN84" s="15" t="str">
        <f t="shared" si="52"/>
        <v>腕得点表!3:13</v>
      </c>
      <c r="CO84" s="92" t="str">
        <f t="shared" si="53"/>
        <v>腕得点表!16:25</v>
      </c>
      <c r="CP84" s="15" t="str">
        <f t="shared" si="54"/>
        <v>腕膝得点表!3:4</v>
      </c>
      <c r="CQ84" s="92" t="str">
        <f t="shared" si="55"/>
        <v>腕膝得点表!8:9</v>
      </c>
      <c r="CR84" s="15" t="str">
        <f t="shared" si="56"/>
        <v>20mシャトルラン得点表!3:13</v>
      </c>
      <c r="CS84" s="92" t="str">
        <f t="shared" si="57"/>
        <v>20mシャトルラン得点表!16:25</v>
      </c>
      <c r="CT84" t="b">
        <f t="shared" si="40"/>
        <v>0</v>
      </c>
    </row>
    <row r="85" spans="1:105" ht="18" customHeight="1">
      <c r="A85" s="6">
        <v>73</v>
      </c>
      <c r="B85" s="116"/>
      <c r="C85" s="14"/>
      <c r="D85" s="110"/>
      <c r="E85" s="14" t="s">
        <v>105</v>
      </c>
      <c r="F85" s="183" t="str">
        <f>IF(D85="","",DATEDIF(D85,W4,"y"))</f>
        <v/>
      </c>
      <c r="G85" s="14"/>
      <c r="H85" s="186"/>
      <c r="I85" s="94"/>
      <c r="J85" s="161" t="str">
        <f t="shared" ca="1" si="29"/>
        <v/>
      </c>
      <c r="K85" s="4"/>
      <c r="L85" s="45"/>
      <c r="M85" s="45"/>
      <c r="N85" s="45"/>
      <c r="O85" s="24"/>
      <c r="P85" s="163" t="str">
        <f t="shared" ca="1" si="30"/>
        <v/>
      </c>
      <c r="Q85" s="4"/>
      <c r="R85" s="45"/>
      <c r="S85" s="45"/>
      <c r="T85" s="45"/>
      <c r="U85" s="119"/>
      <c r="V85" s="94"/>
      <c r="W85" s="219" t="str">
        <f t="shared" ca="1" si="31"/>
        <v/>
      </c>
      <c r="X85" s="27"/>
      <c r="Y85" s="4"/>
      <c r="Z85" s="45"/>
      <c r="AA85" s="45"/>
      <c r="AB85" s="45"/>
      <c r="AC85" s="35"/>
      <c r="AD85" s="24"/>
      <c r="AE85" s="163" t="str">
        <f t="shared" ca="1" si="32"/>
        <v/>
      </c>
      <c r="AF85" s="24"/>
      <c r="AG85" s="163" t="str">
        <f t="shared" ca="1" si="33"/>
        <v/>
      </c>
      <c r="AH85" s="94"/>
      <c r="AI85" s="165" t="str">
        <f t="shared" ca="1" si="34"/>
        <v/>
      </c>
      <c r="AJ85" s="24"/>
      <c r="AK85" s="163" t="str">
        <f t="shared" ca="1" si="35"/>
        <v/>
      </c>
      <c r="AL85" s="24"/>
      <c r="AM85" s="163" t="str">
        <f t="shared" ca="1" si="36"/>
        <v/>
      </c>
      <c r="AN85" s="168" t="str">
        <f t="shared" si="37"/>
        <v/>
      </c>
      <c r="AO85" s="168" t="str">
        <f t="shared" si="38"/>
        <v/>
      </c>
      <c r="AP85" s="168" t="str">
        <f>IF(AN85=7,VLOOKUP(AO85,設定!$A$2:$B$6,2,1),"---")</f>
        <v>---</v>
      </c>
      <c r="AQ85" s="58"/>
      <c r="AR85" s="59"/>
      <c r="AS85" s="59"/>
      <c r="AT85" s="60" t="s">
        <v>105</v>
      </c>
      <c r="AU85" s="61"/>
      <c r="AV85" s="60"/>
      <c r="AW85" s="62"/>
      <c r="AX85" s="230" t="str">
        <f t="shared" si="41"/>
        <v/>
      </c>
      <c r="AY85" s="60" t="s">
        <v>105</v>
      </c>
      <c r="AZ85" s="60" t="s">
        <v>105</v>
      </c>
      <c r="BA85" s="60" t="s">
        <v>105</v>
      </c>
      <c r="BB85" s="60"/>
      <c r="BC85" s="60"/>
      <c r="BD85" s="60"/>
      <c r="BE85" s="60"/>
      <c r="BF85" s="63"/>
      <c r="BG85" s="73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154"/>
      <c r="BZ85" s="34"/>
      <c r="CB85">
        <v>73</v>
      </c>
      <c r="CC85" s="15" t="str">
        <f t="shared" si="39"/>
        <v/>
      </c>
      <c r="CD85" s="15" t="str">
        <f t="shared" si="42"/>
        <v>立得点表!3:12</v>
      </c>
      <c r="CE85" s="92" t="str">
        <f t="shared" si="43"/>
        <v>立得点表!16:25</v>
      </c>
      <c r="CF85" s="15" t="str">
        <f t="shared" si="44"/>
        <v>立3段得点表!3:13</v>
      </c>
      <c r="CG85" s="92" t="str">
        <f t="shared" si="45"/>
        <v>立3段得点表!16:25</v>
      </c>
      <c r="CH85" s="15" t="str">
        <f t="shared" si="46"/>
        <v>ボール得点表!3:13</v>
      </c>
      <c r="CI85" s="92" t="str">
        <f t="shared" si="47"/>
        <v>ボール得点表!16:25</v>
      </c>
      <c r="CJ85" s="15" t="str">
        <f t="shared" si="48"/>
        <v>50m得点表!3:13</v>
      </c>
      <c r="CK85" s="92" t="str">
        <f t="shared" si="49"/>
        <v>50m得点表!16:25</v>
      </c>
      <c r="CL85" s="15" t="str">
        <f t="shared" si="50"/>
        <v>往得点表!3:13</v>
      </c>
      <c r="CM85" s="92" t="str">
        <f t="shared" si="51"/>
        <v>往得点表!16:25</v>
      </c>
      <c r="CN85" s="15" t="str">
        <f t="shared" si="52"/>
        <v>腕得点表!3:13</v>
      </c>
      <c r="CO85" s="92" t="str">
        <f t="shared" si="53"/>
        <v>腕得点表!16:25</v>
      </c>
      <c r="CP85" s="15" t="str">
        <f t="shared" si="54"/>
        <v>腕膝得点表!3:4</v>
      </c>
      <c r="CQ85" s="92" t="str">
        <f t="shared" si="55"/>
        <v>腕膝得点表!8:9</v>
      </c>
      <c r="CR85" s="15" t="str">
        <f t="shared" si="56"/>
        <v>20mシャトルラン得点表!3:13</v>
      </c>
      <c r="CS85" s="92" t="str">
        <f t="shared" si="57"/>
        <v>20mシャトルラン得点表!16:25</v>
      </c>
      <c r="CT85" t="b">
        <f t="shared" si="40"/>
        <v>0</v>
      </c>
    </row>
    <row r="86" spans="1:105" ht="18" customHeight="1">
      <c r="A86" s="6">
        <v>74</v>
      </c>
      <c r="B86" s="116"/>
      <c r="C86" s="14"/>
      <c r="D86" s="110"/>
      <c r="E86" s="14" t="s">
        <v>105</v>
      </c>
      <c r="F86" s="183" t="str">
        <f>IF(D86="","",DATEDIF(D86,W4,"y"))</f>
        <v/>
      </c>
      <c r="G86" s="14"/>
      <c r="H86" s="186"/>
      <c r="I86" s="94"/>
      <c r="J86" s="161" t="str">
        <f t="shared" ca="1" si="29"/>
        <v/>
      </c>
      <c r="K86" s="4"/>
      <c r="L86" s="45"/>
      <c r="M86" s="45"/>
      <c r="N86" s="45"/>
      <c r="O86" s="24"/>
      <c r="P86" s="163" t="str">
        <f t="shared" ca="1" si="30"/>
        <v/>
      </c>
      <c r="Q86" s="4"/>
      <c r="R86" s="45"/>
      <c r="S86" s="45"/>
      <c r="T86" s="45"/>
      <c r="U86" s="119"/>
      <c r="V86" s="94"/>
      <c r="W86" s="219" t="str">
        <f t="shared" ca="1" si="31"/>
        <v/>
      </c>
      <c r="X86" s="27"/>
      <c r="Y86" s="4"/>
      <c r="Z86" s="45"/>
      <c r="AA86" s="45"/>
      <c r="AB86" s="45"/>
      <c r="AC86" s="35"/>
      <c r="AD86" s="24"/>
      <c r="AE86" s="163" t="str">
        <f t="shared" ca="1" si="32"/>
        <v/>
      </c>
      <c r="AF86" s="24"/>
      <c r="AG86" s="163" t="str">
        <f t="shared" ca="1" si="33"/>
        <v/>
      </c>
      <c r="AH86" s="94"/>
      <c r="AI86" s="165" t="str">
        <f t="shared" ca="1" si="34"/>
        <v/>
      </c>
      <c r="AJ86" s="24"/>
      <c r="AK86" s="163" t="str">
        <f t="shared" ca="1" si="35"/>
        <v/>
      </c>
      <c r="AL86" s="24"/>
      <c r="AM86" s="163" t="str">
        <f t="shared" ca="1" si="36"/>
        <v/>
      </c>
      <c r="AN86" s="168" t="str">
        <f t="shared" si="37"/>
        <v/>
      </c>
      <c r="AO86" s="168" t="str">
        <f t="shared" si="38"/>
        <v/>
      </c>
      <c r="AP86" s="168" t="str">
        <f>IF(AN86=7,VLOOKUP(AO86,設定!$A$2:$B$6,2,1),"---")</f>
        <v>---</v>
      </c>
      <c r="AQ86" s="58"/>
      <c r="AR86" s="59"/>
      <c r="AS86" s="59"/>
      <c r="AT86" s="60" t="s">
        <v>105</v>
      </c>
      <c r="AU86" s="61"/>
      <c r="AV86" s="60"/>
      <c r="AW86" s="62"/>
      <c r="AX86" s="230" t="str">
        <f t="shared" si="41"/>
        <v/>
      </c>
      <c r="AY86" s="60" t="s">
        <v>105</v>
      </c>
      <c r="AZ86" s="60" t="s">
        <v>105</v>
      </c>
      <c r="BA86" s="60" t="s">
        <v>105</v>
      </c>
      <c r="BB86" s="60"/>
      <c r="BC86" s="60"/>
      <c r="BD86" s="60"/>
      <c r="BE86" s="60"/>
      <c r="BF86" s="63"/>
      <c r="BG86" s="73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154"/>
      <c r="BZ86" s="34"/>
      <c r="CB86">
        <v>74</v>
      </c>
      <c r="CC86" s="15" t="str">
        <f t="shared" si="39"/>
        <v/>
      </c>
      <c r="CD86" s="15" t="str">
        <f t="shared" si="42"/>
        <v>立得点表!3:12</v>
      </c>
      <c r="CE86" s="92" t="str">
        <f t="shared" si="43"/>
        <v>立得点表!16:25</v>
      </c>
      <c r="CF86" s="15" t="str">
        <f t="shared" si="44"/>
        <v>立3段得点表!3:13</v>
      </c>
      <c r="CG86" s="92" t="str">
        <f t="shared" si="45"/>
        <v>立3段得点表!16:25</v>
      </c>
      <c r="CH86" s="15" t="str">
        <f t="shared" si="46"/>
        <v>ボール得点表!3:13</v>
      </c>
      <c r="CI86" s="92" t="str">
        <f t="shared" si="47"/>
        <v>ボール得点表!16:25</v>
      </c>
      <c r="CJ86" s="15" t="str">
        <f t="shared" si="48"/>
        <v>50m得点表!3:13</v>
      </c>
      <c r="CK86" s="92" t="str">
        <f t="shared" si="49"/>
        <v>50m得点表!16:25</v>
      </c>
      <c r="CL86" s="15" t="str">
        <f t="shared" si="50"/>
        <v>往得点表!3:13</v>
      </c>
      <c r="CM86" s="92" t="str">
        <f t="shared" si="51"/>
        <v>往得点表!16:25</v>
      </c>
      <c r="CN86" s="15" t="str">
        <f t="shared" si="52"/>
        <v>腕得点表!3:13</v>
      </c>
      <c r="CO86" s="92" t="str">
        <f t="shared" si="53"/>
        <v>腕得点表!16:25</v>
      </c>
      <c r="CP86" s="15" t="str">
        <f t="shared" si="54"/>
        <v>腕膝得点表!3:4</v>
      </c>
      <c r="CQ86" s="92" t="str">
        <f t="shared" si="55"/>
        <v>腕膝得点表!8:9</v>
      </c>
      <c r="CR86" s="15" t="str">
        <f t="shared" si="56"/>
        <v>20mシャトルラン得点表!3:13</v>
      </c>
      <c r="CS86" s="92" t="str">
        <f t="shared" si="57"/>
        <v>20mシャトルラン得点表!16:25</v>
      </c>
      <c r="CT86" t="b">
        <f t="shared" si="40"/>
        <v>0</v>
      </c>
      <c r="DA86" s="31"/>
    </row>
    <row r="87" spans="1:105" s="31" customFormat="1" ht="18" customHeight="1">
      <c r="A87" s="8">
        <v>75</v>
      </c>
      <c r="B87" s="199"/>
      <c r="C87" s="193"/>
      <c r="D87" s="200"/>
      <c r="E87" s="193" t="s">
        <v>105</v>
      </c>
      <c r="F87" s="201" t="str">
        <f>IF(D87="","",DATEDIF(D87,W4,"y"))</f>
        <v/>
      </c>
      <c r="G87" s="202"/>
      <c r="H87" s="203"/>
      <c r="I87" s="204"/>
      <c r="J87" s="205" t="str">
        <f t="shared" ca="1" si="29"/>
        <v/>
      </c>
      <c r="K87" s="206"/>
      <c r="L87" s="197"/>
      <c r="M87" s="197"/>
      <c r="N87" s="197"/>
      <c r="O87" s="207"/>
      <c r="P87" s="208" t="str">
        <f t="shared" ca="1" si="30"/>
        <v/>
      </c>
      <c r="Q87" s="209"/>
      <c r="R87" s="210"/>
      <c r="S87" s="210"/>
      <c r="T87" s="210"/>
      <c r="U87" s="211"/>
      <c r="V87" s="204"/>
      <c r="W87" s="221" t="str">
        <f t="shared" ca="1" si="31"/>
        <v/>
      </c>
      <c r="X87" s="34"/>
      <c r="Y87" s="42"/>
      <c r="Z87" s="43"/>
      <c r="AA87" s="43"/>
      <c r="AB87" s="43"/>
      <c r="AC87" s="44"/>
      <c r="AD87" s="22"/>
      <c r="AE87" s="164" t="str">
        <f t="shared" ca="1" si="32"/>
        <v/>
      </c>
      <c r="AF87" s="22"/>
      <c r="AG87" s="164" t="str">
        <f t="shared" ca="1" si="33"/>
        <v/>
      </c>
      <c r="AH87" s="95"/>
      <c r="AI87" s="166" t="str">
        <f t="shared" ca="1" si="34"/>
        <v/>
      </c>
      <c r="AJ87" s="22"/>
      <c r="AK87" s="164" t="str">
        <f t="shared" ca="1" si="35"/>
        <v/>
      </c>
      <c r="AL87" s="22"/>
      <c r="AM87" s="164" t="str">
        <f t="shared" ca="1" si="36"/>
        <v/>
      </c>
      <c r="AN87" s="170" t="str">
        <f t="shared" si="37"/>
        <v/>
      </c>
      <c r="AO87" s="170" t="str">
        <f t="shared" si="38"/>
        <v/>
      </c>
      <c r="AP87" s="170" t="str">
        <f>IF(AN87=7,VLOOKUP(AO87,設定!$A$2:$B$6,2,1),"---")</f>
        <v>---</v>
      </c>
      <c r="AQ87" s="64"/>
      <c r="AR87" s="65"/>
      <c r="AS87" s="65"/>
      <c r="AT87" s="66" t="s">
        <v>105</v>
      </c>
      <c r="AU87" s="67"/>
      <c r="AV87" s="66"/>
      <c r="AW87" s="68"/>
      <c r="AX87" s="229" t="str">
        <f t="shared" si="41"/>
        <v/>
      </c>
      <c r="AY87" s="66" t="s">
        <v>105</v>
      </c>
      <c r="AZ87" s="66" t="s">
        <v>105</v>
      </c>
      <c r="BA87" s="66" t="s">
        <v>105</v>
      </c>
      <c r="BB87" s="66"/>
      <c r="BC87" s="66"/>
      <c r="BD87" s="66"/>
      <c r="BE87" s="66"/>
      <c r="BF87" s="70"/>
      <c r="BG87" s="74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153"/>
      <c r="BZ87" s="83"/>
      <c r="CB87" s="31">
        <v>75</v>
      </c>
      <c r="CC87" s="31" t="str">
        <f t="shared" si="39"/>
        <v/>
      </c>
      <c r="CD87" s="31" t="str">
        <f t="shared" si="42"/>
        <v>立得点表!3:12</v>
      </c>
      <c r="CE87" s="121" t="str">
        <f t="shared" si="43"/>
        <v>立得点表!16:25</v>
      </c>
      <c r="CF87" s="31" t="str">
        <f t="shared" si="44"/>
        <v>立3段得点表!3:13</v>
      </c>
      <c r="CG87" s="121" t="str">
        <f t="shared" si="45"/>
        <v>立3段得点表!16:25</v>
      </c>
      <c r="CH87" s="31" t="str">
        <f t="shared" si="46"/>
        <v>ボール得点表!3:13</v>
      </c>
      <c r="CI87" s="121" t="str">
        <f t="shared" si="47"/>
        <v>ボール得点表!16:25</v>
      </c>
      <c r="CJ87" s="31" t="str">
        <f t="shared" si="48"/>
        <v>50m得点表!3:13</v>
      </c>
      <c r="CK87" s="121" t="str">
        <f t="shared" si="49"/>
        <v>50m得点表!16:25</v>
      </c>
      <c r="CL87" s="31" t="str">
        <f t="shared" si="50"/>
        <v>往得点表!3:13</v>
      </c>
      <c r="CM87" s="121" t="str">
        <f t="shared" si="51"/>
        <v>往得点表!16:25</v>
      </c>
      <c r="CN87" s="31" t="str">
        <f t="shared" si="52"/>
        <v>腕得点表!3:13</v>
      </c>
      <c r="CO87" s="121" t="str">
        <f t="shared" si="53"/>
        <v>腕得点表!16:25</v>
      </c>
      <c r="CP87" s="112" t="str">
        <f t="shared" si="54"/>
        <v>腕膝得点表!3:4</v>
      </c>
      <c r="CQ87" s="113" t="str">
        <f t="shared" si="55"/>
        <v>腕膝得点表!8:9</v>
      </c>
      <c r="CR87" s="31" t="str">
        <f t="shared" si="56"/>
        <v>20mシャトルラン得点表!3:13</v>
      </c>
      <c r="CS87" s="121" t="str">
        <f t="shared" si="57"/>
        <v>20mシャトルラン得点表!16:25</v>
      </c>
      <c r="CT87" s="31" t="b">
        <f t="shared" si="40"/>
        <v>0</v>
      </c>
      <c r="DA87"/>
    </row>
    <row r="88" spans="1:105" ht="18" customHeight="1">
      <c r="A88" s="3">
        <v>76</v>
      </c>
      <c r="B88" s="115"/>
      <c r="C88" s="11"/>
      <c r="D88" s="46"/>
      <c r="E88" s="11" t="s">
        <v>105</v>
      </c>
      <c r="F88" s="213" t="str">
        <f>IF(D88="","",DATEDIF(D88,W4,"y"))</f>
        <v/>
      </c>
      <c r="G88" s="11"/>
      <c r="H88" s="188"/>
      <c r="I88" s="133"/>
      <c r="J88" s="214" t="str">
        <f t="shared" ca="1" si="29"/>
        <v/>
      </c>
      <c r="K88" s="36"/>
      <c r="L88" s="37"/>
      <c r="M88" s="37"/>
      <c r="N88" s="37"/>
      <c r="O88" s="21"/>
      <c r="P88" s="215" t="str">
        <f t="shared" ca="1" si="30"/>
        <v/>
      </c>
      <c r="Q88" s="36"/>
      <c r="R88" s="37"/>
      <c r="S88" s="37"/>
      <c r="T88" s="37"/>
      <c r="U88" s="127"/>
      <c r="V88" s="133"/>
      <c r="W88" s="222" t="str">
        <f t="shared" ca="1" si="31"/>
        <v/>
      </c>
      <c r="X88" s="195"/>
      <c r="Y88" s="4"/>
      <c r="Z88" s="45"/>
      <c r="AA88" s="45"/>
      <c r="AB88" s="45"/>
      <c r="AC88" s="35"/>
      <c r="AD88" s="21"/>
      <c r="AE88" s="163" t="str">
        <f t="shared" ca="1" si="32"/>
        <v/>
      </c>
      <c r="AF88" s="21"/>
      <c r="AG88" s="163" t="str">
        <f t="shared" ca="1" si="33"/>
        <v/>
      </c>
      <c r="AH88" s="94"/>
      <c r="AI88" s="165" t="str">
        <f t="shared" ca="1" si="34"/>
        <v/>
      </c>
      <c r="AJ88" s="21"/>
      <c r="AK88" s="163" t="str">
        <f t="shared" ca="1" si="35"/>
        <v/>
      </c>
      <c r="AL88" s="21"/>
      <c r="AM88" s="163" t="str">
        <f t="shared" ca="1" si="36"/>
        <v/>
      </c>
      <c r="AN88" s="167" t="str">
        <f t="shared" si="37"/>
        <v/>
      </c>
      <c r="AO88" s="168" t="str">
        <f t="shared" si="38"/>
        <v/>
      </c>
      <c r="AP88" s="169" t="str">
        <f>IF(AN88=7,VLOOKUP(AO88,設定!$A$2:$B$6,2,1),"---")</f>
        <v>---</v>
      </c>
      <c r="AQ88" s="76"/>
      <c r="AR88" s="77"/>
      <c r="AS88" s="77"/>
      <c r="AT88" s="78" t="s">
        <v>105</v>
      </c>
      <c r="AU88" s="79"/>
      <c r="AV88" s="78"/>
      <c r="AW88" s="80"/>
      <c r="AX88" s="228" t="str">
        <f t="shared" si="41"/>
        <v/>
      </c>
      <c r="AY88" s="78" t="s">
        <v>105</v>
      </c>
      <c r="AZ88" s="78" t="s">
        <v>105</v>
      </c>
      <c r="BA88" s="78" t="s">
        <v>105</v>
      </c>
      <c r="BB88" s="78"/>
      <c r="BC88" s="78"/>
      <c r="BD88" s="78"/>
      <c r="BE88" s="78"/>
      <c r="BF88" s="81"/>
      <c r="BG88" s="82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152"/>
      <c r="BZ88" s="34"/>
      <c r="CB88">
        <v>76</v>
      </c>
      <c r="CC88" s="15" t="str">
        <f t="shared" si="39"/>
        <v/>
      </c>
      <c r="CD88" s="15" t="str">
        <f t="shared" si="42"/>
        <v>立得点表!3:12</v>
      </c>
      <c r="CE88" s="92" t="str">
        <f t="shared" si="43"/>
        <v>立得点表!16:25</v>
      </c>
      <c r="CF88" s="15" t="str">
        <f t="shared" si="44"/>
        <v>立3段得点表!3:13</v>
      </c>
      <c r="CG88" s="92" t="str">
        <f t="shared" si="45"/>
        <v>立3段得点表!16:25</v>
      </c>
      <c r="CH88" s="15" t="str">
        <f t="shared" si="46"/>
        <v>ボール得点表!3:13</v>
      </c>
      <c r="CI88" s="92" t="str">
        <f t="shared" si="47"/>
        <v>ボール得点表!16:25</v>
      </c>
      <c r="CJ88" s="15" t="str">
        <f t="shared" si="48"/>
        <v>50m得点表!3:13</v>
      </c>
      <c r="CK88" s="92" t="str">
        <f t="shared" si="49"/>
        <v>50m得点表!16:25</v>
      </c>
      <c r="CL88" s="15" t="str">
        <f t="shared" si="50"/>
        <v>往得点表!3:13</v>
      </c>
      <c r="CM88" s="92" t="str">
        <f t="shared" si="51"/>
        <v>往得点表!16:25</v>
      </c>
      <c r="CN88" s="15" t="str">
        <f t="shared" si="52"/>
        <v>腕得点表!3:13</v>
      </c>
      <c r="CO88" s="92" t="str">
        <f t="shared" si="53"/>
        <v>腕得点表!16:25</v>
      </c>
      <c r="CP88" s="15" t="str">
        <f t="shared" si="54"/>
        <v>腕膝得点表!3:4</v>
      </c>
      <c r="CQ88" s="92" t="str">
        <f t="shared" si="55"/>
        <v>腕膝得点表!8:9</v>
      </c>
      <c r="CR88" s="15" t="str">
        <f t="shared" si="56"/>
        <v>20mシャトルラン得点表!3:13</v>
      </c>
      <c r="CS88" s="92" t="str">
        <f t="shared" si="57"/>
        <v>20mシャトルラン得点表!16:25</v>
      </c>
      <c r="CT88" t="b">
        <f t="shared" si="40"/>
        <v>0</v>
      </c>
    </row>
    <row r="89" spans="1:105" ht="18" customHeight="1">
      <c r="A89" s="6">
        <v>77</v>
      </c>
      <c r="B89" s="116"/>
      <c r="C89" s="14"/>
      <c r="D89" s="110"/>
      <c r="E89" s="14" t="s">
        <v>105</v>
      </c>
      <c r="F89" s="183" t="str">
        <f>IF(D89="","",DATEDIF(D89,W4,"y"))</f>
        <v/>
      </c>
      <c r="G89" s="14"/>
      <c r="H89" s="186"/>
      <c r="I89" s="94"/>
      <c r="J89" s="161" t="str">
        <f t="shared" ca="1" si="29"/>
        <v/>
      </c>
      <c r="K89" s="4"/>
      <c r="L89" s="45"/>
      <c r="M89" s="45"/>
      <c r="N89" s="45"/>
      <c r="O89" s="24"/>
      <c r="P89" s="163" t="str">
        <f t="shared" ca="1" si="30"/>
        <v/>
      </c>
      <c r="Q89" s="4"/>
      <c r="R89" s="45"/>
      <c r="S89" s="45"/>
      <c r="T89" s="45"/>
      <c r="U89" s="119"/>
      <c r="V89" s="94"/>
      <c r="W89" s="219" t="str">
        <f t="shared" ca="1" si="31"/>
        <v/>
      </c>
      <c r="X89" s="216"/>
      <c r="Y89" s="4"/>
      <c r="Z89" s="45"/>
      <c r="AA89" s="45"/>
      <c r="AB89" s="45"/>
      <c r="AC89" s="35"/>
      <c r="AD89" s="24"/>
      <c r="AE89" s="163" t="str">
        <f t="shared" ca="1" si="32"/>
        <v/>
      </c>
      <c r="AF89" s="24"/>
      <c r="AG89" s="163" t="str">
        <f t="shared" ca="1" si="33"/>
        <v/>
      </c>
      <c r="AH89" s="94"/>
      <c r="AI89" s="165" t="str">
        <f t="shared" ca="1" si="34"/>
        <v/>
      </c>
      <c r="AJ89" s="24"/>
      <c r="AK89" s="163" t="str">
        <f t="shared" ca="1" si="35"/>
        <v/>
      </c>
      <c r="AL89" s="24"/>
      <c r="AM89" s="163" t="str">
        <f t="shared" ca="1" si="36"/>
        <v/>
      </c>
      <c r="AN89" s="168" t="str">
        <f t="shared" si="37"/>
        <v/>
      </c>
      <c r="AO89" s="168" t="str">
        <f t="shared" si="38"/>
        <v/>
      </c>
      <c r="AP89" s="168" t="str">
        <f>IF(AN89=7,VLOOKUP(AO89,設定!$A$2:$B$6,2,1),"---")</f>
        <v>---</v>
      </c>
      <c r="AQ89" s="58"/>
      <c r="AR89" s="59"/>
      <c r="AS89" s="59"/>
      <c r="AT89" s="60" t="s">
        <v>105</v>
      </c>
      <c r="AU89" s="61"/>
      <c r="AV89" s="60"/>
      <c r="AW89" s="62"/>
      <c r="AX89" s="230" t="str">
        <f t="shared" si="41"/>
        <v/>
      </c>
      <c r="AY89" s="60" t="s">
        <v>105</v>
      </c>
      <c r="AZ89" s="60" t="s">
        <v>105</v>
      </c>
      <c r="BA89" s="60" t="s">
        <v>105</v>
      </c>
      <c r="BB89" s="60"/>
      <c r="BC89" s="60"/>
      <c r="BD89" s="60"/>
      <c r="BE89" s="60"/>
      <c r="BF89" s="63"/>
      <c r="BG89" s="73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154"/>
      <c r="BZ89" s="34"/>
      <c r="CB89">
        <v>77</v>
      </c>
      <c r="CC89" s="15" t="str">
        <f t="shared" si="39"/>
        <v/>
      </c>
      <c r="CD89" s="15" t="str">
        <f t="shared" si="42"/>
        <v>立得点表!3:12</v>
      </c>
      <c r="CE89" s="92" t="str">
        <f t="shared" si="43"/>
        <v>立得点表!16:25</v>
      </c>
      <c r="CF89" s="15" t="str">
        <f t="shared" si="44"/>
        <v>立3段得点表!3:13</v>
      </c>
      <c r="CG89" s="92" t="str">
        <f t="shared" si="45"/>
        <v>立3段得点表!16:25</v>
      </c>
      <c r="CH89" s="15" t="str">
        <f t="shared" si="46"/>
        <v>ボール得点表!3:13</v>
      </c>
      <c r="CI89" s="92" t="str">
        <f t="shared" si="47"/>
        <v>ボール得点表!16:25</v>
      </c>
      <c r="CJ89" s="15" t="str">
        <f t="shared" si="48"/>
        <v>50m得点表!3:13</v>
      </c>
      <c r="CK89" s="92" t="str">
        <f t="shared" si="49"/>
        <v>50m得点表!16:25</v>
      </c>
      <c r="CL89" s="15" t="str">
        <f t="shared" si="50"/>
        <v>往得点表!3:13</v>
      </c>
      <c r="CM89" s="92" t="str">
        <f t="shared" si="51"/>
        <v>往得点表!16:25</v>
      </c>
      <c r="CN89" s="15" t="str">
        <f t="shared" si="52"/>
        <v>腕得点表!3:13</v>
      </c>
      <c r="CO89" s="92" t="str">
        <f t="shared" si="53"/>
        <v>腕得点表!16:25</v>
      </c>
      <c r="CP89" s="15" t="str">
        <f t="shared" si="54"/>
        <v>腕膝得点表!3:4</v>
      </c>
      <c r="CQ89" s="92" t="str">
        <f t="shared" si="55"/>
        <v>腕膝得点表!8:9</v>
      </c>
      <c r="CR89" s="15" t="str">
        <f t="shared" si="56"/>
        <v>20mシャトルラン得点表!3:13</v>
      </c>
      <c r="CS89" s="92" t="str">
        <f t="shared" si="57"/>
        <v>20mシャトルラン得点表!16:25</v>
      </c>
      <c r="CT89" t="b">
        <f t="shared" si="40"/>
        <v>0</v>
      </c>
    </row>
    <row r="90" spans="1:105" ht="18" customHeight="1">
      <c r="A90" s="6">
        <v>78</v>
      </c>
      <c r="B90" s="116"/>
      <c r="C90" s="14"/>
      <c r="D90" s="110"/>
      <c r="E90" s="14" t="s">
        <v>105</v>
      </c>
      <c r="F90" s="183" t="str">
        <f>IF(D90="","",DATEDIF(D90,W4,"y"))</f>
        <v/>
      </c>
      <c r="G90" s="14"/>
      <c r="H90" s="186"/>
      <c r="I90" s="94"/>
      <c r="J90" s="161" t="str">
        <f t="shared" ca="1" si="29"/>
        <v/>
      </c>
      <c r="K90" s="4"/>
      <c r="L90" s="45"/>
      <c r="M90" s="45"/>
      <c r="N90" s="45"/>
      <c r="O90" s="24"/>
      <c r="P90" s="163" t="str">
        <f t="shared" ca="1" si="30"/>
        <v/>
      </c>
      <c r="Q90" s="4"/>
      <c r="R90" s="45"/>
      <c r="S90" s="45"/>
      <c r="T90" s="45"/>
      <c r="U90" s="119"/>
      <c r="V90" s="94"/>
      <c r="W90" s="219" t="str">
        <f t="shared" ca="1" si="31"/>
        <v/>
      </c>
      <c r="X90" s="216"/>
      <c r="Y90" s="4"/>
      <c r="Z90" s="45"/>
      <c r="AA90" s="45"/>
      <c r="AB90" s="45"/>
      <c r="AC90" s="35"/>
      <c r="AD90" s="24"/>
      <c r="AE90" s="163" t="str">
        <f t="shared" ca="1" si="32"/>
        <v/>
      </c>
      <c r="AF90" s="24"/>
      <c r="AG90" s="163" t="str">
        <f t="shared" ca="1" si="33"/>
        <v/>
      </c>
      <c r="AH90" s="94"/>
      <c r="AI90" s="165" t="str">
        <f t="shared" ca="1" si="34"/>
        <v/>
      </c>
      <c r="AJ90" s="24"/>
      <c r="AK90" s="163" t="str">
        <f t="shared" ca="1" si="35"/>
        <v/>
      </c>
      <c r="AL90" s="24"/>
      <c r="AM90" s="163" t="str">
        <f t="shared" ca="1" si="36"/>
        <v/>
      </c>
      <c r="AN90" s="168" t="str">
        <f t="shared" si="37"/>
        <v/>
      </c>
      <c r="AO90" s="168" t="str">
        <f t="shared" si="38"/>
        <v/>
      </c>
      <c r="AP90" s="168" t="str">
        <f>IF(AN90=7,VLOOKUP(AO90,設定!$A$2:$B$6,2,1),"---")</f>
        <v>---</v>
      </c>
      <c r="AQ90" s="58"/>
      <c r="AR90" s="59"/>
      <c r="AS90" s="59"/>
      <c r="AT90" s="60" t="s">
        <v>105</v>
      </c>
      <c r="AU90" s="61"/>
      <c r="AV90" s="60"/>
      <c r="AW90" s="62"/>
      <c r="AX90" s="230" t="str">
        <f t="shared" si="41"/>
        <v/>
      </c>
      <c r="AY90" s="60" t="s">
        <v>105</v>
      </c>
      <c r="AZ90" s="60" t="s">
        <v>105</v>
      </c>
      <c r="BA90" s="60" t="s">
        <v>105</v>
      </c>
      <c r="BB90" s="60"/>
      <c r="BC90" s="60"/>
      <c r="BD90" s="60"/>
      <c r="BE90" s="60"/>
      <c r="BF90" s="63"/>
      <c r="BG90" s="73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154"/>
      <c r="BZ90" s="34"/>
      <c r="CB90">
        <v>78</v>
      </c>
      <c r="CC90" s="15" t="str">
        <f t="shared" si="39"/>
        <v/>
      </c>
      <c r="CD90" s="15" t="str">
        <f t="shared" si="42"/>
        <v>立得点表!3:12</v>
      </c>
      <c r="CE90" s="92" t="str">
        <f t="shared" si="43"/>
        <v>立得点表!16:25</v>
      </c>
      <c r="CF90" s="15" t="str">
        <f t="shared" si="44"/>
        <v>立3段得点表!3:13</v>
      </c>
      <c r="CG90" s="92" t="str">
        <f t="shared" si="45"/>
        <v>立3段得点表!16:25</v>
      </c>
      <c r="CH90" s="15" t="str">
        <f t="shared" si="46"/>
        <v>ボール得点表!3:13</v>
      </c>
      <c r="CI90" s="92" t="str">
        <f t="shared" si="47"/>
        <v>ボール得点表!16:25</v>
      </c>
      <c r="CJ90" s="15" t="str">
        <f t="shared" si="48"/>
        <v>50m得点表!3:13</v>
      </c>
      <c r="CK90" s="92" t="str">
        <f t="shared" si="49"/>
        <v>50m得点表!16:25</v>
      </c>
      <c r="CL90" s="15" t="str">
        <f t="shared" si="50"/>
        <v>往得点表!3:13</v>
      </c>
      <c r="CM90" s="92" t="str">
        <f t="shared" si="51"/>
        <v>往得点表!16:25</v>
      </c>
      <c r="CN90" s="15" t="str">
        <f t="shared" si="52"/>
        <v>腕得点表!3:13</v>
      </c>
      <c r="CO90" s="92" t="str">
        <f t="shared" si="53"/>
        <v>腕得点表!16:25</v>
      </c>
      <c r="CP90" s="15" t="str">
        <f t="shared" si="54"/>
        <v>腕膝得点表!3:4</v>
      </c>
      <c r="CQ90" s="92" t="str">
        <f t="shared" si="55"/>
        <v>腕膝得点表!8:9</v>
      </c>
      <c r="CR90" s="15" t="str">
        <f t="shared" si="56"/>
        <v>20mシャトルラン得点表!3:13</v>
      </c>
      <c r="CS90" s="92" t="str">
        <f t="shared" si="57"/>
        <v>20mシャトルラン得点表!16:25</v>
      </c>
      <c r="CT90" t="b">
        <f t="shared" si="40"/>
        <v>0</v>
      </c>
    </row>
    <row r="91" spans="1:105" ht="18" customHeight="1">
      <c r="A91" s="6">
        <v>79</v>
      </c>
      <c r="B91" s="116"/>
      <c r="C91" s="14"/>
      <c r="D91" s="110"/>
      <c r="E91" s="14" t="s">
        <v>105</v>
      </c>
      <c r="F91" s="183" t="str">
        <f>IF(D91="","",DATEDIF(D91,W4,"y"))</f>
        <v/>
      </c>
      <c r="G91" s="14"/>
      <c r="H91" s="186"/>
      <c r="I91" s="94"/>
      <c r="J91" s="161" t="str">
        <f t="shared" ca="1" si="29"/>
        <v/>
      </c>
      <c r="K91" s="4"/>
      <c r="L91" s="45"/>
      <c r="M91" s="45"/>
      <c r="N91" s="45"/>
      <c r="O91" s="24"/>
      <c r="P91" s="163" t="str">
        <f t="shared" ca="1" si="30"/>
        <v/>
      </c>
      <c r="Q91" s="4"/>
      <c r="R91" s="45"/>
      <c r="S91" s="45"/>
      <c r="T91" s="45"/>
      <c r="U91" s="119"/>
      <c r="V91" s="94"/>
      <c r="W91" s="219" t="str">
        <f t="shared" ca="1" si="31"/>
        <v/>
      </c>
      <c r="X91" s="216"/>
      <c r="Y91" s="4"/>
      <c r="Z91" s="45"/>
      <c r="AA91" s="45"/>
      <c r="AB91" s="45"/>
      <c r="AC91" s="35"/>
      <c r="AD91" s="24"/>
      <c r="AE91" s="163" t="str">
        <f t="shared" ca="1" si="32"/>
        <v/>
      </c>
      <c r="AF91" s="24"/>
      <c r="AG91" s="163" t="str">
        <f t="shared" ca="1" si="33"/>
        <v/>
      </c>
      <c r="AH91" s="94"/>
      <c r="AI91" s="165" t="str">
        <f t="shared" ca="1" si="34"/>
        <v/>
      </c>
      <c r="AJ91" s="24"/>
      <c r="AK91" s="163" t="str">
        <f t="shared" ca="1" si="35"/>
        <v/>
      </c>
      <c r="AL91" s="24"/>
      <c r="AM91" s="163" t="str">
        <f t="shared" ca="1" si="36"/>
        <v/>
      </c>
      <c r="AN91" s="168" t="str">
        <f t="shared" si="37"/>
        <v/>
      </c>
      <c r="AO91" s="168" t="str">
        <f t="shared" si="38"/>
        <v/>
      </c>
      <c r="AP91" s="168" t="str">
        <f>IF(AN91=7,VLOOKUP(AO91,設定!$A$2:$B$6,2,1),"---")</f>
        <v>---</v>
      </c>
      <c r="AQ91" s="58"/>
      <c r="AR91" s="59"/>
      <c r="AS91" s="59"/>
      <c r="AT91" s="60" t="s">
        <v>105</v>
      </c>
      <c r="AU91" s="61"/>
      <c r="AV91" s="60"/>
      <c r="AW91" s="62"/>
      <c r="AX91" s="230" t="str">
        <f t="shared" si="41"/>
        <v/>
      </c>
      <c r="AY91" s="60" t="s">
        <v>105</v>
      </c>
      <c r="AZ91" s="60" t="s">
        <v>105</v>
      </c>
      <c r="BA91" s="60" t="s">
        <v>105</v>
      </c>
      <c r="BB91" s="60"/>
      <c r="BC91" s="60"/>
      <c r="BD91" s="60"/>
      <c r="BE91" s="60"/>
      <c r="BF91" s="63"/>
      <c r="BG91" s="73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154"/>
      <c r="BZ91" s="34"/>
      <c r="CB91">
        <v>79</v>
      </c>
      <c r="CC91" s="15" t="str">
        <f t="shared" si="39"/>
        <v/>
      </c>
      <c r="CD91" s="15" t="str">
        <f t="shared" si="42"/>
        <v>立得点表!3:12</v>
      </c>
      <c r="CE91" s="92" t="str">
        <f t="shared" si="43"/>
        <v>立得点表!16:25</v>
      </c>
      <c r="CF91" s="15" t="str">
        <f t="shared" si="44"/>
        <v>立3段得点表!3:13</v>
      </c>
      <c r="CG91" s="92" t="str">
        <f t="shared" si="45"/>
        <v>立3段得点表!16:25</v>
      </c>
      <c r="CH91" s="15" t="str">
        <f t="shared" si="46"/>
        <v>ボール得点表!3:13</v>
      </c>
      <c r="CI91" s="92" t="str">
        <f t="shared" si="47"/>
        <v>ボール得点表!16:25</v>
      </c>
      <c r="CJ91" s="15" t="str">
        <f t="shared" si="48"/>
        <v>50m得点表!3:13</v>
      </c>
      <c r="CK91" s="92" t="str">
        <f t="shared" si="49"/>
        <v>50m得点表!16:25</v>
      </c>
      <c r="CL91" s="15" t="str">
        <f t="shared" si="50"/>
        <v>往得点表!3:13</v>
      </c>
      <c r="CM91" s="92" t="str">
        <f t="shared" si="51"/>
        <v>往得点表!16:25</v>
      </c>
      <c r="CN91" s="15" t="str">
        <f t="shared" si="52"/>
        <v>腕得点表!3:13</v>
      </c>
      <c r="CO91" s="92" t="str">
        <f t="shared" si="53"/>
        <v>腕得点表!16:25</v>
      </c>
      <c r="CP91" s="15" t="str">
        <f t="shared" si="54"/>
        <v>腕膝得点表!3:4</v>
      </c>
      <c r="CQ91" s="92" t="str">
        <f t="shared" si="55"/>
        <v>腕膝得点表!8:9</v>
      </c>
      <c r="CR91" s="15" t="str">
        <f t="shared" si="56"/>
        <v>20mシャトルラン得点表!3:13</v>
      </c>
      <c r="CS91" s="92" t="str">
        <f t="shared" si="57"/>
        <v>20mシャトルラン得点表!16:25</v>
      </c>
      <c r="CT91" t="b">
        <f t="shared" si="40"/>
        <v>0</v>
      </c>
      <c r="DA91" s="31"/>
    </row>
    <row r="92" spans="1:105" s="31" customFormat="1" ht="18" customHeight="1">
      <c r="A92" s="8">
        <v>80</v>
      </c>
      <c r="B92" s="117"/>
      <c r="C92" s="140"/>
      <c r="D92" s="138"/>
      <c r="E92" s="140" t="s">
        <v>105</v>
      </c>
      <c r="F92" s="184" t="str">
        <f>IF(D92="","",DATEDIF(D92,W4,"y"))</f>
        <v/>
      </c>
      <c r="G92" s="13"/>
      <c r="H92" s="187"/>
      <c r="I92" s="95"/>
      <c r="J92" s="162" t="str">
        <f t="shared" ca="1" si="29"/>
        <v/>
      </c>
      <c r="K92" s="145"/>
      <c r="L92" s="242"/>
      <c r="M92" s="242"/>
      <c r="N92" s="242"/>
      <c r="O92" s="22"/>
      <c r="P92" s="164" t="str">
        <f t="shared" ca="1" si="30"/>
        <v/>
      </c>
      <c r="Q92" s="42"/>
      <c r="R92" s="43"/>
      <c r="S92" s="43"/>
      <c r="T92" s="43"/>
      <c r="U92" s="120"/>
      <c r="V92" s="95"/>
      <c r="W92" s="220" t="str">
        <f t="shared" ca="1" si="31"/>
        <v/>
      </c>
      <c r="X92" s="217"/>
      <c r="Y92" s="42"/>
      <c r="Z92" s="43"/>
      <c r="AA92" s="43"/>
      <c r="AB92" s="43"/>
      <c r="AC92" s="44"/>
      <c r="AD92" s="22"/>
      <c r="AE92" s="164" t="str">
        <f t="shared" ca="1" si="32"/>
        <v/>
      </c>
      <c r="AF92" s="22"/>
      <c r="AG92" s="164" t="str">
        <f t="shared" ca="1" si="33"/>
        <v/>
      </c>
      <c r="AH92" s="95"/>
      <c r="AI92" s="166" t="str">
        <f t="shared" ca="1" si="34"/>
        <v/>
      </c>
      <c r="AJ92" s="22"/>
      <c r="AK92" s="164" t="str">
        <f t="shared" ca="1" si="35"/>
        <v/>
      </c>
      <c r="AL92" s="22"/>
      <c r="AM92" s="164" t="str">
        <f t="shared" ca="1" si="36"/>
        <v/>
      </c>
      <c r="AN92" s="170" t="str">
        <f t="shared" si="37"/>
        <v/>
      </c>
      <c r="AO92" s="170" t="str">
        <f t="shared" si="38"/>
        <v/>
      </c>
      <c r="AP92" s="170" t="str">
        <f>IF(AN92=7,VLOOKUP(AO92,設定!$A$2:$B$6,2,1),"---")</f>
        <v>---</v>
      </c>
      <c r="AQ92" s="64"/>
      <c r="AR92" s="65"/>
      <c r="AS92" s="65"/>
      <c r="AT92" s="66" t="s">
        <v>105</v>
      </c>
      <c r="AU92" s="67"/>
      <c r="AV92" s="66"/>
      <c r="AW92" s="68"/>
      <c r="AX92" s="229" t="str">
        <f t="shared" si="41"/>
        <v/>
      </c>
      <c r="AY92" s="66" t="s">
        <v>105</v>
      </c>
      <c r="AZ92" s="66" t="s">
        <v>105</v>
      </c>
      <c r="BA92" s="66" t="s">
        <v>105</v>
      </c>
      <c r="BB92" s="66"/>
      <c r="BC92" s="66"/>
      <c r="BD92" s="66"/>
      <c r="BE92" s="66"/>
      <c r="BF92" s="70"/>
      <c r="BG92" s="74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153"/>
      <c r="BZ92" s="83"/>
      <c r="CB92" s="31">
        <v>80</v>
      </c>
      <c r="CC92" s="31" t="str">
        <f t="shared" si="39"/>
        <v/>
      </c>
      <c r="CD92" s="31" t="str">
        <f t="shared" si="42"/>
        <v>立得点表!3:12</v>
      </c>
      <c r="CE92" s="121" t="str">
        <f t="shared" si="43"/>
        <v>立得点表!16:25</v>
      </c>
      <c r="CF92" s="31" t="str">
        <f t="shared" si="44"/>
        <v>立3段得点表!3:13</v>
      </c>
      <c r="CG92" s="121" t="str">
        <f t="shared" si="45"/>
        <v>立3段得点表!16:25</v>
      </c>
      <c r="CH92" s="31" t="str">
        <f t="shared" si="46"/>
        <v>ボール得点表!3:13</v>
      </c>
      <c r="CI92" s="121" t="str">
        <f t="shared" si="47"/>
        <v>ボール得点表!16:25</v>
      </c>
      <c r="CJ92" s="31" t="str">
        <f t="shared" si="48"/>
        <v>50m得点表!3:13</v>
      </c>
      <c r="CK92" s="121" t="str">
        <f t="shared" si="49"/>
        <v>50m得点表!16:25</v>
      </c>
      <c r="CL92" s="31" t="str">
        <f t="shared" si="50"/>
        <v>往得点表!3:13</v>
      </c>
      <c r="CM92" s="121" t="str">
        <f t="shared" si="51"/>
        <v>往得点表!16:25</v>
      </c>
      <c r="CN92" s="31" t="str">
        <f t="shared" si="52"/>
        <v>腕得点表!3:13</v>
      </c>
      <c r="CO92" s="121" t="str">
        <f t="shared" si="53"/>
        <v>腕得点表!16:25</v>
      </c>
      <c r="CP92" s="112" t="str">
        <f t="shared" si="54"/>
        <v>腕膝得点表!3:4</v>
      </c>
      <c r="CQ92" s="113" t="str">
        <f t="shared" si="55"/>
        <v>腕膝得点表!8:9</v>
      </c>
      <c r="CR92" s="31" t="str">
        <f t="shared" si="56"/>
        <v>20mシャトルラン得点表!3:13</v>
      </c>
      <c r="CS92" s="121" t="str">
        <f t="shared" si="57"/>
        <v>20mシャトルラン得点表!16:25</v>
      </c>
      <c r="CT92" s="31" t="b">
        <f t="shared" si="40"/>
        <v>0</v>
      </c>
      <c r="DA92"/>
    </row>
    <row r="93" spans="1:105" ht="18" customHeight="1">
      <c r="A93" s="3">
        <v>81</v>
      </c>
      <c r="B93" s="116"/>
      <c r="C93" s="14"/>
      <c r="D93" s="110"/>
      <c r="E93" s="14" t="s">
        <v>105</v>
      </c>
      <c r="F93" s="183" t="str">
        <f>IF(D93="","",DATEDIF(D93,W4,"y"))</f>
        <v/>
      </c>
      <c r="G93" s="14"/>
      <c r="H93" s="186"/>
      <c r="I93" s="94"/>
      <c r="J93" s="161" t="str">
        <f t="shared" ca="1" si="29"/>
        <v/>
      </c>
      <c r="K93" s="4"/>
      <c r="L93" s="45"/>
      <c r="M93" s="45"/>
      <c r="N93" s="45"/>
      <c r="O93" s="24"/>
      <c r="P93" s="163" t="str">
        <f t="shared" ca="1" si="30"/>
        <v/>
      </c>
      <c r="Q93" s="4"/>
      <c r="R93" s="45"/>
      <c r="S93" s="45"/>
      <c r="T93" s="45"/>
      <c r="U93" s="119"/>
      <c r="V93" s="94"/>
      <c r="W93" s="219" t="str">
        <f t="shared" ca="1" si="31"/>
        <v/>
      </c>
      <c r="X93" s="27"/>
      <c r="Y93" s="4"/>
      <c r="Z93" s="45"/>
      <c r="AA93" s="45"/>
      <c r="AB93" s="45"/>
      <c r="AC93" s="35"/>
      <c r="AD93" s="21"/>
      <c r="AE93" s="163" t="str">
        <f t="shared" ca="1" si="32"/>
        <v/>
      </c>
      <c r="AF93" s="21"/>
      <c r="AG93" s="163" t="str">
        <f t="shared" ca="1" si="33"/>
        <v/>
      </c>
      <c r="AH93" s="94"/>
      <c r="AI93" s="165" t="str">
        <f t="shared" ca="1" si="34"/>
        <v/>
      </c>
      <c r="AJ93" s="21"/>
      <c r="AK93" s="163" t="str">
        <f t="shared" ca="1" si="35"/>
        <v/>
      </c>
      <c r="AL93" s="21"/>
      <c r="AM93" s="163" t="str">
        <f t="shared" ca="1" si="36"/>
        <v/>
      </c>
      <c r="AN93" s="167" t="str">
        <f t="shared" si="37"/>
        <v/>
      </c>
      <c r="AO93" s="168" t="str">
        <f t="shared" si="38"/>
        <v/>
      </c>
      <c r="AP93" s="169" t="str">
        <f>IF(AN93=7,VLOOKUP(AO93,設定!$A$2:$B$6,2,1),"---")</f>
        <v>---</v>
      </c>
      <c r="AQ93" s="76"/>
      <c r="AR93" s="77"/>
      <c r="AS93" s="77"/>
      <c r="AT93" s="78" t="s">
        <v>105</v>
      </c>
      <c r="AU93" s="79"/>
      <c r="AV93" s="78"/>
      <c r="AW93" s="80"/>
      <c r="AX93" s="228" t="str">
        <f t="shared" si="41"/>
        <v/>
      </c>
      <c r="AY93" s="78" t="s">
        <v>105</v>
      </c>
      <c r="AZ93" s="78" t="s">
        <v>105</v>
      </c>
      <c r="BA93" s="78" t="s">
        <v>105</v>
      </c>
      <c r="BB93" s="78"/>
      <c r="BC93" s="78"/>
      <c r="BD93" s="78"/>
      <c r="BE93" s="78"/>
      <c r="BF93" s="81"/>
      <c r="BG93" s="82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152"/>
      <c r="BZ93" s="34"/>
      <c r="CB93">
        <v>81</v>
      </c>
      <c r="CC93" s="15" t="str">
        <f t="shared" si="39"/>
        <v/>
      </c>
      <c r="CD93" s="15" t="str">
        <f t="shared" si="42"/>
        <v>立得点表!3:12</v>
      </c>
      <c r="CE93" s="92" t="str">
        <f t="shared" si="43"/>
        <v>立得点表!16:25</v>
      </c>
      <c r="CF93" s="15" t="str">
        <f t="shared" si="44"/>
        <v>立3段得点表!3:13</v>
      </c>
      <c r="CG93" s="92" t="str">
        <f t="shared" si="45"/>
        <v>立3段得点表!16:25</v>
      </c>
      <c r="CH93" s="15" t="str">
        <f t="shared" si="46"/>
        <v>ボール得点表!3:13</v>
      </c>
      <c r="CI93" s="92" t="str">
        <f t="shared" si="47"/>
        <v>ボール得点表!16:25</v>
      </c>
      <c r="CJ93" s="15" t="str">
        <f t="shared" si="48"/>
        <v>50m得点表!3:13</v>
      </c>
      <c r="CK93" s="92" t="str">
        <f t="shared" si="49"/>
        <v>50m得点表!16:25</v>
      </c>
      <c r="CL93" s="15" t="str">
        <f t="shared" si="50"/>
        <v>往得点表!3:13</v>
      </c>
      <c r="CM93" s="92" t="str">
        <f t="shared" si="51"/>
        <v>往得点表!16:25</v>
      </c>
      <c r="CN93" s="15" t="str">
        <f t="shared" si="52"/>
        <v>腕得点表!3:13</v>
      </c>
      <c r="CO93" s="92" t="str">
        <f t="shared" si="53"/>
        <v>腕得点表!16:25</v>
      </c>
      <c r="CP93" s="15" t="str">
        <f t="shared" si="54"/>
        <v>腕膝得点表!3:4</v>
      </c>
      <c r="CQ93" s="92" t="str">
        <f t="shared" si="55"/>
        <v>腕膝得点表!8:9</v>
      </c>
      <c r="CR93" s="15" t="str">
        <f t="shared" si="56"/>
        <v>20mシャトルラン得点表!3:13</v>
      </c>
      <c r="CS93" s="92" t="str">
        <f t="shared" si="57"/>
        <v>20mシャトルラン得点表!16:25</v>
      </c>
      <c r="CT93" t="b">
        <f t="shared" si="40"/>
        <v>0</v>
      </c>
    </row>
    <row r="94" spans="1:105" ht="18" customHeight="1">
      <c r="A94" s="6">
        <v>82</v>
      </c>
      <c r="B94" s="116"/>
      <c r="C94" s="14"/>
      <c r="D94" s="110"/>
      <c r="E94" s="14" t="s">
        <v>105</v>
      </c>
      <c r="F94" s="183" t="str">
        <f>IF(D94="","",DATEDIF(D94,W4,"y"))</f>
        <v/>
      </c>
      <c r="G94" s="14"/>
      <c r="H94" s="186"/>
      <c r="I94" s="94"/>
      <c r="J94" s="161" t="str">
        <f t="shared" ca="1" si="29"/>
        <v/>
      </c>
      <c r="K94" s="4"/>
      <c r="L94" s="45"/>
      <c r="M94" s="45"/>
      <c r="N94" s="45"/>
      <c r="O94" s="24"/>
      <c r="P94" s="163" t="str">
        <f t="shared" ca="1" si="30"/>
        <v/>
      </c>
      <c r="Q94" s="4"/>
      <c r="R94" s="45"/>
      <c r="S94" s="45"/>
      <c r="T94" s="45"/>
      <c r="U94" s="119"/>
      <c r="V94" s="94"/>
      <c r="W94" s="219" t="str">
        <f t="shared" ca="1" si="31"/>
        <v/>
      </c>
      <c r="X94" s="27"/>
      <c r="Y94" s="4"/>
      <c r="Z94" s="45"/>
      <c r="AA94" s="45"/>
      <c r="AB94" s="45"/>
      <c r="AC94" s="35"/>
      <c r="AD94" s="24"/>
      <c r="AE94" s="163" t="str">
        <f t="shared" ca="1" si="32"/>
        <v/>
      </c>
      <c r="AF94" s="24"/>
      <c r="AG94" s="163" t="str">
        <f t="shared" ca="1" si="33"/>
        <v/>
      </c>
      <c r="AH94" s="94"/>
      <c r="AI94" s="165" t="str">
        <f t="shared" ca="1" si="34"/>
        <v/>
      </c>
      <c r="AJ94" s="24"/>
      <c r="AK94" s="163" t="str">
        <f t="shared" ca="1" si="35"/>
        <v/>
      </c>
      <c r="AL94" s="24"/>
      <c r="AM94" s="163" t="str">
        <f t="shared" ca="1" si="36"/>
        <v/>
      </c>
      <c r="AN94" s="168" t="str">
        <f t="shared" si="37"/>
        <v/>
      </c>
      <c r="AO94" s="168" t="str">
        <f t="shared" si="38"/>
        <v/>
      </c>
      <c r="AP94" s="168" t="str">
        <f>IF(AN94=7,VLOOKUP(AO94,設定!$A$2:$B$6,2,1),"---")</f>
        <v>---</v>
      </c>
      <c r="AQ94" s="58"/>
      <c r="AR94" s="59"/>
      <c r="AS94" s="59"/>
      <c r="AT94" s="60" t="s">
        <v>105</v>
      </c>
      <c r="AU94" s="61"/>
      <c r="AV94" s="60"/>
      <c r="AW94" s="62"/>
      <c r="AX94" s="230" t="str">
        <f t="shared" si="41"/>
        <v/>
      </c>
      <c r="AY94" s="60" t="s">
        <v>105</v>
      </c>
      <c r="AZ94" s="60" t="s">
        <v>105</v>
      </c>
      <c r="BA94" s="60" t="s">
        <v>105</v>
      </c>
      <c r="BB94" s="60"/>
      <c r="BC94" s="60"/>
      <c r="BD94" s="60"/>
      <c r="BE94" s="60"/>
      <c r="BF94" s="63"/>
      <c r="BG94" s="73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154"/>
      <c r="BZ94" s="34"/>
      <c r="CB94">
        <v>82</v>
      </c>
      <c r="CC94" s="15" t="str">
        <f t="shared" si="39"/>
        <v/>
      </c>
      <c r="CD94" s="15" t="str">
        <f t="shared" si="42"/>
        <v>立得点表!3:12</v>
      </c>
      <c r="CE94" s="92" t="str">
        <f t="shared" si="43"/>
        <v>立得点表!16:25</v>
      </c>
      <c r="CF94" s="15" t="str">
        <f t="shared" si="44"/>
        <v>立3段得点表!3:13</v>
      </c>
      <c r="CG94" s="92" t="str">
        <f t="shared" si="45"/>
        <v>立3段得点表!16:25</v>
      </c>
      <c r="CH94" s="15" t="str">
        <f t="shared" si="46"/>
        <v>ボール得点表!3:13</v>
      </c>
      <c r="CI94" s="92" t="str">
        <f t="shared" si="47"/>
        <v>ボール得点表!16:25</v>
      </c>
      <c r="CJ94" s="15" t="str">
        <f t="shared" si="48"/>
        <v>50m得点表!3:13</v>
      </c>
      <c r="CK94" s="92" t="str">
        <f t="shared" si="49"/>
        <v>50m得点表!16:25</v>
      </c>
      <c r="CL94" s="15" t="str">
        <f t="shared" si="50"/>
        <v>往得点表!3:13</v>
      </c>
      <c r="CM94" s="92" t="str">
        <f t="shared" si="51"/>
        <v>往得点表!16:25</v>
      </c>
      <c r="CN94" s="15" t="str">
        <f t="shared" si="52"/>
        <v>腕得点表!3:13</v>
      </c>
      <c r="CO94" s="92" t="str">
        <f t="shared" si="53"/>
        <v>腕得点表!16:25</v>
      </c>
      <c r="CP94" s="15" t="str">
        <f t="shared" si="54"/>
        <v>腕膝得点表!3:4</v>
      </c>
      <c r="CQ94" s="92" t="str">
        <f t="shared" si="55"/>
        <v>腕膝得点表!8:9</v>
      </c>
      <c r="CR94" s="15" t="str">
        <f t="shared" si="56"/>
        <v>20mシャトルラン得点表!3:13</v>
      </c>
      <c r="CS94" s="92" t="str">
        <f t="shared" si="57"/>
        <v>20mシャトルラン得点表!16:25</v>
      </c>
      <c r="CT94" t="b">
        <f t="shared" si="40"/>
        <v>0</v>
      </c>
    </row>
    <row r="95" spans="1:105" ht="18" customHeight="1">
      <c r="A95" s="6">
        <v>83</v>
      </c>
      <c r="B95" s="116"/>
      <c r="C95" s="14"/>
      <c r="D95" s="110"/>
      <c r="E95" s="14" t="s">
        <v>105</v>
      </c>
      <c r="F95" s="183" t="str">
        <f>IF(D95="","",DATEDIF(D95,W4,"y"))</f>
        <v/>
      </c>
      <c r="G95" s="14"/>
      <c r="H95" s="186"/>
      <c r="I95" s="94"/>
      <c r="J95" s="161" t="str">
        <f t="shared" ca="1" si="29"/>
        <v/>
      </c>
      <c r="K95" s="4"/>
      <c r="L95" s="45"/>
      <c r="M95" s="45"/>
      <c r="N95" s="45"/>
      <c r="O95" s="24"/>
      <c r="P95" s="163" t="str">
        <f t="shared" ca="1" si="30"/>
        <v/>
      </c>
      <c r="Q95" s="4"/>
      <c r="R95" s="45"/>
      <c r="S95" s="45"/>
      <c r="T95" s="45"/>
      <c r="U95" s="119"/>
      <c r="V95" s="94"/>
      <c r="W95" s="219" t="str">
        <f t="shared" ca="1" si="31"/>
        <v/>
      </c>
      <c r="X95" s="27"/>
      <c r="Y95" s="4"/>
      <c r="Z95" s="45"/>
      <c r="AA95" s="45"/>
      <c r="AB95" s="45"/>
      <c r="AC95" s="35"/>
      <c r="AD95" s="24"/>
      <c r="AE95" s="163" t="str">
        <f t="shared" ca="1" si="32"/>
        <v/>
      </c>
      <c r="AF95" s="24"/>
      <c r="AG95" s="163" t="str">
        <f t="shared" ca="1" si="33"/>
        <v/>
      </c>
      <c r="AH95" s="94"/>
      <c r="AI95" s="165" t="str">
        <f t="shared" ca="1" si="34"/>
        <v/>
      </c>
      <c r="AJ95" s="24"/>
      <c r="AK95" s="163" t="str">
        <f t="shared" ca="1" si="35"/>
        <v/>
      </c>
      <c r="AL95" s="24"/>
      <c r="AM95" s="163" t="str">
        <f t="shared" ca="1" si="36"/>
        <v/>
      </c>
      <c r="AN95" s="168" t="str">
        <f t="shared" si="37"/>
        <v/>
      </c>
      <c r="AO95" s="168" t="str">
        <f t="shared" si="38"/>
        <v/>
      </c>
      <c r="AP95" s="168" t="str">
        <f>IF(AN95=7,VLOOKUP(AO95,設定!$A$2:$B$6,2,1),"---")</f>
        <v>---</v>
      </c>
      <c r="AQ95" s="58"/>
      <c r="AR95" s="59"/>
      <c r="AS95" s="59"/>
      <c r="AT95" s="60" t="s">
        <v>105</v>
      </c>
      <c r="AU95" s="61"/>
      <c r="AV95" s="60"/>
      <c r="AW95" s="62"/>
      <c r="AX95" s="230" t="str">
        <f t="shared" si="41"/>
        <v/>
      </c>
      <c r="AY95" s="60" t="s">
        <v>105</v>
      </c>
      <c r="AZ95" s="60" t="s">
        <v>105</v>
      </c>
      <c r="BA95" s="60" t="s">
        <v>105</v>
      </c>
      <c r="BB95" s="60"/>
      <c r="BC95" s="60"/>
      <c r="BD95" s="60"/>
      <c r="BE95" s="60"/>
      <c r="BF95" s="63"/>
      <c r="BG95" s="73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154"/>
      <c r="BZ95" s="34"/>
      <c r="CB95">
        <v>83</v>
      </c>
      <c r="CC95" s="15" t="str">
        <f t="shared" si="39"/>
        <v/>
      </c>
      <c r="CD95" s="15" t="str">
        <f t="shared" si="42"/>
        <v>立得点表!3:12</v>
      </c>
      <c r="CE95" s="92" t="str">
        <f t="shared" si="43"/>
        <v>立得点表!16:25</v>
      </c>
      <c r="CF95" s="15" t="str">
        <f t="shared" si="44"/>
        <v>立3段得点表!3:13</v>
      </c>
      <c r="CG95" s="92" t="str">
        <f t="shared" si="45"/>
        <v>立3段得点表!16:25</v>
      </c>
      <c r="CH95" s="15" t="str">
        <f t="shared" si="46"/>
        <v>ボール得点表!3:13</v>
      </c>
      <c r="CI95" s="92" t="str">
        <f t="shared" si="47"/>
        <v>ボール得点表!16:25</v>
      </c>
      <c r="CJ95" s="15" t="str">
        <f t="shared" si="48"/>
        <v>50m得点表!3:13</v>
      </c>
      <c r="CK95" s="92" t="str">
        <f t="shared" si="49"/>
        <v>50m得点表!16:25</v>
      </c>
      <c r="CL95" s="15" t="str">
        <f t="shared" si="50"/>
        <v>往得点表!3:13</v>
      </c>
      <c r="CM95" s="92" t="str">
        <f t="shared" si="51"/>
        <v>往得点表!16:25</v>
      </c>
      <c r="CN95" s="15" t="str">
        <f t="shared" si="52"/>
        <v>腕得点表!3:13</v>
      </c>
      <c r="CO95" s="92" t="str">
        <f t="shared" si="53"/>
        <v>腕得点表!16:25</v>
      </c>
      <c r="CP95" s="15" t="str">
        <f t="shared" si="54"/>
        <v>腕膝得点表!3:4</v>
      </c>
      <c r="CQ95" s="92" t="str">
        <f t="shared" si="55"/>
        <v>腕膝得点表!8:9</v>
      </c>
      <c r="CR95" s="15" t="str">
        <f t="shared" si="56"/>
        <v>20mシャトルラン得点表!3:13</v>
      </c>
      <c r="CS95" s="92" t="str">
        <f t="shared" si="57"/>
        <v>20mシャトルラン得点表!16:25</v>
      </c>
      <c r="CT95" t="b">
        <f t="shared" si="40"/>
        <v>0</v>
      </c>
    </row>
    <row r="96" spans="1:105" ht="18" customHeight="1">
      <c r="A96" s="6">
        <v>84</v>
      </c>
      <c r="B96" s="116"/>
      <c r="C96" s="14"/>
      <c r="D96" s="110"/>
      <c r="E96" s="14" t="s">
        <v>105</v>
      </c>
      <c r="F96" s="183" t="str">
        <f>IF(D96="","",DATEDIF(D96,W4,"y"))</f>
        <v/>
      </c>
      <c r="G96" s="14"/>
      <c r="H96" s="186"/>
      <c r="I96" s="94"/>
      <c r="J96" s="161" t="str">
        <f t="shared" ca="1" si="29"/>
        <v/>
      </c>
      <c r="K96" s="4"/>
      <c r="L96" s="45"/>
      <c r="M96" s="45"/>
      <c r="N96" s="45"/>
      <c r="O96" s="24"/>
      <c r="P96" s="163" t="str">
        <f t="shared" ca="1" si="30"/>
        <v/>
      </c>
      <c r="Q96" s="4"/>
      <c r="R96" s="45"/>
      <c r="S96" s="45"/>
      <c r="T96" s="45"/>
      <c r="U96" s="119"/>
      <c r="V96" s="94"/>
      <c r="W96" s="219" t="str">
        <f t="shared" ca="1" si="31"/>
        <v/>
      </c>
      <c r="X96" s="27"/>
      <c r="Y96" s="4"/>
      <c r="Z96" s="45"/>
      <c r="AA96" s="45"/>
      <c r="AB96" s="45"/>
      <c r="AC96" s="35"/>
      <c r="AD96" s="24"/>
      <c r="AE96" s="163" t="str">
        <f t="shared" ca="1" si="32"/>
        <v/>
      </c>
      <c r="AF96" s="24"/>
      <c r="AG96" s="163" t="str">
        <f t="shared" ca="1" si="33"/>
        <v/>
      </c>
      <c r="AH96" s="94"/>
      <c r="AI96" s="165" t="str">
        <f t="shared" ca="1" si="34"/>
        <v/>
      </c>
      <c r="AJ96" s="24"/>
      <c r="AK96" s="163" t="str">
        <f t="shared" ca="1" si="35"/>
        <v/>
      </c>
      <c r="AL96" s="24"/>
      <c r="AM96" s="163" t="str">
        <f t="shared" ca="1" si="36"/>
        <v/>
      </c>
      <c r="AN96" s="168" t="str">
        <f t="shared" si="37"/>
        <v/>
      </c>
      <c r="AO96" s="168" t="str">
        <f t="shared" si="38"/>
        <v/>
      </c>
      <c r="AP96" s="168" t="str">
        <f>IF(AN96=7,VLOOKUP(AO96,設定!$A$2:$B$6,2,1),"---")</f>
        <v>---</v>
      </c>
      <c r="AQ96" s="58"/>
      <c r="AR96" s="59"/>
      <c r="AS96" s="59"/>
      <c r="AT96" s="60" t="s">
        <v>105</v>
      </c>
      <c r="AU96" s="61"/>
      <c r="AV96" s="60"/>
      <c r="AW96" s="62"/>
      <c r="AX96" s="230" t="str">
        <f t="shared" si="41"/>
        <v/>
      </c>
      <c r="AY96" s="60" t="s">
        <v>105</v>
      </c>
      <c r="AZ96" s="60" t="s">
        <v>105</v>
      </c>
      <c r="BA96" s="60" t="s">
        <v>105</v>
      </c>
      <c r="BB96" s="60"/>
      <c r="BC96" s="60"/>
      <c r="BD96" s="60"/>
      <c r="BE96" s="60"/>
      <c r="BF96" s="63"/>
      <c r="BG96" s="73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154"/>
      <c r="BZ96" s="34"/>
      <c r="CB96">
        <v>84</v>
      </c>
      <c r="CC96" s="15" t="str">
        <f t="shared" si="39"/>
        <v/>
      </c>
      <c r="CD96" s="15" t="str">
        <f t="shared" si="42"/>
        <v>立得点表!3:12</v>
      </c>
      <c r="CE96" s="92" t="str">
        <f t="shared" si="43"/>
        <v>立得点表!16:25</v>
      </c>
      <c r="CF96" s="15" t="str">
        <f t="shared" si="44"/>
        <v>立3段得点表!3:13</v>
      </c>
      <c r="CG96" s="92" t="str">
        <f t="shared" si="45"/>
        <v>立3段得点表!16:25</v>
      </c>
      <c r="CH96" s="15" t="str">
        <f t="shared" si="46"/>
        <v>ボール得点表!3:13</v>
      </c>
      <c r="CI96" s="92" t="str">
        <f t="shared" si="47"/>
        <v>ボール得点表!16:25</v>
      </c>
      <c r="CJ96" s="15" t="str">
        <f t="shared" si="48"/>
        <v>50m得点表!3:13</v>
      </c>
      <c r="CK96" s="92" t="str">
        <f t="shared" si="49"/>
        <v>50m得点表!16:25</v>
      </c>
      <c r="CL96" s="15" t="str">
        <f t="shared" si="50"/>
        <v>往得点表!3:13</v>
      </c>
      <c r="CM96" s="92" t="str">
        <f t="shared" si="51"/>
        <v>往得点表!16:25</v>
      </c>
      <c r="CN96" s="15" t="str">
        <f t="shared" si="52"/>
        <v>腕得点表!3:13</v>
      </c>
      <c r="CO96" s="92" t="str">
        <f t="shared" si="53"/>
        <v>腕得点表!16:25</v>
      </c>
      <c r="CP96" s="15" t="str">
        <f t="shared" si="54"/>
        <v>腕膝得点表!3:4</v>
      </c>
      <c r="CQ96" s="92" t="str">
        <f t="shared" si="55"/>
        <v>腕膝得点表!8:9</v>
      </c>
      <c r="CR96" s="15" t="str">
        <f t="shared" si="56"/>
        <v>20mシャトルラン得点表!3:13</v>
      </c>
      <c r="CS96" s="92" t="str">
        <f t="shared" si="57"/>
        <v>20mシャトルラン得点表!16:25</v>
      </c>
      <c r="CT96" t="b">
        <f t="shared" si="40"/>
        <v>0</v>
      </c>
      <c r="DA96" s="31"/>
    </row>
    <row r="97" spans="1:105" s="31" customFormat="1" ht="18" customHeight="1">
      <c r="A97" s="8">
        <v>85</v>
      </c>
      <c r="B97" s="199"/>
      <c r="C97" s="193"/>
      <c r="D97" s="200"/>
      <c r="E97" s="193" t="s">
        <v>105</v>
      </c>
      <c r="F97" s="201" t="str">
        <f>IF(D97="","",DATEDIF(D97,W4,"y"))</f>
        <v/>
      </c>
      <c r="G97" s="202"/>
      <c r="H97" s="203"/>
      <c r="I97" s="204"/>
      <c r="J97" s="205" t="str">
        <f t="shared" ca="1" si="29"/>
        <v/>
      </c>
      <c r="K97" s="206"/>
      <c r="L97" s="197"/>
      <c r="M97" s="197"/>
      <c r="N97" s="197"/>
      <c r="O97" s="207"/>
      <c r="P97" s="208" t="str">
        <f t="shared" ca="1" si="30"/>
        <v/>
      </c>
      <c r="Q97" s="209"/>
      <c r="R97" s="210"/>
      <c r="S97" s="210"/>
      <c r="T97" s="210"/>
      <c r="U97" s="211"/>
      <c r="V97" s="204"/>
      <c r="W97" s="221" t="str">
        <f t="shared" ca="1" si="31"/>
        <v/>
      </c>
      <c r="X97" s="34"/>
      <c r="Y97" s="42"/>
      <c r="Z97" s="43"/>
      <c r="AA97" s="43"/>
      <c r="AB97" s="43"/>
      <c r="AC97" s="44"/>
      <c r="AD97" s="22"/>
      <c r="AE97" s="164" t="str">
        <f t="shared" ca="1" si="32"/>
        <v/>
      </c>
      <c r="AF97" s="22"/>
      <c r="AG97" s="164" t="str">
        <f t="shared" ca="1" si="33"/>
        <v/>
      </c>
      <c r="AH97" s="95"/>
      <c r="AI97" s="166" t="str">
        <f t="shared" ca="1" si="34"/>
        <v/>
      </c>
      <c r="AJ97" s="22"/>
      <c r="AK97" s="164" t="str">
        <f t="shared" ca="1" si="35"/>
        <v/>
      </c>
      <c r="AL97" s="22"/>
      <c r="AM97" s="164" t="str">
        <f t="shared" ca="1" si="36"/>
        <v/>
      </c>
      <c r="AN97" s="170" t="str">
        <f t="shared" si="37"/>
        <v/>
      </c>
      <c r="AO97" s="170" t="str">
        <f t="shared" si="38"/>
        <v/>
      </c>
      <c r="AP97" s="170" t="str">
        <f>IF(AN97=7,VLOOKUP(AO97,設定!$A$2:$B$6,2,1),"---")</f>
        <v>---</v>
      </c>
      <c r="AQ97" s="64"/>
      <c r="AR97" s="65"/>
      <c r="AS97" s="65"/>
      <c r="AT97" s="66" t="s">
        <v>105</v>
      </c>
      <c r="AU97" s="67"/>
      <c r="AV97" s="66"/>
      <c r="AW97" s="68"/>
      <c r="AX97" s="229" t="str">
        <f t="shared" si="41"/>
        <v/>
      </c>
      <c r="AY97" s="66" t="s">
        <v>105</v>
      </c>
      <c r="AZ97" s="66" t="s">
        <v>105</v>
      </c>
      <c r="BA97" s="66" t="s">
        <v>105</v>
      </c>
      <c r="BB97" s="66"/>
      <c r="BC97" s="66"/>
      <c r="BD97" s="66"/>
      <c r="BE97" s="66"/>
      <c r="BF97" s="70"/>
      <c r="BG97" s="74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153"/>
      <c r="BZ97" s="83"/>
      <c r="CB97" s="31">
        <v>85</v>
      </c>
      <c r="CC97" s="31" t="str">
        <f t="shared" si="39"/>
        <v/>
      </c>
      <c r="CD97" s="31" t="str">
        <f t="shared" si="42"/>
        <v>立得点表!3:12</v>
      </c>
      <c r="CE97" s="121" t="str">
        <f t="shared" si="43"/>
        <v>立得点表!16:25</v>
      </c>
      <c r="CF97" s="31" t="str">
        <f t="shared" si="44"/>
        <v>立3段得点表!3:13</v>
      </c>
      <c r="CG97" s="121" t="str">
        <f t="shared" si="45"/>
        <v>立3段得点表!16:25</v>
      </c>
      <c r="CH97" s="31" t="str">
        <f t="shared" si="46"/>
        <v>ボール得点表!3:13</v>
      </c>
      <c r="CI97" s="121" t="str">
        <f t="shared" si="47"/>
        <v>ボール得点表!16:25</v>
      </c>
      <c r="CJ97" s="31" t="str">
        <f t="shared" si="48"/>
        <v>50m得点表!3:13</v>
      </c>
      <c r="CK97" s="121" t="str">
        <f t="shared" si="49"/>
        <v>50m得点表!16:25</v>
      </c>
      <c r="CL97" s="31" t="str">
        <f t="shared" si="50"/>
        <v>往得点表!3:13</v>
      </c>
      <c r="CM97" s="121" t="str">
        <f t="shared" si="51"/>
        <v>往得点表!16:25</v>
      </c>
      <c r="CN97" s="31" t="str">
        <f t="shared" si="52"/>
        <v>腕得点表!3:13</v>
      </c>
      <c r="CO97" s="121" t="str">
        <f t="shared" si="53"/>
        <v>腕得点表!16:25</v>
      </c>
      <c r="CP97" s="112" t="str">
        <f t="shared" si="54"/>
        <v>腕膝得点表!3:4</v>
      </c>
      <c r="CQ97" s="113" t="str">
        <f t="shared" si="55"/>
        <v>腕膝得点表!8:9</v>
      </c>
      <c r="CR97" s="31" t="str">
        <f t="shared" si="56"/>
        <v>20mシャトルラン得点表!3:13</v>
      </c>
      <c r="CS97" s="121" t="str">
        <f t="shared" si="57"/>
        <v>20mシャトルラン得点表!16:25</v>
      </c>
      <c r="CT97" s="31" t="b">
        <f t="shared" si="40"/>
        <v>0</v>
      </c>
      <c r="DA97"/>
    </row>
    <row r="98" spans="1:105" ht="18" customHeight="1">
      <c r="A98" s="3">
        <v>86</v>
      </c>
      <c r="B98" s="115"/>
      <c r="C98" s="11"/>
      <c r="D98" s="46"/>
      <c r="E98" s="11" t="s">
        <v>105</v>
      </c>
      <c r="F98" s="213" t="str">
        <f>IF(D98="","",DATEDIF(D98,W4,"y"))</f>
        <v/>
      </c>
      <c r="G98" s="11"/>
      <c r="H98" s="188"/>
      <c r="I98" s="133"/>
      <c r="J98" s="214" t="str">
        <f t="shared" ca="1" si="29"/>
        <v/>
      </c>
      <c r="K98" s="36"/>
      <c r="L98" s="37"/>
      <c r="M98" s="37"/>
      <c r="N98" s="37"/>
      <c r="O98" s="21"/>
      <c r="P98" s="215" t="str">
        <f t="shared" ca="1" si="30"/>
        <v/>
      </c>
      <c r="Q98" s="36"/>
      <c r="R98" s="37"/>
      <c r="S98" s="37"/>
      <c r="T98" s="37"/>
      <c r="U98" s="127"/>
      <c r="V98" s="133"/>
      <c r="W98" s="222" t="str">
        <f t="shared" ca="1" si="31"/>
        <v/>
      </c>
      <c r="X98" s="195"/>
      <c r="Y98" s="4"/>
      <c r="Z98" s="45"/>
      <c r="AA98" s="45"/>
      <c r="AB98" s="45"/>
      <c r="AC98" s="35"/>
      <c r="AD98" s="21"/>
      <c r="AE98" s="163" t="str">
        <f t="shared" ca="1" si="32"/>
        <v/>
      </c>
      <c r="AF98" s="21"/>
      <c r="AG98" s="163" t="str">
        <f t="shared" ca="1" si="33"/>
        <v/>
      </c>
      <c r="AH98" s="94"/>
      <c r="AI98" s="165" t="str">
        <f t="shared" ca="1" si="34"/>
        <v/>
      </c>
      <c r="AJ98" s="21"/>
      <c r="AK98" s="163" t="str">
        <f t="shared" ca="1" si="35"/>
        <v/>
      </c>
      <c r="AL98" s="21"/>
      <c r="AM98" s="163" t="str">
        <f t="shared" ca="1" si="36"/>
        <v/>
      </c>
      <c r="AN98" s="167" t="str">
        <f t="shared" si="37"/>
        <v/>
      </c>
      <c r="AO98" s="168" t="str">
        <f t="shared" si="38"/>
        <v/>
      </c>
      <c r="AP98" s="169" t="str">
        <f>IF(AN98=7,VLOOKUP(AO98,設定!$A$2:$B$6,2,1),"---")</f>
        <v>---</v>
      </c>
      <c r="AQ98" s="76"/>
      <c r="AR98" s="77"/>
      <c r="AS98" s="77"/>
      <c r="AT98" s="78" t="s">
        <v>105</v>
      </c>
      <c r="AU98" s="79"/>
      <c r="AV98" s="78"/>
      <c r="AW98" s="80"/>
      <c r="AX98" s="228" t="str">
        <f t="shared" si="41"/>
        <v/>
      </c>
      <c r="AY98" s="78" t="s">
        <v>105</v>
      </c>
      <c r="AZ98" s="78" t="s">
        <v>105</v>
      </c>
      <c r="BA98" s="78" t="s">
        <v>105</v>
      </c>
      <c r="BB98" s="78"/>
      <c r="BC98" s="78"/>
      <c r="BD98" s="78"/>
      <c r="BE98" s="78"/>
      <c r="BF98" s="81"/>
      <c r="BG98" s="82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152"/>
      <c r="BZ98" s="34"/>
      <c r="CB98">
        <v>86</v>
      </c>
      <c r="CC98" s="15" t="str">
        <f t="shared" si="39"/>
        <v/>
      </c>
      <c r="CD98" s="15" t="str">
        <f t="shared" si="42"/>
        <v>立得点表!3:12</v>
      </c>
      <c r="CE98" s="92" t="str">
        <f t="shared" si="43"/>
        <v>立得点表!16:25</v>
      </c>
      <c r="CF98" s="15" t="str">
        <f t="shared" si="44"/>
        <v>立3段得点表!3:13</v>
      </c>
      <c r="CG98" s="92" t="str">
        <f t="shared" si="45"/>
        <v>立3段得点表!16:25</v>
      </c>
      <c r="CH98" s="15" t="str">
        <f t="shared" si="46"/>
        <v>ボール得点表!3:13</v>
      </c>
      <c r="CI98" s="92" t="str">
        <f t="shared" si="47"/>
        <v>ボール得点表!16:25</v>
      </c>
      <c r="CJ98" s="15" t="str">
        <f t="shared" si="48"/>
        <v>50m得点表!3:13</v>
      </c>
      <c r="CK98" s="92" t="str">
        <f t="shared" si="49"/>
        <v>50m得点表!16:25</v>
      </c>
      <c r="CL98" s="15" t="str">
        <f t="shared" si="50"/>
        <v>往得点表!3:13</v>
      </c>
      <c r="CM98" s="92" t="str">
        <f t="shared" si="51"/>
        <v>往得点表!16:25</v>
      </c>
      <c r="CN98" s="15" t="str">
        <f t="shared" si="52"/>
        <v>腕得点表!3:13</v>
      </c>
      <c r="CO98" s="92" t="str">
        <f t="shared" si="53"/>
        <v>腕得点表!16:25</v>
      </c>
      <c r="CP98" s="15" t="str">
        <f t="shared" si="54"/>
        <v>腕膝得点表!3:4</v>
      </c>
      <c r="CQ98" s="92" t="str">
        <f t="shared" si="55"/>
        <v>腕膝得点表!8:9</v>
      </c>
      <c r="CR98" s="15" t="str">
        <f t="shared" si="56"/>
        <v>20mシャトルラン得点表!3:13</v>
      </c>
      <c r="CS98" s="92" t="str">
        <f t="shared" si="57"/>
        <v>20mシャトルラン得点表!16:25</v>
      </c>
      <c r="CT98" t="b">
        <f t="shared" si="40"/>
        <v>0</v>
      </c>
    </row>
    <row r="99" spans="1:105" ht="18" customHeight="1">
      <c r="A99" s="6">
        <v>87</v>
      </c>
      <c r="B99" s="116"/>
      <c r="C99" s="14"/>
      <c r="D99" s="110"/>
      <c r="E99" s="14" t="s">
        <v>105</v>
      </c>
      <c r="F99" s="183" t="str">
        <f>IF(D99="","",DATEDIF(D99,W4,"y"))</f>
        <v/>
      </c>
      <c r="G99" s="14"/>
      <c r="H99" s="186"/>
      <c r="I99" s="94"/>
      <c r="J99" s="161" t="str">
        <f t="shared" ca="1" si="29"/>
        <v/>
      </c>
      <c r="K99" s="4"/>
      <c r="L99" s="45"/>
      <c r="M99" s="45"/>
      <c r="N99" s="45"/>
      <c r="O99" s="24"/>
      <c r="P99" s="163" t="str">
        <f t="shared" ca="1" si="30"/>
        <v/>
      </c>
      <c r="Q99" s="4"/>
      <c r="R99" s="45"/>
      <c r="S99" s="45"/>
      <c r="T99" s="45"/>
      <c r="U99" s="119"/>
      <c r="V99" s="94"/>
      <c r="W99" s="219" t="str">
        <f t="shared" ca="1" si="31"/>
        <v/>
      </c>
      <c r="X99" s="216"/>
      <c r="Y99" s="4"/>
      <c r="Z99" s="45"/>
      <c r="AA99" s="45"/>
      <c r="AB99" s="45"/>
      <c r="AC99" s="35"/>
      <c r="AD99" s="24"/>
      <c r="AE99" s="163" t="str">
        <f t="shared" ca="1" si="32"/>
        <v/>
      </c>
      <c r="AF99" s="24"/>
      <c r="AG99" s="163" t="str">
        <f t="shared" ca="1" si="33"/>
        <v/>
      </c>
      <c r="AH99" s="94"/>
      <c r="AI99" s="165" t="str">
        <f t="shared" ca="1" si="34"/>
        <v/>
      </c>
      <c r="AJ99" s="24"/>
      <c r="AK99" s="163" t="str">
        <f t="shared" ca="1" si="35"/>
        <v/>
      </c>
      <c r="AL99" s="24"/>
      <c r="AM99" s="163" t="str">
        <f t="shared" ca="1" si="36"/>
        <v/>
      </c>
      <c r="AN99" s="168" t="str">
        <f t="shared" si="37"/>
        <v/>
      </c>
      <c r="AO99" s="168" t="str">
        <f t="shared" si="38"/>
        <v/>
      </c>
      <c r="AP99" s="168" t="str">
        <f>IF(AN99=7,VLOOKUP(AO99,設定!$A$2:$B$6,2,1),"---")</f>
        <v>---</v>
      </c>
      <c r="AQ99" s="58"/>
      <c r="AR99" s="59"/>
      <c r="AS99" s="59"/>
      <c r="AT99" s="60" t="s">
        <v>105</v>
      </c>
      <c r="AU99" s="61"/>
      <c r="AV99" s="60"/>
      <c r="AW99" s="62"/>
      <c r="AX99" s="230" t="str">
        <f t="shared" si="41"/>
        <v/>
      </c>
      <c r="AY99" s="60" t="s">
        <v>105</v>
      </c>
      <c r="AZ99" s="60" t="s">
        <v>105</v>
      </c>
      <c r="BA99" s="60" t="s">
        <v>105</v>
      </c>
      <c r="BB99" s="60"/>
      <c r="BC99" s="60"/>
      <c r="BD99" s="60"/>
      <c r="BE99" s="60"/>
      <c r="BF99" s="63"/>
      <c r="BG99" s="73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154"/>
      <c r="BZ99" s="34"/>
      <c r="CB99">
        <v>87</v>
      </c>
      <c r="CC99" s="15" t="str">
        <f t="shared" si="39"/>
        <v/>
      </c>
      <c r="CD99" s="15" t="str">
        <f t="shared" si="42"/>
        <v>立得点表!3:12</v>
      </c>
      <c r="CE99" s="92" t="str">
        <f t="shared" si="43"/>
        <v>立得点表!16:25</v>
      </c>
      <c r="CF99" s="15" t="str">
        <f t="shared" si="44"/>
        <v>立3段得点表!3:13</v>
      </c>
      <c r="CG99" s="92" t="str">
        <f t="shared" si="45"/>
        <v>立3段得点表!16:25</v>
      </c>
      <c r="CH99" s="15" t="str">
        <f t="shared" si="46"/>
        <v>ボール得点表!3:13</v>
      </c>
      <c r="CI99" s="92" t="str">
        <f t="shared" si="47"/>
        <v>ボール得点表!16:25</v>
      </c>
      <c r="CJ99" s="15" t="str">
        <f t="shared" si="48"/>
        <v>50m得点表!3:13</v>
      </c>
      <c r="CK99" s="92" t="str">
        <f t="shared" si="49"/>
        <v>50m得点表!16:25</v>
      </c>
      <c r="CL99" s="15" t="str">
        <f t="shared" si="50"/>
        <v>往得点表!3:13</v>
      </c>
      <c r="CM99" s="92" t="str">
        <f t="shared" si="51"/>
        <v>往得点表!16:25</v>
      </c>
      <c r="CN99" s="15" t="str">
        <f t="shared" si="52"/>
        <v>腕得点表!3:13</v>
      </c>
      <c r="CO99" s="92" t="str">
        <f t="shared" si="53"/>
        <v>腕得点表!16:25</v>
      </c>
      <c r="CP99" s="15" t="str">
        <f t="shared" si="54"/>
        <v>腕膝得点表!3:4</v>
      </c>
      <c r="CQ99" s="92" t="str">
        <f t="shared" si="55"/>
        <v>腕膝得点表!8:9</v>
      </c>
      <c r="CR99" s="15" t="str">
        <f t="shared" si="56"/>
        <v>20mシャトルラン得点表!3:13</v>
      </c>
      <c r="CS99" s="92" t="str">
        <f t="shared" si="57"/>
        <v>20mシャトルラン得点表!16:25</v>
      </c>
      <c r="CT99" t="b">
        <f t="shared" si="40"/>
        <v>0</v>
      </c>
    </row>
    <row r="100" spans="1:105" ht="18" customHeight="1">
      <c r="A100" s="6">
        <v>88</v>
      </c>
      <c r="B100" s="116"/>
      <c r="C100" s="14"/>
      <c r="D100" s="110"/>
      <c r="E100" s="14" t="s">
        <v>105</v>
      </c>
      <c r="F100" s="183" t="str">
        <f>IF(D100="","",DATEDIF(D100,W4,"y"))</f>
        <v/>
      </c>
      <c r="G100" s="14"/>
      <c r="H100" s="186"/>
      <c r="I100" s="94"/>
      <c r="J100" s="161" t="str">
        <f t="shared" ca="1" si="29"/>
        <v/>
      </c>
      <c r="K100" s="4"/>
      <c r="L100" s="45"/>
      <c r="M100" s="45"/>
      <c r="N100" s="45"/>
      <c r="O100" s="24"/>
      <c r="P100" s="163" t="str">
        <f t="shared" ca="1" si="30"/>
        <v/>
      </c>
      <c r="Q100" s="4"/>
      <c r="R100" s="45"/>
      <c r="S100" s="45"/>
      <c r="T100" s="45"/>
      <c r="U100" s="119"/>
      <c r="V100" s="94"/>
      <c r="W100" s="219" t="str">
        <f t="shared" ca="1" si="31"/>
        <v/>
      </c>
      <c r="X100" s="216"/>
      <c r="Y100" s="4"/>
      <c r="Z100" s="45"/>
      <c r="AA100" s="45"/>
      <c r="AB100" s="45"/>
      <c r="AC100" s="35"/>
      <c r="AD100" s="24"/>
      <c r="AE100" s="163" t="str">
        <f t="shared" ca="1" si="32"/>
        <v/>
      </c>
      <c r="AF100" s="24"/>
      <c r="AG100" s="163" t="str">
        <f t="shared" ca="1" si="33"/>
        <v/>
      </c>
      <c r="AH100" s="94"/>
      <c r="AI100" s="165" t="str">
        <f t="shared" ca="1" si="34"/>
        <v/>
      </c>
      <c r="AJ100" s="24"/>
      <c r="AK100" s="163" t="str">
        <f t="shared" ca="1" si="35"/>
        <v/>
      </c>
      <c r="AL100" s="24"/>
      <c r="AM100" s="163" t="str">
        <f t="shared" ca="1" si="36"/>
        <v/>
      </c>
      <c r="AN100" s="168" t="str">
        <f t="shared" si="37"/>
        <v/>
      </c>
      <c r="AO100" s="168" t="str">
        <f t="shared" si="38"/>
        <v/>
      </c>
      <c r="AP100" s="168" t="str">
        <f>IF(AN100=7,VLOOKUP(AO100,設定!$A$2:$B$6,2,1),"---")</f>
        <v>---</v>
      </c>
      <c r="AQ100" s="58"/>
      <c r="AR100" s="59"/>
      <c r="AS100" s="59"/>
      <c r="AT100" s="60" t="s">
        <v>105</v>
      </c>
      <c r="AU100" s="61"/>
      <c r="AV100" s="60"/>
      <c r="AW100" s="62"/>
      <c r="AX100" s="230" t="str">
        <f t="shared" si="41"/>
        <v/>
      </c>
      <c r="AY100" s="60" t="s">
        <v>105</v>
      </c>
      <c r="AZ100" s="60" t="s">
        <v>105</v>
      </c>
      <c r="BA100" s="60" t="s">
        <v>105</v>
      </c>
      <c r="BB100" s="60"/>
      <c r="BC100" s="60"/>
      <c r="BD100" s="60"/>
      <c r="BE100" s="60"/>
      <c r="BF100" s="63"/>
      <c r="BG100" s="73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154"/>
      <c r="BZ100" s="34"/>
      <c r="CB100">
        <v>88</v>
      </c>
      <c r="CC100" s="15" t="str">
        <f t="shared" si="39"/>
        <v/>
      </c>
      <c r="CD100" s="15" t="str">
        <f t="shared" si="42"/>
        <v>立得点表!3:12</v>
      </c>
      <c r="CE100" s="92" t="str">
        <f t="shared" si="43"/>
        <v>立得点表!16:25</v>
      </c>
      <c r="CF100" s="15" t="str">
        <f t="shared" si="44"/>
        <v>立3段得点表!3:13</v>
      </c>
      <c r="CG100" s="92" t="str">
        <f t="shared" si="45"/>
        <v>立3段得点表!16:25</v>
      </c>
      <c r="CH100" s="15" t="str">
        <f t="shared" si="46"/>
        <v>ボール得点表!3:13</v>
      </c>
      <c r="CI100" s="92" t="str">
        <f t="shared" si="47"/>
        <v>ボール得点表!16:25</v>
      </c>
      <c r="CJ100" s="15" t="str">
        <f t="shared" si="48"/>
        <v>50m得点表!3:13</v>
      </c>
      <c r="CK100" s="92" t="str">
        <f t="shared" si="49"/>
        <v>50m得点表!16:25</v>
      </c>
      <c r="CL100" s="15" t="str">
        <f t="shared" si="50"/>
        <v>往得点表!3:13</v>
      </c>
      <c r="CM100" s="92" t="str">
        <f t="shared" si="51"/>
        <v>往得点表!16:25</v>
      </c>
      <c r="CN100" s="15" t="str">
        <f t="shared" si="52"/>
        <v>腕得点表!3:13</v>
      </c>
      <c r="CO100" s="92" t="str">
        <f t="shared" si="53"/>
        <v>腕得点表!16:25</v>
      </c>
      <c r="CP100" s="15" t="str">
        <f t="shared" si="54"/>
        <v>腕膝得点表!3:4</v>
      </c>
      <c r="CQ100" s="92" t="str">
        <f t="shared" si="55"/>
        <v>腕膝得点表!8:9</v>
      </c>
      <c r="CR100" s="15" t="str">
        <f t="shared" si="56"/>
        <v>20mシャトルラン得点表!3:13</v>
      </c>
      <c r="CS100" s="92" t="str">
        <f t="shared" si="57"/>
        <v>20mシャトルラン得点表!16:25</v>
      </c>
      <c r="CT100" t="b">
        <f t="shared" si="40"/>
        <v>0</v>
      </c>
    </row>
    <row r="101" spans="1:105" ht="18" customHeight="1">
      <c r="A101" s="6">
        <v>89</v>
      </c>
      <c r="B101" s="116"/>
      <c r="C101" s="14"/>
      <c r="D101" s="110"/>
      <c r="E101" s="14" t="s">
        <v>105</v>
      </c>
      <c r="F101" s="183" t="str">
        <f>IF(D101="","",DATEDIF(D101,W4,"y"))</f>
        <v/>
      </c>
      <c r="G101" s="14"/>
      <c r="H101" s="186"/>
      <c r="I101" s="94"/>
      <c r="J101" s="161" t="str">
        <f t="shared" ca="1" si="29"/>
        <v/>
      </c>
      <c r="K101" s="4"/>
      <c r="L101" s="45"/>
      <c r="M101" s="45"/>
      <c r="N101" s="45"/>
      <c r="O101" s="24"/>
      <c r="P101" s="163" t="str">
        <f t="shared" ca="1" si="30"/>
        <v/>
      </c>
      <c r="Q101" s="4"/>
      <c r="R101" s="45"/>
      <c r="S101" s="45"/>
      <c r="T101" s="45"/>
      <c r="U101" s="119"/>
      <c r="V101" s="94"/>
      <c r="W101" s="219" t="str">
        <f t="shared" ca="1" si="31"/>
        <v/>
      </c>
      <c r="X101" s="216"/>
      <c r="Y101" s="4"/>
      <c r="Z101" s="45"/>
      <c r="AA101" s="45"/>
      <c r="AB101" s="45"/>
      <c r="AC101" s="35"/>
      <c r="AD101" s="24"/>
      <c r="AE101" s="163" t="str">
        <f t="shared" ca="1" si="32"/>
        <v/>
      </c>
      <c r="AF101" s="24"/>
      <c r="AG101" s="163" t="str">
        <f t="shared" ca="1" si="33"/>
        <v/>
      </c>
      <c r="AH101" s="94"/>
      <c r="AI101" s="165" t="str">
        <f t="shared" ca="1" si="34"/>
        <v/>
      </c>
      <c r="AJ101" s="24"/>
      <c r="AK101" s="163" t="str">
        <f t="shared" ca="1" si="35"/>
        <v/>
      </c>
      <c r="AL101" s="24"/>
      <c r="AM101" s="163" t="str">
        <f t="shared" ca="1" si="36"/>
        <v/>
      </c>
      <c r="AN101" s="168" t="str">
        <f t="shared" si="37"/>
        <v/>
      </c>
      <c r="AO101" s="168" t="str">
        <f t="shared" si="38"/>
        <v/>
      </c>
      <c r="AP101" s="168" t="str">
        <f>IF(AN101=7,VLOOKUP(AO101,設定!$A$2:$B$6,2,1),"---")</f>
        <v>---</v>
      </c>
      <c r="AQ101" s="58"/>
      <c r="AR101" s="59"/>
      <c r="AS101" s="59"/>
      <c r="AT101" s="60" t="s">
        <v>105</v>
      </c>
      <c r="AU101" s="61"/>
      <c r="AV101" s="60"/>
      <c r="AW101" s="62"/>
      <c r="AX101" s="230" t="str">
        <f t="shared" si="41"/>
        <v/>
      </c>
      <c r="AY101" s="60" t="s">
        <v>105</v>
      </c>
      <c r="AZ101" s="60" t="s">
        <v>105</v>
      </c>
      <c r="BA101" s="60" t="s">
        <v>105</v>
      </c>
      <c r="BB101" s="60"/>
      <c r="BC101" s="60"/>
      <c r="BD101" s="60"/>
      <c r="BE101" s="60"/>
      <c r="BF101" s="63"/>
      <c r="BG101" s="73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154"/>
      <c r="BZ101" s="34"/>
      <c r="CB101">
        <v>89</v>
      </c>
      <c r="CC101" s="15" t="str">
        <f t="shared" si="39"/>
        <v/>
      </c>
      <c r="CD101" s="15" t="str">
        <f t="shared" si="42"/>
        <v>立得点表!3:12</v>
      </c>
      <c r="CE101" s="92" t="str">
        <f t="shared" si="43"/>
        <v>立得点表!16:25</v>
      </c>
      <c r="CF101" s="15" t="str">
        <f t="shared" si="44"/>
        <v>立3段得点表!3:13</v>
      </c>
      <c r="CG101" s="92" t="str">
        <f t="shared" si="45"/>
        <v>立3段得点表!16:25</v>
      </c>
      <c r="CH101" s="15" t="str">
        <f t="shared" si="46"/>
        <v>ボール得点表!3:13</v>
      </c>
      <c r="CI101" s="92" t="str">
        <f t="shared" si="47"/>
        <v>ボール得点表!16:25</v>
      </c>
      <c r="CJ101" s="15" t="str">
        <f t="shared" si="48"/>
        <v>50m得点表!3:13</v>
      </c>
      <c r="CK101" s="92" t="str">
        <f t="shared" si="49"/>
        <v>50m得点表!16:25</v>
      </c>
      <c r="CL101" s="15" t="str">
        <f t="shared" si="50"/>
        <v>往得点表!3:13</v>
      </c>
      <c r="CM101" s="92" t="str">
        <f t="shared" si="51"/>
        <v>往得点表!16:25</v>
      </c>
      <c r="CN101" s="15" t="str">
        <f t="shared" si="52"/>
        <v>腕得点表!3:13</v>
      </c>
      <c r="CO101" s="92" t="str">
        <f t="shared" si="53"/>
        <v>腕得点表!16:25</v>
      </c>
      <c r="CP101" s="15" t="str">
        <f t="shared" si="54"/>
        <v>腕膝得点表!3:4</v>
      </c>
      <c r="CQ101" s="92" t="str">
        <f t="shared" si="55"/>
        <v>腕膝得点表!8:9</v>
      </c>
      <c r="CR101" s="15" t="str">
        <f t="shared" si="56"/>
        <v>20mシャトルラン得点表!3:13</v>
      </c>
      <c r="CS101" s="92" t="str">
        <f t="shared" si="57"/>
        <v>20mシャトルラン得点表!16:25</v>
      </c>
      <c r="CT101" t="b">
        <f t="shared" si="40"/>
        <v>0</v>
      </c>
      <c r="DA101" s="31"/>
    </row>
    <row r="102" spans="1:105" s="31" customFormat="1" ht="18" customHeight="1">
      <c r="A102" s="8">
        <v>90</v>
      </c>
      <c r="B102" s="117"/>
      <c r="C102" s="140"/>
      <c r="D102" s="138"/>
      <c r="E102" s="140" t="s">
        <v>105</v>
      </c>
      <c r="F102" s="184" t="str">
        <f>IF(D102="","",DATEDIF(D102,W4,"y"))</f>
        <v/>
      </c>
      <c r="G102" s="13"/>
      <c r="H102" s="187"/>
      <c r="I102" s="95"/>
      <c r="J102" s="162" t="str">
        <f t="shared" ca="1" si="29"/>
        <v/>
      </c>
      <c r="K102" s="145"/>
      <c r="L102" s="242"/>
      <c r="M102" s="242"/>
      <c r="N102" s="242"/>
      <c r="O102" s="22"/>
      <c r="P102" s="164" t="str">
        <f t="shared" ca="1" si="30"/>
        <v/>
      </c>
      <c r="Q102" s="42"/>
      <c r="R102" s="43"/>
      <c r="S102" s="43"/>
      <c r="T102" s="43"/>
      <c r="U102" s="120"/>
      <c r="V102" s="95"/>
      <c r="W102" s="220" t="str">
        <f t="shared" ca="1" si="31"/>
        <v/>
      </c>
      <c r="X102" s="217"/>
      <c r="Y102" s="42"/>
      <c r="Z102" s="43"/>
      <c r="AA102" s="43"/>
      <c r="AB102" s="43"/>
      <c r="AC102" s="44"/>
      <c r="AD102" s="22"/>
      <c r="AE102" s="164" t="str">
        <f t="shared" ca="1" si="32"/>
        <v/>
      </c>
      <c r="AF102" s="22"/>
      <c r="AG102" s="164" t="str">
        <f t="shared" ca="1" si="33"/>
        <v/>
      </c>
      <c r="AH102" s="95"/>
      <c r="AI102" s="166" t="str">
        <f t="shared" ca="1" si="34"/>
        <v/>
      </c>
      <c r="AJ102" s="22"/>
      <c r="AK102" s="164" t="str">
        <f t="shared" ca="1" si="35"/>
        <v/>
      </c>
      <c r="AL102" s="22"/>
      <c r="AM102" s="164" t="str">
        <f t="shared" ca="1" si="36"/>
        <v/>
      </c>
      <c r="AN102" s="170" t="str">
        <f t="shared" si="37"/>
        <v/>
      </c>
      <c r="AO102" s="170" t="str">
        <f t="shared" si="38"/>
        <v/>
      </c>
      <c r="AP102" s="170" t="str">
        <f>IF(AN102=7,VLOOKUP(AO102,設定!$A$2:$B$6,2,1),"---")</f>
        <v>---</v>
      </c>
      <c r="AQ102" s="64"/>
      <c r="AR102" s="65"/>
      <c r="AS102" s="65"/>
      <c r="AT102" s="66" t="s">
        <v>105</v>
      </c>
      <c r="AU102" s="67"/>
      <c r="AV102" s="66"/>
      <c r="AW102" s="68"/>
      <c r="AX102" s="229" t="str">
        <f t="shared" si="41"/>
        <v/>
      </c>
      <c r="AY102" s="66" t="s">
        <v>105</v>
      </c>
      <c r="AZ102" s="66" t="s">
        <v>105</v>
      </c>
      <c r="BA102" s="66" t="s">
        <v>105</v>
      </c>
      <c r="BB102" s="66"/>
      <c r="BC102" s="66"/>
      <c r="BD102" s="66"/>
      <c r="BE102" s="66"/>
      <c r="BF102" s="70"/>
      <c r="BG102" s="74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153"/>
      <c r="BZ102" s="83"/>
      <c r="CB102" s="31">
        <v>90</v>
      </c>
      <c r="CC102" s="31" t="str">
        <f t="shared" si="39"/>
        <v/>
      </c>
      <c r="CD102" s="31" t="str">
        <f t="shared" si="42"/>
        <v>立得点表!3:12</v>
      </c>
      <c r="CE102" s="121" t="str">
        <f t="shared" si="43"/>
        <v>立得点表!16:25</v>
      </c>
      <c r="CF102" s="31" t="str">
        <f t="shared" si="44"/>
        <v>立3段得点表!3:13</v>
      </c>
      <c r="CG102" s="121" t="str">
        <f t="shared" si="45"/>
        <v>立3段得点表!16:25</v>
      </c>
      <c r="CH102" s="31" t="str">
        <f t="shared" si="46"/>
        <v>ボール得点表!3:13</v>
      </c>
      <c r="CI102" s="121" t="str">
        <f t="shared" si="47"/>
        <v>ボール得点表!16:25</v>
      </c>
      <c r="CJ102" s="31" t="str">
        <f t="shared" si="48"/>
        <v>50m得点表!3:13</v>
      </c>
      <c r="CK102" s="121" t="str">
        <f t="shared" si="49"/>
        <v>50m得点表!16:25</v>
      </c>
      <c r="CL102" s="31" t="str">
        <f t="shared" si="50"/>
        <v>往得点表!3:13</v>
      </c>
      <c r="CM102" s="121" t="str">
        <f t="shared" si="51"/>
        <v>往得点表!16:25</v>
      </c>
      <c r="CN102" s="31" t="str">
        <f t="shared" si="52"/>
        <v>腕得点表!3:13</v>
      </c>
      <c r="CO102" s="121" t="str">
        <f t="shared" si="53"/>
        <v>腕得点表!16:25</v>
      </c>
      <c r="CP102" s="112" t="str">
        <f t="shared" si="54"/>
        <v>腕膝得点表!3:4</v>
      </c>
      <c r="CQ102" s="113" t="str">
        <f t="shared" si="55"/>
        <v>腕膝得点表!8:9</v>
      </c>
      <c r="CR102" s="31" t="str">
        <f t="shared" si="56"/>
        <v>20mシャトルラン得点表!3:13</v>
      </c>
      <c r="CS102" s="121" t="str">
        <f t="shared" si="57"/>
        <v>20mシャトルラン得点表!16:25</v>
      </c>
      <c r="CT102" s="31" t="b">
        <f t="shared" si="40"/>
        <v>0</v>
      </c>
      <c r="DA102"/>
    </row>
    <row r="103" spans="1:105" ht="18" customHeight="1">
      <c r="A103" s="3">
        <v>91</v>
      </c>
      <c r="B103" s="116"/>
      <c r="C103" s="14"/>
      <c r="D103" s="110"/>
      <c r="E103" s="14" t="s">
        <v>105</v>
      </c>
      <c r="F103" s="183" t="str">
        <f>IF(D103="","",DATEDIF(D103,W4,"y"))</f>
        <v/>
      </c>
      <c r="G103" s="14"/>
      <c r="H103" s="186"/>
      <c r="I103" s="94"/>
      <c r="J103" s="161" t="str">
        <f t="shared" ca="1" si="29"/>
        <v/>
      </c>
      <c r="K103" s="4"/>
      <c r="L103" s="45"/>
      <c r="M103" s="45"/>
      <c r="N103" s="45"/>
      <c r="O103" s="24"/>
      <c r="P103" s="163" t="str">
        <f t="shared" ca="1" si="30"/>
        <v/>
      </c>
      <c r="Q103" s="4"/>
      <c r="R103" s="45"/>
      <c r="S103" s="45"/>
      <c r="T103" s="45"/>
      <c r="U103" s="119"/>
      <c r="V103" s="94"/>
      <c r="W103" s="219" t="str">
        <f t="shared" ca="1" si="31"/>
        <v/>
      </c>
      <c r="X103" s="27"/>
      <c r="Y103" s="4"/>
      <c r="Z103" s="45"/>
      <c r="AA103" s="45"/>
      <c r="AB103" s="45"/>
      <c r="AC103" s="35"/>
      <c r="AD103" s="21"/>
      <c r="AE103" s="163" t="str">
        <f t="shared" ca="1" si="32"/>
        <v/>
      </c>
      <c r="AF103" s="21"/>
      <c r="AG103" s="163" t="str">
        <f t="shared" ca="1" si="33"/>
        <v/>
      </c>
      <c r="AH103" s="94"/>
      <c r="AI103" s="165" t="str">
        <f t="shared" ca="1" si="34"/>
        <v/>
      </c>
      <c r="AJ103" s="21"/>
      <c r="AK103" s="163" t="str">
        <f t="shared" ca="1" si="35"/>
        <v/>
      </c>
      <c r="AL103" s="21"/>
      <c r="AM103" s="163" t="str">
        <f t="shared" ca="1" si="36"/>
        <v/>
      </c>
      <c r="AN103" s="167" t="str">
        <f t="shared" si="37"/>
        <v/>
      </c>
      <c r="AO103" s="168" t="str">
        <f t="shared" si="38"/>
        <v/>
      </c>
      <c r="AP103" s="169" t="str">
        <f>IF(AN103=7,VLOOKUP(AO103,設定!$A$2:$B$6,2,1),"---")</f>
        <v>---</v>
      </c>
      <c r="AQ103" s="76"/>
      <c r="AR103" s="77"/>
      <c r="AS103" s="77"/>
      <c r="AT103" s="78" t="s">
        <v>105</v>
      </c>
      <c r="AU103" s="79"/>
      <c r="AV103" s="78"/>
      <c r="AW103" s="80"/>
      <c r="AX103" s="228" t="str">
        <f t="shared" si="41"/>
        <v/>
      </c>
      <c r="AY103" s="78" t="s">
        <v>105</v>
      </c>
      <c r="AZ103" s="78" t="s">
        <v>105</v>
      </c>
      <c r="BA103" s="78" t="s">
        <v>105</v>
      </c>
      <c r="BB103" s="78"/>
      <c r="BC103" s="78"/>
      <c r="BD103" s="78"/>
      <c r="BE103" s="78"/>
      <c r="BF103" s="81"/>
      <c r="BG103" s="82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152"/>
      <c r="BZ103" s="34"/>
      <c r="CB103">
        <v>91</v>
      </c>
      <c r="CC103" s="15" t="str">
        <f t="shared" si="39"/>
        <v/>
      </c>
      <c r="CD103" s="15" t="str">
        <f t="shared" si="42"/>
        <v>立得点表!3:12</v>
      </c>
      <c r="CE103" s="92" t="str">
        <f t="shared" si="43"/>
        <v>立得点表!16:25</v>
      </c>
      <c r="CF103" s="15" t="str">
        <f t="shared" si="44"/>
        <v>立3段得点表!3:13</v>
      </c>
      <c r="CG103" s="92" t="str">
        <f t="shared" si="45"/>
        <v>立3段得点表!16:25</v>
      </c>
      <c r="CH103" s="15" t="str">
        <f t="shared" si="46"/>
        <v>ボール得点表!3:13</v>
      </c>
      <c r="CI103" s="92" t="str">
        <f t="shared" si="47"/>
        <v>ボール得点表!16:25</v>
      </c>
      <c r="CJ103" s="15" t="str">
        <f t="shared" si="48"/>
        <v>50m得点表!3:13</v>
      </c>
      <c r="CK103" s="92" t="str">
        <f t="shared" si="49"/>
        <v>50m得点表!16:25</v>
      </c>
      <c r="CL103" s="15" t="str">
        <f t="shared" si="50"/>
        <v>往得点表!3:13</v>
      </c>
      <c r="CM103" s="92" t="str">
        <f t="shared" si="51"/>
        <v>往得点表!16:25</v>
      </c>
      <c r="CN103" s="15" t="str">
        <f t="shared" si="52"/>
        <v>腕得点表!3:13</v>
      </c>
      <c r="CO103" s="92" t="str">
        <f t="shared" si="53"/>
        <v>腕得点表!16:25</v>
      </c>
      <c r="CP103" s="15" t="str">
        <f t="shared" si="54"/>
        <v>腕膝得点表!3:4</v>
      </c>
      <c r="CQ103" s="92" t="str">
        <f t="shared" si="55"/>
        <v>腕膝得点表!8:9</v>
      </c>
      <c r="CR103" s="15" t="str">
        <f t="shared" si="56"/>
        <v>20mシャトルラン得点表!3:13</v>
      </c>
      <c r="CS103" s="92" t="str">
        <f t="shared" si="57"/>
        <v>20mシャトルラン得点表!16:25</v>
      </c>
      <c r="CT103" t="b">
        <f t="shared" si="40"/>
        <v>0</v>
      </c>
    </row>
    <row r="104" spans="1:105" ht="18" customHeight="1">
      <c r="A104" s="6">
        <v>92</v>
      </c>
      <c r="B104" s="116"/>
      <c r="C104" s="14"/>
      <c r="D104" s="110"/>
      <c r="E104" s="14" t="s">
        <v>105</v>
      </c>
      <c r="F104" s="183" t="str">
        <f>IF(D104="","",DATEDIF(D104,W4,"y"))</f>
        <v/>
      </c>
      <c r="G104" s="14"/>
      <c r="H104" s="186"/>
      <c r="I104" s="94"/>
      <c r="J104" s="161" t="str">
        <f t="shared" ca="1" si="29"/>
        <v/>
      </c>
      <c r="K104" s="4"/>
      <c r="L104" s="45"/>
      <c r="M104" s="45"/>
      <c r="N104" s="45"/>
      <c r="O104" s="24"/>
      <c r="P104" s="163" t="str">
        <f t="shared" ca="1" si="30"/>
        <v/>
      </c>
      <c r="Q104" s="4"/>
      <c r="R104" s="45"/>
      <c r="S104" s="45"/>
      <c r="T104" s="45"/>
      <c r="U104" s="119"/>
      <c r="V104" s="94"/>
      <c r="W104" s="219" t="str">
        <f t="shared" ca="1" si="31"/>
        <v/>
      </c>
      <c r="X104" s="27"/>
      <c r="Y104" s="4"/>
      <c r="Z104" s="45"/>
      <c r="AA104" s="45"/>
      <c r="AB104" s="45"/>
      <c r="AC104" s="35"/>
      <c r="AD104" s="24"/>
      <c r="AE104" s="163" t="str">
        <f t="shared" ca="1" si="32"/>
        <v/>
      </c>
      <c r="AF104" s="24"/>
      <c r="AG104" s="163" t="str">
        <f t="shared" ca="1" si="33"/>
        <v/>
      </c>
      <c r="AH104" s="94"/>
      <c r="AI104" s="165" t="str">
        <f t="shared" ca="1" si="34"/>
        <v/>
      </c>
      <c r="AJ104" s="24"/>
      <c r="AK104" s="163" t="str">
        <f t="shared" ca="1" si="35"/>
        <v/>
      </c>
      <c r="AL104" s="24"/>
      <c r="AM104" s="163" t="str">
        <f t="shared" ca="1" si="36"/>
        <v/>
      </c>
      <c r="AN104" s="168" t="str">
        <f t="shared" si="37"/>
        <v/>
      </c>
      <c r="AO104" s="168" t="str">
        <f t="shared" si="38"/>
        <v/>
      </c>
      <c r="AP104" s="168" t="str">
        <f>IF(AN104=7,VLOOKUP(AO104,設定!$A$2:$B$6,2,1),"---")</f>
        <v>---</v>
      </c>
      <c r="AQ104" s="58"/>
      <c r="AR104" s="59"/>
      <c r="AS104" s="59"/>
      <c r="AT104" s="60" t="s">
        <v>105</v>
      </c>
      <c r="AU104" s="61"/>
      <c r="AV104" s="60"/>
      <c r="AW104" s="62"/>
      <c r="AX104" s="230" t="str">
        <f t="shared" si="41"/>
        <v/>
      </c>
      <c r="AY104" s="60" t="s">
        <v>105</v>
      </c>
      <c r="AZ104" s="60" t="s">
        <v>105</v>
      </c>
      <c r="BA104" s="60" t="s">
        <v>105</v>
      </c>
      <c r="BB104" s="60"/>
      <c r="BC104" s="60"/>
      <c r="BD104" s="60"/>
      <c r="BE104" s="60"/>
      <c r="BF104" s="63"/>
      <c r="BG104" s="73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154"/>
      <c r="BZ104" s="34"/>
      <c r="CB104">
        <v>92</v>
      </c>
      <c r="CC104" s="15" t="str">
        <f t="shared" si="39"/>
        <v/>
      </c>
      <c r="CD104" s="15" t="str">
        <f t="shared" si="42"/>
        <v>立得点表!3:12</v>
      </c>
      <c r="CE104" s="92" t="str">
        <f t="shared" si="43"/>
        <v>立得点表!16:25</v>
      </c>
      <c r="CF104" s="15" t="str">
        <f t="shared" si="44"/>
        <v>立3段得点表!3:13</v>
      </c>
      <c r="CG104" s="92" t="str">
        <f t="shared" si="45"/>
        <v>立3段得点表!16:25</v>
      </c>
      <c r="CH104" s="15" t="str">
        <f t="shared" si="46"/>
        <v>ボール得点表!3:13</v>
      </c>
      <c r="CI104" s="92" t="str">
        <f t="shared" si="47"/>
        <v>ボール得点表!16:25</v>
      </c>
      <c r="CJ104" s="15" t="str">
        <f t="shared" si="48"/>
        <v>50m得点表!3:13</v>
      </c>
      <c r="CK104" s="92" t="str">
        <f t="shared" si="49"/>
        <v>50m得点表!16:25</v>
      </c>
      <c r="CL104" s="15" t="str">
        <f t="shared" si="50"/>
        <v>往得点表!3:13</v>
      </c>
      <c r="CM104" s="92" t="str">
        <f t="shared" si="51"/>
        <v>往得点表!16:25</v>
      </c>
      <c r="CN104" s="15" t="str">
        <f t="shared" si="52"/>
        <v>腕得点表!3:13</v>
      </c>
      <c r="CO104" s="92" t="str">
        <f t="shared" si="53"/>
        <v>腕得点表!16:25</v>
      </c>
      <c r="CP104" s="15" t="str">
        <f t="shared" si="54"/>
        <v>腕膝得点表!3:4</v>
      </c>
      <c r="CQ104" s="92" t="str">
        <f t="shared" si="55"/>
        <v>腕膝得点表!8:9</v>
      </c>
      <c r="CR104" s="15" t="str">
        <f t="shared" si="56"/>
        <v>20mシャトルラン得点表!3:13</v>
      </c>
      <c r="CS104" s="92" t="str">
        <f t="shared" si="57"/>
        <v>20mシャトルラン得点表!16:25</v>
      </c>
      <c r="CT104" t="b">
        <f t="shared" si="40"/>
        <v>0</v>
      </c>
    </row>
    <row r="105" spans="1:105" ht="18" customHeight="1">
      <c r="A105" s="6">
        <v>93</v>
      </c>
      <c r="B105" s="116"/>
      <c r="C105" s="14"/>
      <c r="D105" s="110"/>
      <c r="E105" s="14" t="s">
        <v>105</v>
      </c>
      <c r="F105" s="183" t="str">
        <f>IF(D105="","",DATEDIF(D105,W4,"y"))</f>
        <v/>
      </c>
      <c r="G105" s="14"/>
      <c r="H105" s="186"/>
      <c r="I105" s="94"/>
      <c r="J105" s="161" t="str">
        <f t="shared" ca="1" si="29"/>
        <v/>
      </c>
      <c r="K105" s="4"/>
      <c r="L105" s="45"/>
      <c r="M105" s="45"/>
      <c r="N105" s="45"/>
      <c r="O105" s="24"/>
      <c r="P105" s="163" t="str">
        <f t="shared" ca="1" si="30"/>
        <v/>
      </c>
      <c r="Q105" s="4"/>
      <c r="R105" s="45"/>
      <c r="S105" s="45"/>
      <c r="T105" s="45"/>
      <c r="U105" s="119"/>
      <c r="V105" s="94"/>
      <c r="W105" s="219" t="str">
        <f t="shared" ca="1" si="31"/>
        <v/>
      </c>
      <c r="X105" s="27"/>
      <c r="Y105" s="4"/>
      <c r="Z105" s="45"/>
      <c r="AA105" s="45"/>
      <c r="AB105" s="45"/>
      <c r="AC105" s="35"/>
      <c r="AD105" s="24"/>
      <c r="AE105" s="163" t="str">
        <f t="shared" ca="1" si="32"/>
        <v/>
      </c>
      <c r="AF105" s="24"/>
      <c r="AG105" s="163" t="str">
        <f t="shared" ca="1" si="33"/>
        <v/>
      </c>
      <c r="AH105" s="94"/>
      <c r="AI105" s="165" t="str">
        <f t="shared" ca="1" si="34"/>
        <v/>
      </c>
      <c r="AJ105" s="24"/>
      <c r="AK105" s="163" t="str">
        <f t="shared" ca="1" si="35"/>
        <v/>
      </c>
      <c r="AL105" s="24"/>
      <c r="AM105" s="163" t="str">
        <f t="shared" ca="1" si="36"/>
        <v/>
      </c>
      <c r="AN105" s="168" t="str">
        <f t="shared" si="37"/>
        <v/>
      </c>
      <c r="AO105" s="168" t="str">
        <f t="shared" si="38"/>
        <v/>
      </c>
      <c r="AP105" s="168" t="str">
        <f>IF(AN105=7,VLOOKUP(AO105,設定!$A$2:$B$6,2,1),"---")</f>
        <v>---</v>
      </c>
      <c r="AQ105" s="58"/>
      <c r="AR105" s="59"/>
      <c r="AS105" s="59"/>
      <c r="AT105" s="60" t="s">
        <v>105</v>
      </c>
      <c r="AU105" s="61"/>
      <c r="AV105" s="60"/>
      <c r="AW105" s="62"/>
      <c r="AX105" s="230" t="str">
        <f t="shared" si="41"/>
        <v/>
      </c>
      <c r="AY105" s="60" t="s">
        <v>105</v>
      </c>
      <c r="AZ105" s="60" t="s">
        <v>105</v>
      </c>
      <c r="BA105" s="60" t="s">
        <v>105</v>
      </c>
      <c r="BB105" s="60"/>
      <c r="BC105" s="60"/>
      <c r="BD105" s="60"/>
      <c r="BE105" s="60"/>
      <c r="BF105" s="63"/>
      <c r="BG105" s="73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154"/>
      <c r="BZ105" s="34"/>
      <c r="CB105">
        <v>93</v>
      </c>
      <c r="CC105" s="15" t="str">
        <f t="shared" si="39"/>
        <v/>
      </c>
      <c r="CD105" s="15" t="str">
        <f t="shared" si="42"/>
        <v>立得点表!3:12</v>
      </c>
      <c r="CE105" s="92" t="str">
        <f t="shared" si="43"/>
        <v>立得点表!16:25</v>
      </c>
      <c r="CF105" s="15" t="str">
        <f t="shared" si="44"/>
        <v>立3段得点表!3:13</v>
      </c>
      <c r="CG105" s="92" t="str">
        <f t="shared" si="45"/>
        <v>立3段得点表!16:25</v>
      </c>
      <c r="CH105" s="15" t="str">
        <f t="shared" si="46"/>
        <v>ボール得点表!3:13</v>
      </c>
      <c r="CI105" s="92" t="str">
        <f t="shared" si="47"/>
        <v>ボール得点表!16:25</v>
      </c>
      <c r="CJ105" s="15" t="str">
        <f t="shared" si="48"/>
        <v>50m得点表!3:13</v>
      </c>
      <c r="CK105" s="92" t="str">
        <f t="shared" si="49"/>
        <v>50m得点表!16:25</v>
      </c>
      <c r="CL105" s="15" t="str">
        <f t="shared" si="50"/>
        <v>往得点表!3:13</v>
      </c>
      <c r="CM105" s="92" t="str">
        <f t="shared" si="51"/>
        <v>往得点表!16:25</v>
      </c>
      <c r="CN105" s="15" t="str">
        <f t="shared" si="52"/>
        <v>腕得点表!3:13</v>
      </c>
      <c r="CO105" s="92" t="str">
        <f t="shared" si="53"/>
        <v>腕得点表!16:25</v>
      </c>
      <c r="CP105" s="15" t="str">
        <f t="shared" si="54"/>
        <v>腕膝得点表!3:4</v>
      </c>
      <c r="CQ105" s="92" t="str">
        <f t="shared" si="55"/>
        <v>腕膝得点表!8:9</v>
      </c>
      <c r="CR105" s="15" t="str">
        <f t="shared" si="56"/>
        <v>20mシャトルラン得点表!3:13</v>
      </c>
      <c r="CS105" s="92" t="str">
        <f t="shared" si="57"/>
        <v>20mシャトルラン得点表!16:25</v>
      </c>
      <c r="CT105" t="b">
        <f t="shared" si="40"/>
        <v>0</v>
      </c>
    </row>
    <row r="106" spans="1:105" ht="18" customHeight="1">
      <c r="A106" s="6">
        <v>94</v>
      </c>
      <c r="B106" s="116"/>
      <c r="C106" s="14"/>
      <c r="D106" s="110"/>
      <c r="E106" s="14" t="s">
        <v>105</v>
      </c>
      <c r="F106" s="183" t="str">
        <f>IF(D106="","",DATEDIF(D106,W4,"y"))</f>
        <v/>
      </c>
      <c r="G106" s="14"/>
      <c r="H106" s="186"/>
      <c r="I106" s="94"/>
      <c r="J106" s="161" t="str">
        <f t="shared" ca="1" si="29"/>
        <v/>
      </c>
      <c r="K106" s="4"/>
      <c r="L106" s="45"/>
      <c r="M106" s="45"/>
      <c r="N106" s="45"/>
      <c r="O106" s="24"/>
      <c r="P106" s="163" t="str">
        <f t="shared" ca="1" si="30"/>
        <v/>
      </c>
      <c r="Q106" s="4"/>
      <c r="R106" s="45"/>
      <c r="S106" s="45"/>
      <c r="T106" s="45"/>
      <c r="U106" s="119"/>
      <c r="V106" s="94"/>
      <c r="W106" s="219" t="str">
        <f t="shared" ca="1" si="31"/>
        <v/>
      </c>
      <c r="X106" s="27"/>
      <c r="Y106" s="4"/>
      <c r="Z106" s="45"/>
      <c r="AA106" s="45"/>
      <c r="AB106" s="45"/>
      <c r="AC106" s="35"/>
      <c r="AD106" s="24"/>
      <c r="AE106" s="163" t="str">
        <f t="shared" ca="1" si="32"/>
        <v/>
      </c>
      <c r="AF106" s="24"/>
      <c r="AG106" s="163" t="str">
        <f t="shared" ca="1" si="33"/>
        <v/>
      </c>
      <c r="AH106" s="94"/>
      <c r="AI106" s="165" t="str">
        <f t="shared" ca="1" si="34"/>
        <v/>
      </c>
      <c r="AJ106" s="24"/>
      <c r="AK106" s="163" t="str">
        <f t="shared" ca="1" si="35"/>
        <v/>
      </c>
      <c r="AL106" s="24"/>
      <c r="AM106" s="163" t="str">
        <f t="shared" ca="1" si="36"/>
        <v/>
      </c>
      <c r="AN106" s="168" t="str">
        <f t="shared" si="37"/>
        <v/>
      </c>
      <c r="AO106" s="168" t="str">
        <f t="shared" si="38"/>
        <v/>
      </c>
      <c r="AP106" s="168" t="str">
        <f>IF(AN106=7,VLOOKUP(AO106,設定!$A$2:$B$6,2,1),"---")</f>
        <v>---</v>
      </c>
      <c r="AQ106" s="58"/>
      <c r="AR106" s="59"/>
      <c r="AS106" s="59"/>
      <c r="AT106" s="60" t="s">
        <v>105</v>
      </c>
      <c r="AU106" s="61"/>
      <c r="AV106" s="60"/>
      <c r="AW106" s="62"/>
      <c r="AX106" s="230" t="str">
        <f t="shared" si="41"/>
        <v/>
      </c>
      <c r="AY106" s="60" t="s">
        <v>105</v>
      </c>
      <c r="AZ106" s="60" t="s">
        <v>105</v>
      </c>
      <c r="BA106" s="60" t="s">
        <v>105</v>
      </c>
      <c r="BB106" s="60"/>
      <c r="BC106" s="60"/>
      <c r="BD106" s="60"/>
      <c r="BE106" s="60"/>
      <c r="BF106" s="63"/>
      <c r="BG106" s="73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154"/>
      <c r="BZ106" s="34"/>
      <c r="CB106">
        <v>94</v>
      </c>
      <c r="CC106" s="15" t="str">
        <f t="shared" si="39"/>
        <v/>
      </c>
      <c r="CD106" s="15" t="str">
        <f t="shared" si="42"/>
        <v>立得点表!3:12</v>
      </c>
      <c r="CE106" s="92" t="str">
        <f t="shared" si="43"/>
        <v>立得点表!16:25</v>
      </c>
      <c r="CF106" s="15" t="str">
        <f t="shared" si="44"/>
        <v>立3段得点表!3:13</v>
      </c>
      <c r="CG106" s="92" t="str">
        <f t="shared" si="45"/>
        <v>立3段得点表!16:25</v>
      </c>
      <c r="CH106" s="15" t="str">
        <f t="shared" si="46"/>
        <v>ボール得点表!3:13</v>
      </c>
      <c r="CI106" s="92" t="str">
        <f t="shared" si="47"/>
        <v>ボール得点表!16:25</v>
      </c>
      <c r="CJ106" s="15" t="str">
        <f t="shared" si="48"/>
        <v>50m得点表!3:13</v>
      </c>
      <c r="CK106" s="92" t="str">
        <f t="shared" si="49"/>
        <v>50m得点表!16:25</v>
      </c>
      <c r="CL106" s="15" t="str">
        <f t="shared" si="50"/>
        <v>往得点表!3:13</v>
      </c>
      <c r="CM106" s="92" t="str">
        <f t="shared" si="51"/>
        <v>往得点表!16:25</v>
      </c>
      <c r="CN106" s="15" t="str">
        <f t="shared" si="52"/>
        <v>腕得点表!3:13</v>
      </c>
      <c r="CO106" s="92" t="str">
        <f t="shared" si="53"/>
        <v>腕得点表!16:25</v>
      </c>
      <c r="CP106" s="15" t="str">
        <f t="shared" si="54"/>
        <v>腕膝得点表!3:4</v>
      </c>
      <c r="CQ106" s="92" t="str">
        <f t="shared" si="55"/>
        <v>腕膝得点表!8:9</v>
      </c>
      <c r="CR106" s="15" t="str">
        <f t="shared" si="56"/>
        <v>20mシャトルラン得点表!3:13</v>
      </c>
      <c r="CS106" s="92" t="str">
        <f t="shared" si="57"/>
        <v>20mシャトルラン得点表!16:25</v>
      </c>
      <c r="CT106" t="b">
        <f t="shared" si="40"/>
        <v>0</v>
      </c>
      <c r="DA106" s="31"/>
    </row>
    <row r="107" spans="1:105" s="31" customFormat="1" ht="18" customHeight="1">
      <c r="A107" s="8">
        <v>95</v>
      </c>
      <c r="B107" s="199"/>
      <c r="C107" s="193"/>
      <c r="D107" s="200"/>
      <c r="E107" s="193" t="s">
        <v>105</v>
      </c>
      <c r="F107" s="201" t="str">
        <f>IF(D107="","",DATEDIF(D107,W4,"y"))</f>
        <v/>
      </c>
      <c r="G107" s="202"/>
      <c r="H107" s="203"/>
      <c r="I107" s="204"/>
      <c r="J107" s="205" t="str">
        <f t="shared" ca="1" si="29"/>
        <v/>
      </c>
      <c r="K107" s="206"/>
      <c r="L107" s="197"/>
      <c r="M107" s="197"/>
      <c r="N107" s="197"/>
      <c r="O107" s="207"/>
      <c r="P107" s="208" t="str">
        <f t="shared" ca="1" si="30"/>
        <v/>
      </c>
      <c r="Q107" s="209"/>
      <c r="R107" s="210"/>
      <c r="S107" s="210"/>
      <c r="T107" s="210"/>
      <c r="U107" s="211"/>
      <c r="V107" s="204"/>
      <c r="W107" s="221" t="str">
        <f t="shared" ca="1" si="31"/>
        <v/>
      </c>
      <c r="X107" s="34"/>
      <c r="Y107" s="42"/>
      <c r="Z107" s="43"/>
      <c r="AA107" s="43"/>
      <c r="AB107" s="43"/>
      <c r="AC107" s="44"/>
      <c r="AD107" s="22"/>
      <c r="AE107" s="164" t="str">
        <f t="shared" ca="1" si="32"/>
        <v/>
      </c>
      <c r="AF107" s="22"/>
      <c r="AG107" s="164" t="str">
        <f t="shared" ca="1" si="33"/>
        <v/>
      </c>
      <c r="AH107" s="95"/>
      <c r="AI107" s="166" t="str">
        <f t="shared" ca="1" si="34"/>
        <v/>
      </c>
      <c r="AJ107" s="22"/>
      <c r="AK107" s="164" t="str">
        <f t="shared" ca="1" si="35"/>
        <v/>
      </c>
      <c r="AL107" s="22"/>
      <c r="AM107" s="164" t="str">
        <f t="shared" ca="1" si="36"/>
        <v/>
      </c>
      <c r="AN107" s="170" t="str">
        <f t="shared" si="37"/>
        <v/>
      </c>
      <c r="AO107" s="170" t="str">
        <f t="shared" si="38"/>
        <v/>
      </c>
      <c r="AP107" s="170" t="str">
        <f>IF(AN107=7,VLOOKUP(AO107,設定!$A$2:$B$6,2,1),"---")</f>
        <v>---</v>
      </c>
      <c r="AQ107" s="64"/>
      <c r="AR107" s="65"/>
      <c r="AS107" s="65"/>
      <c r="AT107" s="66" t="s">
        <v>105</v>
      </c>
      <c r="AU107" s="67"/>
      <c r="AV107" s="66"/>
      <c r="AW107" s="68"/>
      <c r="AX107" s="229" t="str">
        <f t="shared" si="41"/>
        <v/>
      </c>
      <c r="AY107" s="66" t="s">
        <v>105</v>
      </c>
      <c r="AZ107" s="66" t="s">
        <v>105</v>
      </c>
      <c r="BA107" s="66" t="s">
        <v>105</v>
      </c>
      <c r="BB107" s="66"/>
      <c r="BC107" s="66"/>
      <c r="BD107" s="66"/>
      <c r="BE107" s="66"/>
      <c r="BF107" s="70"/>
      <c r="BG107" s="74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153"/>
      <c r="BZ107" s="83"/>
      <c r="CB107" s="31">
        <v>95</v>
      </c>
      <c r="CC107" s="31" t="str">
        <f t="shared" si="39"/>
        <v/>
      </c>
      <c r="CD107" s="31" t="str">
        <f t="shared" si="42"/>
        <v>立得点表!3:12</v>
      </c>
      <c r="CE107" s="121" t="str">
        <f t="shared" si="43"/>
        <v>立得点表!16:25</v>
      </c>
      <c r="CF107" s="31" t="str">
        <f t="shared" si="44"/>
        <v>立3段得点表!3:13</v>
      </c>
      <c r="CG107" s="121" t="str">
        <f t="shared" si="45"/>
        <v>立3段得点表!16:25</v>
      </c>
      <c r="CH107" s="31" t="str">
        <f t="shared" si="46"/>
        <v>ボール得点表!3:13</v>
      </c>
      <c r="CI107" s="121" t="str">
        <f t="shared" si="47"/>
        <v>ボール得点表!16:25</v>
      </c>
      <c r="CJ107" s="31" t="str">
        <f t="shared" si="48"/>
        <v>50m得点表!3:13</v>
      </c>
      <c r="CK107" s="121" t="str">
        <f t="shared" si="49"/>
        <v>50m得点表!16:25</v>
      </c>
      <c r="CL107" s="31" t="str">
        <f t="shared" si="50"/>
        <v>往得点表!3:13</v>
      </c>
      <c r="CM107" s="121" t="str">
        <f t="shared" si="51"/>
        <v>往得点表!16:25</v>
      </c>
      <c r="CN107" s="31" t="str">
        <f t="shared" si="52"/>
        <v>腕得点表!3:13</v>
      </c>
      <c r="CO107" s="121" t="str">
        <f t="shared" si="53"/>
        <v>腕得点表!16:25</v>
      </c>
      <c r="CP107" s="112" t="str">
        <f t="shared" si="54"/>
        <v>腕膝得点表!3:4</v>
      </c>
      <c r="CQ107" s="113" t="str">
        <f t="shared" si="55"/>
        <v>腕膝得点表!8:9</v>
      </c>
      <c r="CR107" s="31" t="str">
        <f t="shared" si="56"/>
        <v>20mシャトルラン得点表!3:13</v>
      </c>
      <c r="CS107" s="121" t="str">
        <f t="shared" si="57"/>
        <v>20mシャトルラン得点表!16:25</v>
      </c>
      <c r="CT107" s="31" t="b">
        <f t="shared" si="40"/>
        <v>0</v>
      </c>
      <c r="DA107"/>
    </row>
    <row r="108" spans="1:105" ht="18" customHeight="1">
      <c r="A108" s="3">
        <v>96</v>
      </c>
      <c r="B108" s="115"/>
      <c r="C108" s="11"/>
      <c r="D108" s="46"/>
      <c r="E108" s="11" t="s">
        <v>105</v>
      </c>
      <c r="F108" s="213" t="str">
        <f>IF(D108="","",DATEDIF(D108,W4,"y"))</f>
        <v/>
      </c>
      <c r="G108" s="11"/>
      <c r="H108" s="188"/>
      <c r="I108" s="133"/>
      <c r="J108" s="214" t="str">
        <f t="shared" ca="1" si="29"/>
        <v/>
      </c>
      <c r="K108" s="36"/>
      <c r="L108" s="37"/>
      <c r="M108" s="37"/>
      <c r="N108" s="37"/>
      <c r="O108" s="21"/>
      <c r="P108" s="215" t="str">
        <f t="shared" ca="1" si="30"/>
        <v/>
      </c>
      <c r="Q108" s="36"/>
      <c r="R108" s="37"/>
      <c r="S108" s="37"/>
      <c r="T108" s="37"/>
      <c r="U108" s="127"/>
      <c r="V108" s="133"/>
      <c r="W108" s="222" t="str">
        <f t="shared" ca="1" si="31"/>
        <v/>
      </c>
      <c r="X108" s="195"/>
      <c r="Y108" s="4"/>
      <c r="Z108" s="45"/>
      <c r="AA108" s="45"/>
      <c r="AB108" s="45"/>
      <c r="AC108" s="35"/>
      <c r="AD108" s="21"/>
      <c r="AE108" s="163" t="str">
        <f t="shared" ca="1" si="32"/>
        <v/>
      </c>
      <c r="AF108" s="21"/>
      <c r="AG108" s="163" t="str">
        <f t="shared" ca="1" si="33"/>
        <v/>
      </c>
      <c r="AH108" s="94"/>
      <c r="AI108" s="165" t="str">
        <f t="shared" ca="1" si="34"/>
        <v/>
      </c>
      <c r="AJ108" s="21"/>
      <c r="AK108" s="163" t="str">
        <f t="shared" ca="1" si="35"/>
        <v/>
      </c>
      <c r="AL108" s="21"/>
      <c r="AM108" s="163" t="str">
        <f t="shared" ca="1" si="36"/>
        <v/>
      </c>
      <c r="AN108" s="167" t="str">
        <f t="shared" si="37"/>
        <v/>
      </c>
      <c r="AO108" s="168" t="str">
        <f t="shared" si="38"/>
        <v/>
      </c>
      <c r="AP108" s="169" t="str">
        <f>IF(AN108=7,VLOOKUP(AO108,設定!$A$2:$B$6,2,1),"---")</f>
        <v>---</v>
      </c>
      <c r="AQ108" s="76"/>
      <c r="AR108" s="77"/>
      <c r="AS108" s="77"/>
      <c r="AT108" s="78" t="s">
        <v>105</v>
      </c>
      <c r="AU108" s="79"/>
      <c r="AV108" s="78"/>
      <c r="AW108" s="80"/>
      <c r="AX108" s="228" t="str">
        <f t="shared" si="41"/>
        <v/>
      </c>
      <c r="AY108" s="78" t="s">
        <v>105</v>
      </c>
      <c r="AZ108" s="78" t="s">
        <v>105</v>
      </c>
      <c r="BA108" s="78" t="s">
        <v>105</v>
      </c>
      <c r="BB108" s="78"/>
      <c r="BC108" s="78"/>
      <c r="BD108" s="78"/>
      <c r="BE108" s="78"/>
      <c r="BF108" s="81"/>
      <c r="BG108" s="82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152"/>
      <c r="BZ108" s="34"/>
      <c r="CB108">
        <v>96</v>
      </c>
      <c r="CC108" s="15" t="str">
        <f t="shared" si="39"/>
        <v/>
      </c>
      <c r="CD108" s="15" t="str">
        <f t="shared" si="42"/>
        <v>立得点表!3:12</v>
      </c>
      <c r="CE108" s="92" t="str">
        <f t="shared" si="43"/>
        <v>立得点表!16:25</v>
      </c>
      <c r="CF108" s="15" t="str">
        <f t="shared" si="44"/>
        <v>立3段得点表!3:13</v>
      </c>
      <c r="CG108" s="92" t="str">
        <f t="shared" si="45"/>
        <v>立3段得点表!16:25</v>
      </c>
      <c r="CH108" s="15" t="str">
        <f t="shared" si="46"/>
        <v>ボール得点表!3:13</v>
      </c>
      <c r="CI108" s="92" t="str">
        <f t="shared" si="47"/>
        <v>ボール得点表!16:25</v>
      </c>
      <c r="CJ108" s="15" t="str">
        <f t="shared" si="48"/>
        <v>50m得点表!3:13</v>
      </c>
      <c r="CK108" s="92" t="str">
        <f t="shared" si="49"/>
        <v>50m得点表!16:25</v>
      </c>
      <c r="CL108" s="15" t="str">
        <f t="shared" si="50"/>
        <v>往得点表!3:13</v>
      </c>
      <c r="CM108" s="92" t="str">
        <f t="shared" si="51"/>
        <v>往得点表!16:25</v>
      </c>
      <c r="CN108" s="15" t="str">
        <f t="shared" si="52"/>
        <v>腕得点表!3:13</v>
      </c>
      <c r="CO108" s="92" t="str">
        <f t="shared" si="53"/>
        <v>腕得点表!16:25</v>
      </c>
      <c r="CP108" s="15" t="str">
        <f t="shared" si="54"/>
        <v>腕膝得点表!3:4</v>
      </c>
      <c r="CQ108" s="92" t="str">
        <f t="shared" si="55"/>
        <v>腕膝得点表!8:9</v>
      </c>
      <c r="CR108" s="15" t="str">
        <f t="shared" si="56"/>
        <v>20mシャトルラン得点表!3:13</v>
      </c>
      <c r="CS108" s="92" t="str">
        <f t="shared" si="57"/>
        <v>20mシャトルラン得点表!16:25</v>
      </c>
      <c r="CT108" t="b">
        <f t="shared" si="40"/>
        <v>0</v>
      </c>
    </row>
    <row r="109" spans="1:105" ht="18" customHeight="1">
      <c r="A109" s="6">
        <v>97</v>
      </c>
      <c r="B109" s="116"/>
      <c r="C109" s="14"/>
      <c r="D109" s="110"/>
      <c r="E109" s="14" t="s">
        <v>105</v>
      </c>
      <c r="F109" s="183" t="str">
        <f>IF(D109="","",DATEDIF(D109,W4,"y"))</f>
        <v/>
      </c>
      <c r="G109" s="14"/>
      <c r="H109" s="186"/>
      <c r="I109" s="94"/>
      <c r="J109" s="161" t="str">
        <f t="shared" ca="1" si="29"/>
        <v/>
      </c>
      <c r="K109" s="4"/>
      <c r="L109" s="45"/>
      <c r="M109" s="45"/>
      <c r="N109" s="45"/>
      <c r="O109" s="24"/>
      <c r="P109" s="163" t="str">
        <f t="shared" ca="1" si="30"/>
        <v/>
      </c>
      <c r="Q109" s="4"/>
      <c r="R109" s="45"/>
      <c r="S109" s="45"/>
      <c r="T109" s="45"/>
      <c r="U109" s="119"/>
      <c r="V109" s="94"/>
      <c r="W109" s="219" t="str">
        <f t="shared" ca="1" si="31"/>
        <v/>
      </c>
      <c r="X109" s="216"/>
      <c r="Y109" s="4"/>
      <c r="Z109" s="45"/>
      <c r="AA109" s="45"/>
      <c r="AB109" s="45"/>
      <c r="AC109" s="35"/>
      <c r="AD109" s="24"/>
      <c r="AE109" s="163" t="str">
        <f t="shared" ca="1" si="32"/>
        <v/>
      </c>
      <c r="AF109" s="24"/>
      <c r="AG109" s="163" t="str">
        <f t="shared" ca="1" si="33"/>
        <v/>
      </c>
      <c r="AH109" s="94"/>
      <c r="AI109" s="165" t="str">
        <f t="shared" ca="1" si="34"/>
        <v/>
      </c>
      <c r="AJ109" s="24"/>
      <c r="AK109" s="163" t="str">
        <f t="shared" ca="1" si="35"/>
        <v/>
      </c>
      <c r="AL109" s="24"/>
      <c r="AM109" s="163" t="str">
        <f t="shared" ca="1" si="36"/>
        <v/>
      </c>
      <c r="AN109" s="168" t="str">
        <f t="shared" si="37"/>
        <v/>
      </c>
      <c r="AO109" s="168" t="str">
        <f t="shared" si="38"/>
        <v/>
      </c>
      <c r="AP109" s="168" t="str">
        <f>IF(AN109=7,VLOOKUP(AO109,設定!$A$2:$B$6,2,1),"---")</f>
        <v>---</v>
      </c>
      <c r="AQ109" s="58"/>
      <c r="AR109" s="59"/>
      <c r="AS109" s="59"/>
      <c r="AT109" s="60" t="s">
        <v>105</v>
      </c>
      <c r="AU109" s="61"/>
      <c r="AV109" s="60"/>
      <c r="AW109" s="62"/>
      <c r="AX109" s="230" t="str">
        <f t="shared" si="41"/>
        <v/>
      </c>
      <c r="AY109" s="60" t="s">
        <v>105</v>
      </c>
      <c r="AZ109" s="60" t="s">
        <v>105</v>
      </c>
      <c r="BA109" s="60" t="s">
        <v>105</v>
      </c>
      <c r="BB109" s="60"/>
      <c r="BC109" s="60"/>
      <c r="BD109" s="60"/>
      <c r="BE109" s="60"/>
      <c r="BF109" s="63"/>
      <c r="BG109" s="73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154"/>
      <c r="BZ109" s="34"/>
      <c r="CB109">
        <v>97</v>
      </c>
      <c r="CC109" s="15" t="str">
        <f t="shared" si="39"/>
        <v/>
      </c>
      <c r="CD109" s="15" t="str">
        <f t="shared" si="42"/>
        <v>立得点表!3:12</v>
      </c>
      <c r="CE109" s="92" t="str">
        <f t="shared" si="43"/>
        <v>立得点表!16:25</v>
      </c>
      <c r="CF109" s="15" t="str">
        <f t="shared" si="44"/>
        <v>立3段得点表!3:13</v>
      </c>
      <c r="CG109" s="92" t="str">
        <f t="shared" si="45"/>
        <v>立3段得点表!16:25</v>
      </c>
      <c r="CH109" s="15" t="str">
        <f t="shared" si="46"/>
        <v>ボール得点表!3:13</v>
      </c>
      <c r="CI109" s="92" t="str">
        <f t="shared" si="47"/>
        <v>ボール得点表!16:25</v>
      </c>
      <c r="CJ109" s="15" t="str">
        <f t="shared" si="48"/>
        <v>50m得点表!3:13</v>
      </c>
      <c r="CK109" s="92" t="str">
        <f t="shared" si="49"/>
        <v>50m得点表!16:25</v>
      </c>
      <c r="CL109" s="15" t="str">
        <f t="shared" si="50"/>
        <v>往得点表!3:13</v>
      </c>
      <c r="CM109" s="92" t="str">
        <f t="shared" si="51"/>
        <v>往得点表!16:25</v>
      </c>
      <c r="CN109" s="15" t="str">
        <f t="shared" si="52"/>
        <v>腕得点表!3:13</v>
      </c>
      <c r="CO109" s="92" t="str">
        <f t="shared" si="53"/>
        <v>腕得点表!16:25</v>
      </c>
      <c r="CP109" s="15" t="str">
        <f t="shared" si="54"/>
        <v>腕膝得点表!3:4</v>
      </c>
      <c r="CQ109" s="92" t="str">
        <f t="shared" si="55"/>
        <v>腕膝得点表!8:9</v>
      </c>
      <c r="CR109" s="15" t="str">
        <f t="shared" si="56"/>
        <v>20mシャトルラン得点表!3:13</v>
      </c>
      <c r="CS109" s="92" t="str">
        <f t="shared" si="57"/>
        <v>20mシャトルラン得点表!16:25</v>
      </c>
      <c r="CT109" t="b">
        <f t="shared" si="40"/>
        <v>0</v>
      </c>
    </row>
    <row r="110" spans="1:105" ht="18" customHeight="1">
      <c r="A110" s="6">
        <v>98</v>
      </c>
      <c r="B110" s="116"/>
      <c r="C110" s="14"/>
      <c r="D110" s="110"/>
      <c r="E110" s="14" t="s">
        <v>105</v>
      </c>
      <c r="F110" s="183" t="str">
        <f>IF(D110="","",DATEDIF(D110,W4,"y"))</f>
        <v/>
      </c>
      <c r="G110" s="14"/>
      <c r="H110" s="186"/>
      <c r="I110" s="94"/>
      <c r="J110" s="161" t="str">
        <f t="shared" ca="1" si="29"/>
        <v/>
      </c>
      <c r="K110" s="4"/>
      <c r="L110" s="45"/>
      <c r="M110" s="45"/>
      <c r="N110" s="45"/>
      <c r="O110" s="24"/>
      <c r="P110" s="163" t="str">
        <f t="shared" ca="1" si="30"/>
        <v/>
      </c>
      <c r="Q110" s="4"/>
      <c r="R110" s="45"/>
      <c r="S110" s="45"/>
      <c r="T110" s="45"/>
      <c r="U110" s="119"/>
      <c r="V110" s="94"/>
      <c r="W110" s="219" t="str">
        <f t="shared" ca="1" si="31"/>
        <v/>
      </c>
      <c r="X110" s="216"/>
      <c r="Y110" s="4"/>
      <c r="Z110" s="45"/>
      <c r="AA110" s="45"/>
      <c r="AB110" s="45"/>
      <c r="AC110" s="35"/>
      <c r="AD110" s="24"/>
      <c r="AE110" s="163" t="str">
        <f t="shared" ca="1" si="32"/>
        <v/>
      </c>
      <c r="AF110" s="24"/>
      <c r="AG110" s="163" t="str">
        <f t="shared" ca="1" si="33"/>
        <v/>
      </c>
      <c r="AH110" s="94"/>
      <c r="AI110" s="165" t="str">
        <f t="shared" ca="1" si="34"/>
        <v/>
      </c>
      <c r="AJ110" s="24"/>
      <c r="AK110" s="163" t="str">
        <f t="shared" ca="1" si="35"/>
        <v/>
      </c>
      <c r="AL110" s="24"/>
      <c r="AM110" s="163" t="str">
        <f t="shared" ca="1" si="36"/>
        <v/>
      </c>
      <c r="AN110" s="168" t="str">
        <f t="shared" si="37"/>
        <v/>
      </c>
      <c r="AO110" s="168" t="str">
        <f t="shared" si="38"/>
        <v/>
      </c>
      <c r="AP110" s="168" t="str">
        <f>IF(AN110=7,VLOOKUP(AO110,設定!$A$2:$B$6,2,1),"---")</f>
        <v>---</v>
      </c>
      <c r="AQ110" s="58"/>
      <c r="AR110" s="59"/>
      <c r="AS110" s="59"/>
      <c r="AT110" s="60" t="s">
        <v>105</v>
      </c>
      <c r="AU110" s="61"/>
      <c r="AV110" s="60"/>
      <c r="AW110" s="62"/>
      <c r="AX110" s="230" t="str">
        <f t="shared" si="41"/>
        <v/>
      </c>
      <c r="AY110" s="60" t="s">
        <v>105</v>
      </c>
      <c r="AZ110" s="60" t="s">
        <v>105</v>
      </c>
      <c r="BA110" s="60" t="s">
        <v>105</v>
      </c>
      <c r="BB110" s="60"/>
      <c r="BC110" s="60"/>
      <c r="BD110" s="60"/>
      <c r="BE110" s="60"/>
      <c r="BF110" s="63"/>
      <c r="BG110" s="73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154"/>
      <c r="BZ110" s="34"/>
      <c r="CB110">
        <v>98</v>
      </c>
      <c r="CC110" s="15" t="str">
        <f t="shared" si="39"/>
        <v/>
      </c>
      <c r="CD110" s="15" t="str">
        <f t="shared" si="42"/>
        <v>立得点表!3:12</v>
      </c>
      <c r="CE110" s="92" t="str">
        <f t="shared" si="43"/>
        <v>立得点表!16:25</v>
      </c>
      <c r="CF110" s="15" t="str">
        <f t="shared" si="44"/>
        <v>立3段得点表!3:13</v>
      </c>
      <c r="CG110" s="92" t="str">
        <f t="shared" si="45"/>
        <v>立3段得点表!16:25</v>
      </c>
      <c r="CH110" s="15" t="str">
        <f t="shared" si="46"/>
        <v>ボール得点表!3:13</v>
      </c>
      <c r="CI110" s="92" t="str">
        <f t="shared" si="47"/>
        <v>ボール得点表!16:25</v>
      </c>
      <c r="CJ110" s="15" t="str">
        <f t="shared" si="48"/>
        <v>50m得点表!3:13</v>
      </c>
      <c r="CK110" s="92" t="str">
        <f t="shared" si="49"/>
        <v>50m得点表!16:25</v>
      </c>
      <c r="CL110" s="15" t="str">
        <f t="shared" si="50"/>
        <v>往得点表!3:13</v>
      </c>
      <c r="CM110" s="92" t="str">
        <f t="shared" si="51"/>
        <v>往得点表!16:25</v>
      </c>
      <c r="CN110" s="15" t="str">
        <f t="shared" si="52"/>
        <v>腕得点表!3:13</v>
      </c>
      <c r="CO110" s="92" t="str">
        <f t="shared" si="53"/>
        <v>腕得点表!16:25</v>
      </c>
      <c r="CP110" s="15" t="str">
        <f t="shared" si="54"/>
        <v>腕膝得点表!3:4</v>
      </c>
      <c r="CQ110" s="92" t="str">
        <f t="shared" si="55"/>
        <v>腕膝得点表!8:9</v>
      </c>
      <c r="CR110" s="15" t="str">
        <f t="shared" si="56"/>
        <v>20mシャトルラン得点表!3:13</v>
      </c>
      <c r="CS110" s="92" t="str">
        <f t="shared" si="57"/>
        <v>20mシャトルラン得点表!16:25</v>
      </c>
      <c r="CT110" t="b">
        <f t="shared" si="40"/>
        <v>0</v>
      </c>
    </row>
    <row r="111" spans="1:105" ht="18" customHeight="1">
      <c r="A111" s="6">
        <v>99</v>
      </c>
      <c r="B111" s="116"/>
      <c r="C111" s="14"/>
      <c r="D111" s="110"/>
      <c r="E111" s="14" t="s">
        <v>105</v>
      </c>
      <c r="F111" s="183" t="str">
        <f>IF(D111="","",DATEDIF(D111,W4,"y"))</f>
        <v/>
      </c>
      <c r="G111" s="14"/>
      <c r="H111" s="186"/>
      <c r="I111" s="94"/>
      <c r="J111" s="161" t="str">
        <f t="shared" ca="1" si="29"/>
        <v/>
      </c>
      <c r="K111" s="4"/>
      <c r="L111" s="45"/>
      <c r="M111" s="45"/>
      <c r="N111" s="45"/>
      <c r="O111" s="24"/>
      <c r="P111" s="163" t="str">
        <f t="shared" ca="1" si="30"/>
        <v/>
      </c>
      <c r="Q111" s="4"/>
      <c r="R111" s="45"/>
      <c r="S111" s="45"/>
      <c r="T111" s="45"/>
      <c r="U111" s="119"/>
      <c r="V111" s="94"/>
      <c r="W111" s="219" t="str">
        <f t="shared" ca="1" si="31"/>
        <v/>
      </c>
      <c r="X111" s="216"/>
      <c r="Y111" s="4"/>
      <c r="Z111" s="45"/>
      <c r="AA111" s="45"/>
      <c r="AB111" s="45"/>
      <c r="AC111" s="35"/>
      <c r="AD111" s="24"/>
      <c r="AE111" s="163" t="str">
        <f t="shared" ca="1" si="32"/>
        <v/>
      </c>
      <c r="AF111" s="24"/>
      <c r="AG111" s="163" t="str">
        <f t="shared" ca="1" si="33"/>
        <v/>
      </c>
      <c r="AH111" s="94"/>
      <c r="AI111" s="165" t="str">
        <f t="shared" ca="1" si="34"/>
        <v/>
      </c>
      <c r="AJ111" s="24"/>
      <c r="AK111" s="163" t="str">
        <f t="shared" ca="1" si="35"/>
        <v/>
      </c>
      <c r="AL111" s="24"/>
      <c r="AM111" s="163" t="str">
        <f t="shared" ca="1" si="36"/>
        <v/>
      </c>
      <c r="AN111" s="168" t="str">
        <f t="shared" si="37"/>
        <v/>
      </c>
      <c r="AO111" s="168" t="str">
        <f t="shared" si="38"/>
        <v/>
      </c>
      <c r="AP111" s="168" t="str">
        <f>IF(AN111=7,VLOOKUP(AO111,設定!$A$2:$B$6,2,1),"---")</f>
        <v>---</v>
      </c>
      <c r="AQ111" s="58"/>
      <c r="AR111" s="59"/>
      <c r="AS111" s="59"/>
      <c r="AT111" s="60" t="s">
        <v>105</v>
      </c>
      <c r="AU111" s="61"/>
      <c r="AV111" s="60"/>
      <c r="AW111" s="62"/>
      <c r="AX111" s="230" t="str">
        <f t="shared" si="41"/>
        <v/>
      </c>
      <c r="AY111" s="60" t="s">
        <v>105</v>
      </c>
      <c r="AZ111" s="60" t="s">
        <v>105</v>
      </c>
      <c r="BA111" s="60" t="s">
        <v>105</v>
      </c>
      <c r="BB111" s="60"/>
      <c r="BC111" s="60"/>
      <c r="BD111" s="60"/>
      <c r="BE111" s="60"/>
      <c r="BF111" s="63"/>
      <c r="BG111" s="73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154"/>
      <c r="BZ111" s="34"/>
      <c r="CB111">
        <v>99</v>
      </c>
      <c r="CC111" s="15" t="str">
        <f t="shared" si="39"/>
        <v/>
      </c>
      <c r="CD111" s="15" t="str">
        <f t="shared" si="42"/>
        <v>立得点表!3:12</v>
      </c>
      <c r="CE111" s="92" t="str">
        <f t="shared" si="43"/>
        <v>立得点表!16:25</v>
      </c>
      <c r="CF111" s="15" t="str">
        <f t="shared" si="44"/>
        <v>立3段得点表!3:13</v>
      </c>
      <c r="CG111" s="92" t="str">
        <f t="shared" si="45"/>
        <v>立3段得点表!16:25</v>
      </c>
      <c r="CH111" s="15" t="str">
        <f t="shared" si="46"/>
        <v>ボール得点表!3:13</v>
      </c>
      <c r="CI111" s="92" t="str">
        <f t="shared" si="47"/>
        <v>ボール得点表!16:25</v>
      </c>
      <c r="CJ111" s="15" t="str">
        <f t="shared" si="48"/>
        <v>50m得点表!3:13</v>
      </c>
      <c r="CK111" s="92" t="str">
        <f t="shared" si="49"/>
        <v>50m得点表!16:25</v>
      </c>
      <c r="CL111" s="15" t="str">
        <f t="shared" si="50"/>
        <v>往得点表!3:13</v>
      </c>
      <c r="CM111" s="92" t="str">
        <f t="shared" si="51"/>
        <v>往得点表!16:25</v>
      </c>
      <c r="CN111" s="15" t="str">
        <f t="shared" si="52"/>
        <v>腕得点表!3:13</v>
      </c>
      <c r="CO111" s="92" t="str">
        <f t="shared" si="53"/>
        <v>腕得点表!16:25</v>
      </c>
      <c r="CP111" s="15" t="str">
        <f t="shared" si="54"/>
        <v>腕膝得点表!3:4</v>
      </c>
      <c r="CQ111" s="92" t="str">
        <f t="shared" si="55"/>
        <v>腕膝得点表!8:9</v>
      </c>
      <c r="CR111" s="15" t="str">
        <f t="shared" si="56"/>
        <v>20mシャトルラン得点表!3:13</v>
      </c>
      <c r="CS111" s="92" t="str">
        <f t="shared" si="57"/>
        <v>20mシャトルラン得点表!16:25</v>
      </c>
      <c r="CT111" t="b">
        <f t="shared" si="40"/>
        <v>0</v>
      </c>
      <c r="DA111" s="31"/>
    </row>
    <row r="112" spans="1:105" s="31" customFormat="1" ht="18" customHeight="1">
      <c r="A112" s="8">
        <v>100</v>
      </c>
      <c r="B112" s="117"/>
      <c r="C112" s="140"/>
      <c r="D112" s="138"/>
      <c r="E112" s="140" t="s">
        <v>105</v>
      </c>
      <c r="F112" s="184" t="str">
        <f t="shared" ref="F112:F175" si="58">IF(D112="","",DATEDIF(D112,$W$4,"y"))</f>
        <v/>
      </c>
      <c r="G112" s="13"/>
      <c r="H112" s="187"/>
      <c r="I112" s="95"/>
      <c r="J112" s="162" t="str">
        <f t="shared" ca="1" si="29"/>
        <v/>
      </c>
      <c r="K112" s="145"/>
      <c r="L112" s="242"/>
      <c r="M112" s="242"/>
      <c r="N112" s="242"/>
      <c r="O112" s="22"/>
      <c r="P112" s="164" t="str">
        <f t="shared" ca="1" si="30"/>
        <v/>
      </c>
      <c r="Q112" s="42"/>
      <c r="R112" s="43"/>
      <c r="S112" s="43"/>
      <c r="T112" s="43"/>
      <c r="U112" s="120"/>
      <c r="V112" s="95"/>
      <c r="W112" s="220" t="str">
        <f t="shared" ca="1" si="31"/>
        <v/>
      </c>
      <c r="X112" s="217"/>
      <c r="Y112" s="42"/>
      <c r="Z112" s="43"/>
      <c r="AA112" s="43"/>
      <c r="AB112" s="43"/>
      <c r="AC112" s="44"/>
      <c r="AD112" s="22"/>
      <c r="AE112" s="164" t="str">
        <f t="shared" ca="1" si="32"/>
        <v/>
      </c>
      <c r="AF112" s="22"/>
      <c r="AG112" s="164" t="str">
        <f t="shared" ca="1" si="33"/>
        <v/>
      </c>
      <c r="AH112" s="95"/>
      <c r="AI112" s="166" t="str">
        <f t="shared" ca="1" si="34"/>
        <v/>
      </c>
      <c r="AJ112" s="22"/>
      <c r="AK112" s="164" t="str">
        <f t="shared" ca="1" si="35"/>
        <v/>
      </c>
      <c r="AL112" s="22"/>
      <c r="AM112" s="164" t="str">
        <f t="shared" ca="1" si="36"/>
        <v/>
      </c>
      <c r="AN112" s="170" t="str">
        <f t="shared" si="37"/>
        <v/>
      </c>
      <c r="AO112" s="170" t="str">
        <f t="shared" si="38"/>
        <v/>
      </c>
      <c r="AP112" s="170" t="str">
        <f>IF(AN112=7,VLOOKUP(AO112,設定!$A$2:$B$6,2,1),"---")</f>
        <v>---</v>
      </c>
      <c r="AQ112" s="64"/>
      <c r="AR112" s="65"/>
      <c r="AS112" s="65"/>
      <c r="AT112" s="66" t="s">
        <v>105</v>
      </c>
      <c r="AU112" s="67"/>
      <c r="AV112" s="66"/>
      <c r="AW112" s="68"/>
      <c r="AX112" s="229" t="str">
        <f t="shared" si="41"/>
        <v/>
      </c>
      <c r="AY112" s="66" t="s">
        <v>105</v>
      </c>
      <c r="AZ112" s="66" t="s">
        <v>105</v>
      </c>
      <c r="BA112" s="66" t="s">
        <v>105</v>
      </c>
      <c r="BB112" s="66"/>
      <c r="BC112" s="66"/>
      <c r="BD112" s="66"/>
      <c r="BE112" s="66"/>
      <c r="BF112" s="70"/>
      <c r="BG112" s="74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153"/>
      <c r="BZ112" s="83"/>
      <c r="CB112" s="31">
        <v>100</v>
      </c>
      <c r="CC112" s="15" t="str">
        <f t="shared" si="39"/>
        <v/>
      </c>
      <c r="CD112" s="15" t="str">
        <f t="shared" si="42"/>
        <v>立得点表!3:12</v>
      </c>
      <c r="CE112" s="92" t="str">
        <f t="shared" si="43"/>
        <v>立得点表!16:25</v>
      </c>
      <c r="CF112" s="15" t="str">
        <f t="shared" si="44"/>
        <v>立3段得点表!3:13</v>
      </c>
      <c r="CG112" s="92" t="str">
        <f t="shared" si="45"/>
        <v>立3段得点表!16:25</v>
      </c>
      <c r="CH112" s="15" t="str">
        <f t="shared" si="46"/>
        <v>ボール得点表!3:13</v>
      </c>
      <c r="CI112" s="92" t="str">
        <f t="shared" si="47"/>
        <v>ボール得点表!16:25</v>
      </c>
      <c r="CJ112" s="15" t="str">
        <f t="shared" si="48"/>
        <v>50m得点表!3:13</v>
      </c>
      <c r="CK112" s="92" t="str">
        <f t="shared" si="49"/>
        <v>50m得点表!16:25</v>
      </c>
      <c r="CL112" s="15" t="str">
        <f t="shared" si="50"/>
        <v>往得点表!3:13</v>
      </c>
      <c r="CM112" s="92" t="str">
        <f t="shared" si="51"/>
        <v>往得点表!16:25</v>
      </c>
      <c r="CN112" s="15" t="str">
        <f t="shared" si="52"/>
        <v>腕得点表!3:13</v>
      </c>
      <c r="CO112" s="92" t="str">
        <f t="shared" si="53"/>
        <v>腕得点表!16:25</v>
      </c>
      <c r="CP112" s="15" t="str">
        <f t="shared" si="54"/>
        <v>腕膝得点表!3:4</v>
      </c>
      <c r="CQ112" s="92" t="str">
        <f t="shared" si="55"/>
        <v>腕膝得点表!8:9</v>
      </c>
      <c r="CR112" s="15" t="str">
        <f t="shared" si="56"/>
        <v>20mシャトルラン得点表!3:13</v>
      </c>
      <c r="CS112" s="92" t="str">
        <f t="shared" si="57"/>
        <v>20mシャトルラン得点表!16:25</v>
      </c>
      <c r="CT112" s="31" t="b">
        <f t="shared" si="40"/>
        <v>0</v>
      </c>
      <c r="DA112"/>
    </row>
    <row r="113" spans="1:98">
      <c r="A113" s="8">
        <v>101</v>
      </c>
      <c r="B113" s="139"/>
      <c r="C113" s="140"/>
      <c r="D113" s="141"/>
      <c r="E113" s="140"/>
      <c r="F113" s="142" t="str">
        <f t="shared" si="58"/>
        <v/>
      </c>
      <c r="G113" s="140"/>
      <c r="H113" s="140"/>
      <c r="I113" s="83"/>
      <c r="J113" s="149" t="str">
        <f t="shared" ca="1" si="29"/>
        <v/>
      </c>
      <c r="K113" s="4"/>
      <c r="L113" s="45"/>
      <c r="M113" s="45"/>
      <c r="N113" s="45"/>
      <c r="O113" s="143"/>
      <c r="P113" s="144" t="str">
        <f t="shared" ca="1" si="30"/>
        <v/>
      </c>
      <c r="Q113" s="145"/>
      <c r="R113" s="242"/>
      <c r="S113" s="242"/>
      <c r="T113" s="242"/>
      <c r="U113" s="146"/>
      <c r="V113" s="147"/>
      <c r="W113" s="223" t="str">
        <f t="shared" ca="1" si="31"/>
        <v/>
      </c>
      <c r="X113" s="27"/>
      <c r="Y113" s="42"/>
      <c r="Z113" s="43"/>
      <c r="AA113" s="43"/>
      <c r="AB113" s="43"/>
      <c r="AC113" s="44"/>
      <c r="AD113" s="22"/>
      <c r="AE113" s="23" t="str">
        <f t="shared" ca="1" si="32"/>
        <v/>
      </c>
      <c r="AF113" s="22"/>
      <c r="AG113" s="23" t="str">
        <f t="shared" ca="1" si="33"/>
        <v/>
      </c>
      <c r="AH113" s="95"/>
      <c r="AI113" s="29" t="str">
        <f t="shared" ca="1" si="34"/>
        <v/>
      </c>
      <c r="AJ113" s="22"/>
      <c r="AK113" s="23" t="str">
        <f t="shared" ca="1" si="35"/>
        <v/>
      </c>
      <c r="AL113" s="22"/>
      <c r="AM113" s="23" t="str">
        <f t="shared" ca="1" si="36"/>
        <v/>
      </c>
      <c r="AN113" s="9" t="str">
        <f t="shared" si="37"/>
        <v/>
      </c>
      <c r="AO113" s="9" t="str">
        <f t="shared" si="38"/>
        <v/>
      </c>
      <c r="AP113" s="9" t="str">
        <f>IF(AN113=7,VLOOKUP(AO113,設定!$A$2:$B$6,2,1),"---")</f>
        <v>---</v>
      </c>
      <c r="AQ113" s="64"/>
      <c r="AR113" s="65"/>
      <c r="AS113" s="65"/>
      <c r="AT113" s="66" t="s">
        <v>105</v>
      </c>
      <c r="AU113" s="67"/>
      <c r="AV113" s="66"/>
      <c r="AW113" s="68"/>
      <c r="AX113" s="69" t="str">
        <f t="shared" si="41"/>
        <v/>
      </c>
      <c r="AY113" s="66" t="s">
        <v>105</v>
      </c>
      <c r="AZ113" s="66" t="s">
        <v>105</v>
      </c>
      <c r="BA113" s="66" t="s">
        <v>105</v>
      </c>
      <c r="BB113" s="66"/>
      <c r="BC113" s="66"/>
      <c r="BD113" s="66"/>
      <c r="BE113" s="66"/>
      <c r="BF113" s="70"/>
      <c r="BG113" s="74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153"/>
      <c r="BZ113" s="83"/>
      <c r="CA113" s="31"/>
      <c r="CB113" s="31">
        <v>101</v>
      </c>
      <c r="CC113" s="15" t="str">
        <f t="shared" si="39"/>
        <v/>
      </c>
      <c r="CD113" s="15" t="str">
        <f t="shared" si="42"/>
        <v>立得点表!3:12</v>
      </c>
      <c r="CE113" s="92" t="str">
        <f t="shared" si="43"/>
        <v>立得点表!16:25</v>
      </c>
      <c r="CF113" s="15" t="str">
        <f t="shared" si="44"/>
        <v>立3段得点表!3:13</v>
      </c>
      <c r="CG113" s="92" t="str">
        <f t="shared" si="45"/>
        <v>立3段得点表!16:25</v>
      </c>
      <c r="CH113" s="15" t="str">
        <f t="shared" si="46"/>
        <v>ボール得点表!3:13</v>
      </c>
      <c r="CI113" s="92" t="str">
        <f t="shared" si="47"/>
        <v>ボール得点表!16:25</v>
      </c>
      <c r="CJ113" s="15" t="str">
        <f t="shared" si="48"/>
        <v>50m得点表!3:13</v>
      </c>
      <c r="CK113" s="92" t="str">
        <f t="shared" si="49"/>
        <v>50m得点表!16:25</v>
      </c>
      <c r="CL113" s="15" t="str">
        <f t="shared" si="50"/>
        <v>往得点表!3:13</v>
      </c>
      <c r="CM113" s="92" t="str">
        <f t="shared" si="51"/>
        <v>往得点表!16:25</v>
      </c>
      <c r="CN113" s="15" t="str">
        <f t="shared" si="52"/>
        <v>腕得点表!3:13</v>
      </c>
      <c r="CO113" s="92" t="str">
        <f t="shared" si="53"/>
        <v>腕得点表!16:25</v>
      </c>
      <c r="CP113" s="15" t="str">
        <f t="shared" si="54"/>
        <v>腕膝得点表!3:4</v>
      </c>
      <c r="CQ113" s="92" t="str">
        <f t="shared" si="55"/>
        <v>腕膝得点表!8:9</v>
      </c>
      <c r="CR113" s="15" t="str">
        <f t="shared" si="56"/>
        <v>20mシャトルラン得点表!3:13</v>
      </c>
      <c r="CS113" s="92" t="str">
        <f t="shared" si="57"/>
        <v>20mシャトルラン得点表!16:25</v>
      </c>
      <c r="CT113" s="31" t="b">
        <f t="shared" si="40"/>
        <v>0</v>
      </c>
    </row>
    <row r="114" spans="1:98">
      <c r="A114" s="8">
        <v>102</v>
      </c>
      <c r="B114" s="117"/>
      <c r="C114" s="13"/>
      <c r="D114" s="138"/>
      <c r="E114" s="13"/>
      <c r="F114" s="111" t="str">
        <f t="shared" si="58"/>
        <v/>
      </c>
      <c r="G114" s="13"/>
      <c r="H114" s="13"/>
      <c r="I114" s="29"/>
      <c r="J114" s="114" t="str">
        <f t="shared" ca="1" si="29"/>
        <v/>
      </c>
      <c r="K114" s="4"/>
      <c r="L114" s="45"/>
      <c r="M114" s="45"/>
      <c r="N114" s="45"/>
      <c r="O114" s="22"/>
      <c r="P114" s="23" t="str">
        <f t="shared" ca="1" si="30"/>
        <v/>
      </c>
      <c r="Q114" s="42"/>
      <c r="R114" s="43"/>
      <c r="S114" s="43"/>
      <c r="T114" s="43"/>
      <c r="U114" s="120"/>
      <c r="V114" s="95"/>
      <c r="W114" s="224" t="str">
        <f t="shared" ca="1" si="31"/>
        <v/>
      </c>
      <c r="X114" s="27"/>
      <c r="Y114" s="42"/>
      <c r="Z114" s="43"/>
      <c r="AA114" s="43"/>
      <c r="AB114" s="43"/>
      <c r="AC114" s="44"/>
      <c r="AD114" s="22"/>
      <c r="AE114" s="23" t="str">
        <f t="shared" ca="1" si="32"/>
        <v/>
      </c>
      <c r="AF114" s="22"/>
      <c r="AG114" s="23" t="str">
        <f t="shared" ca="1" si="33"/>
        <v/>
      </c>
      <c r="AH114" s="95"/>
      <c r="AI114" s="29" t="str">
        <f t="shared" ca="1" si="34"/>
        <v/>
      </c>
      <c r="AJ114" s="22"/>
      <c r="AK114" s="23" t="str">
        <f t="shared" ca="1" si="35"/>
        <v/>
      </c>
      <c r="AL114" s="22"/>
      <c r="AM114" s="23" t="str">
        <f t="shared" ca="1" si="36"/>
        <v/>
      </c>
      <c r="AN114" s="9" t="str">
        <f t="shared" si="37"/>
        <v/>
      </c>
      <c r="AO114" s="9" t="str">
        <f t="shared" si="38"/>
        <v/>
      </c>
      <c r="AP114" s="9" t="str">
        <f>IF(AN114=7,VLOOKUP(AO114,設定!$A$2:$B$6,2,1),"---")</f>
        <v>---</v>
      </c>
      <c r="AQ114" s="64"/>
      <c r="AR114" s="65"/>
      <c r="AS114" s="65"/>
      <c r="AT114" s="66" t="s">
        <v>105</v>
      </c>
      <c r="AU114" s="67"/>
      <c r="AV114" s="66"/>
      <c r="AW114" s="68"/>
      <c r="AX114" s="69" t="str">
        <f t="shared" si="41"/>
        <v/>
      </c>
      <c r="AY114" s="66" t="s">
        <v>105</v>
      </c>
      <c r="AZ114" s="66" t="s">
        <v>105</v>
      </c>
      <c r="BA114" s="66" t="s">
        <v>105</v>
      </c>
      <c r="BB114" s="66"/>
      <c r="BC114" s="66"/>
      <c r="BD114" s="66"/>
      <c r="BE114" s="66"/>
      <c r="BF114" s="70"/>
      <c r="BG114" s="74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153"/>
      <c r="BZ114" s="83"/>
      <c r="CA114" s="31"/>
      <c r="CB114" s="31">
        <v>102</v>
      </c>
      <c r="CC114" s="15" t="str">
        <f t="shared" si="39"/>
        <v/>
      </c>
      <c r="CD114" s="15" t="str">
        <f t="shared" si="42"/>
        <v>立得点表!3:12</v>
      </c>
      <c r="CE114" s="92" t="str">
        <f t="shared" si="43"/>
        <v>立得点表!16:25</v>
      </c>
      <c r="CF114" s="15" t="str">
        <f t="shared" si="44"/>
        <v>立3段得点表!3:13</v>
      </c>
      <c r="CG114" s="92" t="str">
        <f t="shared" si="45"/>
        <v>立3段得点表!16:25</v>
      </c>
      <c r="CH114" s="15" t="str">
        <f t="shared" si="46"/>
        <v>ボール得点表!3:13</v>
      </c>
      <c r="CI114" s="92" t="str">
        <f t="shared" si="47"/>
        <v>ボール得点表!16:25</v>
      </c>
      <c r="CJ114" s="15" t="str">
        <f t="shared" si="48"/>
        <v>50m得点表!3:13</v>
      </c>
      <c r="CK114" s="92" t="str">
        <f t="shared" si="49"/>
        <v>50m得点表!16:25</v>
      </c>
      <c r="CL114" s="15" t="str">
        <f t="shared" si="50"/>
        <v>往得点表!3:13</v>
      </c>
      <c r="CM114" s="92" t="str">
        <f t="shared" si="51"/>
        <v>往得点表!16:25</v>
      </c>
      <c r="CN114" s="15" t="str">
        <f t="shared" si="52"/>
        <v>腕得点表!3:13</v>
      </c>
      <c r="CO114" s="92" t="str">
        <f t="shared" si="53"/>
        <v>腕得点表!16:25</v>
      </c>
      <c r="CP114" s="15" t="str">
        <f t="shared" si="54"/>
        <v>腕膝得点表!3:4</v>
      </c>
      <c r="CQ114" s="92" t="str">
        <f t="shared" si="55"/>
        <v>腕膝得点表!8:9</v>
      </c>
      <c r="CR114" s="15" t="str">
        <f t="shared" si="56"/>
        <v>20mシャトルラン得点表!3:13</v>
      </c>
      <c r="CS114" s="92" t="str">
        <f t="shared" si="57"/>
        <v>20mシャトルラン得点表!16:25</v>
      </c>
      <c r="CT114" s="31" t="b">
        <f t="shared" si="40"/>
        <v>0</v>
      </c>
    </row>
    <row r="115" spans="1:98">
      <c r="A115" s="8">
        <v>103</v>
      </c>
      <c r="B115" s="117"/>
      <c r="C115" s="13"/>
      <c r="D115" s="138"/>
      <c r="E115" s="13"/>
      <c r="F115" s="111" t="str">
        <f t="shared" si="58"/>
        <v/>
      </c>
      <c r="G115" s="13"/>
      <c r="H115" s="13"/>
      <c r="I115" s="29"/>
      <c r="J115" s="114" t="str">
        <f t="shared" ca="1" si="29"/>
        <v/>
      </c>
      <c r="K115" s="4"/>
      <c r="L115" s="45"/>
      <c r="M115" s="45"/>
      <c r="N115" s="45"/>
      <c r="O115" s="22"/>
      <c r="P115" s="23" t="str">
        <f t="shared" ca="1" si="30"/>
        <v/>
      </c>
      <c r="Q115" s="42"/>
      <c r="R115" s="43"/>
      <c r="S115" s="43"/>
      <c r="T115" s="43"/>
      <c r="U115" s="120"/>
      <c r="V115" s="95"/>
      <c r="W115" s="224" t="str">
        <f t="shared" ca="1" si="31"/>
        <v/>
      </c>
      <c r="X115" s="27"/>
      <c r="Y115" s="42"/>
      <c r="Z115" s="43"/>
      <c r="AA115" s="43"/>
      <c r="AB115" s="43"/>
      <c r="AC115" s="44"/>
      <c r="AD115" s="22"/>
      <c r="AE115" s="23" t="str">
        <f t="shared" ca="1" si="32"/>
        <v/>
      </c>
      <c r="AF115" s="22"/>
      <c r="AG115" s="23" t="str">
        <f t="shared" ca="1" si="33"/>
        <v/>
      </c>
      <c r="AH115" s="95"/>
      <c r="AI115" s="29" t="str">
        <f t="shared" ca="1" si="34"/>
        <v/>
      </c>
      <c r="AJ115" s="22"/>
      <c r="AK115" s="23" t="str">
        <f t="shared" ca="1" si="35"/>
        <v/>
      </c>
      <c r="AL115" s="22"/>
      <c r="AM115" s="23" t="str">
        <f t="shared" ca="1" si="36"/>
        <v/>
      </c>
      <c r="AN115" s="9" t="str">
        <f t="shared" si="37"/>
        <v/>
      </c>
      <c r="AO115" s="9" t="str">
        <f t="shared" si="38"/>
        <v/>
      </c>
      <c r="AP115" s="9" t="str">
        <f>IF(AN115=7,VLOOKUP(AO115,設定!$A$2:$B$6,2,1),"---")</f>
        <v>---</v>
      </c>
      <c r="AQ115" s="64"/>
      <c r="AR115" s="65"/>
      <c r="AS115" s="65"/>
      <c r="AT115" s="66" t="s">
        <v>105</v>
      </c>
      <c r="AU115" s="67"/>
      <c r="AV115" s="66"/>
      <c r="AW115" s="68"/>
      <c r="AX115" s="69" t="str">
        <f t="shared" si="41"/>
        <v/>
      </c>
      <c r="AY115" s="66" t="s">
        <v>105</v>
      </c>
      <c r="AZ115" s="66" t="s">
        <v>105</v>
      </c>
      <c r="BA115" s="66" t="s">
        <v>105</v>
      </c>
      <c r="BB115" s="66"/>
      <c r="BC115" s="66"/>
      <c r="BD115" s="66"/>
      <c r="BE115" s="66"/>
      <c r="BF115" s="70"/>
      <c r="BG115" s="74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153"/>
      <c r="BZ115" s="83"/>
      <c r="CA115" s="31"/>
      <c r="CB115" s="31">
        <v>103</v>
      </c>
      <c r="CC115" s="15" t="str">
        <f t="shared" si="39"/>
        <v/>
      </c>
      <c r="CD115" s="15" t="str">
        <f t="shared" si="42"/>
        <v>立得点表!3:12</v>
      </c>
      <c r="CE115" s="92" t="str">
        <f t="shared" si="43"/>
        <v>立得点表!16:25</v>
      </c>
      <c r="CF115" s="15" t="str">
        <f t="shared" si="44"/>
        <v>立3段得点表!3:13</v>
      </c>
      <c r="CG115" s="92" t="str">
        <f t="shared" si="45"/>
        <v>立3段得点表!16:25</v>
      </c>
      <c r="CH115" s="15" t="str">
        <f t="shared" si="46"/>
        <v>ボール得点表!3:13</v>
      </c>
      <c r="CI115" s="92" t="str">
        <f t="shared" si="47"/>
        <v>ボール得点表!16:25</v>
      </c>
      <c r="CJ115" s="15" t="str">
        <f t="shared" si="48"/>
        <v>50m得点表!3:13</v>
      </c>
      <c r="CK115" s="92" t="str">
        <f t="shared" si="49"/>
        <v>50m得点表!16:25</v>
      </c>
      <c r="CL115" s="15" t="str">
        <f t="shared" si="50"/>
        <v>往得点表!3:13</v>
      </c>
      <c r="CM115" s="92" t="str">
        <f t="shared" si="51"/>
        <v>往得点表!16:25</v>
      </c>
      <c r="CN115" s="15" t="str">
        <f t="shared" si="52"/>
        <v>腕得点表!3:13</v>
      </c>
      <c r="CO115" s="92" t="str">
        <f t="shared" si="53"/>
        <v>腕得点表!16:25</v>
      </c>
      <c r="CP115" s="15" t="str">
        <f t="shared" si="54"/>
        <v>腕膝得点表!3:4</v>
      </c>
      <c r="CQ115" s="92" t="str">
        <f t="shared" si="55"/>
        <v>腕膝得点表!8:9</v>
      </c>
      <c r="CR115" s="15" t="str">
        <f t="shared" si="56"/>
        <v>20mシャトルラン得点表!3:13</v>
      </c>
      <c r="CS115" s="92" t="str">
        <f t="shared" si="57"/>
        <v>20mシャトルラン得点表!16:25</v>
      </c>
      <c r="CT115" s="31" t="b">
        <f t="shared" si="40"/>
        <v>0</v>
      </c>
    </row>
    <row r="116" spans="1:98">
      <c r="A116" s="8">
        <v>104</v>
      </c>
      <c r="B116" s="117"/>
      <c r="C116" s="13"/>
      <c r="D116" s="138"/>
      <c r="E116" s="13"/>
      <c r="F116" s="111" t="str">
        <f t="shared" si="58"/>
        <v/>
      </c>
      <c r="G116" s="13"/>
      <c r="H116" s="13"/>
      <c r="I116" s="29"/>
      <c r="J116" s="114" t="str">
        <f t="shared" ca="1" si="29"/>
        <v/>
      </c>
      <c r="K116" s="4"/>
      <c r="L116" s="45"/>
      <c r="M116" s="45"/>
      <c r="N116" s="45"/>
      <c r="O116" s="22"/>
      <c r="P116" s="23" t="str">
        <f t="shared" ca="1" si="30"/>
        <v/>
      </c>
      <c r="Q116" s="42"/>
      <c r="R116" s="43"/>
      <c r="S116" s="43"/>
      <c r="T116" s="43"/>
      <c r="U116" s="120"/>
      <c r="V116" s="95"/>
      <c r="W116" s="224" t="str">
        <f t="shared" ca="1" si="31"/>
        <v/>
      </c>
      <c r="X116" s="27"/>
      <c r="Y116" s="42"/>
      <c r="Z116" s="43"/>
      <c r="AA116" s="43"/>
      <c r="AB116" s="43"/>
      <c r="AC116" s="44"/>
      <c r="AD116" s="22"/>
      <c r="AE116" s="23" t="str">
        <f t="shared" ca="1" si="32"/>
        <v/>
      </c>
      <c r="AF116" s="22"/>
      <c r="AG116" s="23" t="str">
        <f t="shared" ca="1" si="33"/>
        <v/>
      </c>
      <c r="AH116" s="95"/>
      <c r="AI116" s="29" t="str">
        <f t="shared" ca="1" si="34"/>
        <v/>
      </c>
      <c r="AJ116" s="22"/>
      <c r="AK116" s="23" t="str">
        <f t="shared" ca="1" si="35"/>
        <v/>
      </c>
      <c r="AL116" s="22"/>
      <c r="AM116" s="23" t="str">
        <f t="shared" ca="1" si="36"/>
        <v/>
      </c>
      <c r="AN116" s="9" t="str">
        <f t="shared" si="37"/>
        <v/>
      </c>
      <c r="AO116" s="9" t="str">
        <f t="shared" si="38"/>
        <v/>
      </c>
      <c r="AP116" s="9" t="str">
        <f>IF(AN116=7,VLOOKUP(AO116,設定!$A$2:$B$6,2,1),"---")</f>
        <v>---</v>
      </c>
      <c r="AQ116" s="64"/>
      <c r="AR116" s="65"/>
      <c r="AS116" s="65"/>
      <c r="AT116" s="66" t="s">
        <v>105</v>
      </c>
      <c r="AU116" s="67"/>
      <c r="AV116" s="66"/>
      <c r="AW116" s="68"/>
      <c r="AX116" s="69" t="str">
        <f t="shared" si="41"/>
        <v/>
      </c>
      <c r="AY116" s="66" t="s">
        <v>105</v>
      </c>
      <c r="AZ116" s="66" t="s">
        <v>105</v>
      </c>
      <c r="BA116" s="66" t="s">
        <v>105</v>
      </c>
      <c r="BB116" s="66"/>
      <c r="BC116" s="66"/>
      <c r="BD116" s="66"/>
      <c r="BE116" s="66"/>
      <c r="BF116" s="70"/>
      <c r="BG116" s="74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153"/>
      <c r="BZ116" s="83"/>
      <c r="CA116" s="31"/>
      <c r="CB116" s="31">
        <v>104</v>
      </c>
      <c r="CC116" s="15" t="str">
        <f t="shared" si="39"/>
        <v/>
      </c>
      <c r="CD116" s="15" t="str">
        <f t="shared" si="42"/>
        <v>立得点表!3:12</v>
      </c>
      <c r="CE116" s="92" t="str">
        <f t="shared" si="43"/>
        <v>立得点表!16:25</v>
      </c>
      <c r="CF116" s="15" t="str">
        <f t="shared" si="44"/>
        <v>立3段得点表!3:13</v>
      </c>
      <c r="CG116" s="92" t="str">
        <f t="shared" si="45"/>
        <v>立3段得点表!16:25</v>
      </c>
      <c r="CH116" s="15" t="str">
        <f t="shared" si="46"/>
        <v>ボール得点表!3:13</v>
      </c>
      <c r="CI116" s="92" t="str">
        <f t="shared" si="47"/>
        <v>ボール得点表!16:25</v>
      </c>
      <c r="CJ116" s="15" t="str">
        <f t="shared" si="48"/>
        <v>50m得点表!3:13</v>
      </c>
      <c r="CK116" s="92" t="str">
        <f t="shared" si="49"/>
        <v>50m得点表!16:25</v>
      </c>
      <c r="CL116" s="15" t="str">
        <f t="shared" si="50"/>
        <v>往得点表!3:13</v>
      </c>
      <c r="CM116" s="92" t="str">
        <f t="shared" si="51"/>
        <v>往得点表!16:25</v>
      </c>
      <c r="CN116" s="15" t="str">
        <f t="shared" si="52"/>
        <v>腕得点表!3:13</v>
      </c>
      <c r="CO116" s="92" t="str">
        <f t="shared" si="53"/>
        <v>腕得点表!16:25</v>
      </c>
      <c r="CP116" s="15" t="str">
        <f t="shared" si="54"/>
        <v>腕膝得点表!3:4</v>
      </c>
      <c r="CQ116" s="92" t="str">
        <f t="shared" si="55"/>
        <v>腕膝得点表!8:9</v>
      </c>
      <c r="CR116" s="15" t="str">
        <f t="shared" si="56"/>
        <v>20mシャトルラン得点表!3:13</v>
      </c>
      <c r="CS116" s="92" t="str">
        <f t="shared" si="57"/>
        <v>20mシャトルラン得点表!16:25</v>
      </c>
      <c r="CT116" s="31" t="b">
        <f t="shared" si="40"/>
        <v>0</v>
      </c>
    </row>
    <row r="117" spans="1:98">
      <c r="A117" s="8">
        <v>105</v>
      </c>
      <c r="B117" s="117"/>
      <c r="C117" s="13"/>
      <c r="D117" s="138"/>
      <c r="E117" s="13"/>
      <c r="F117" s="111" t="str">
        <f t="shared" si="58"/>
        <v/>
      </c>
      <c r="G117" s="13"/>
      <c r="H117" s="13"/>
      <c r="I117" s="29"/>
      <c r="J117" s="114" t="str">
        <f t="shared" ca="1" si="29"/>
        <v/>
      </c>
      <c r="K117" s="4"/>
      <c r="L117" s="45"/>
      <c r="M117" s="45"/>
      <c r="N117" s="45"/>
      <c r="O117" s="22"/>
      <c r="P117" s="23" t="str">
        <f t="shared" ca="1" si="30"/>
        <v/>
      </c>
      <c r="Q117" s="42"/>
      <c r="R117" s="43"/>
      <c r="S117" s="43"/>
      <c r="T117" s="43"/>
      <c r="U117" s="120"/>
      <c r="V117" s="95"/>
      <c r="W117" s="224" t="str">
        <f t="shared" ca="1" si="31"/>
        <v/>
      </c>
      <c r="X117" s="27"/>
      <c r="Y117" s="42"/>
      <c r="Z117" s="43"/>
      <c r="AA117" s="43"/>
      <c r="AB117" s="43"/>
      <c r="AC117" s="44"/>
      <c r="AD117" s="22"/>
      <c r="AE117" s="23" t="str">
        <f t="shared" ca="1" si="32"/>
        <v/>
      </c>
      <c r="AF117" s="22"/>
      <c r="AG117" s="23" t="str">
        <f t="shared" ca="1" si="33"/>
        <v/>
      </c>
      <c r="AH117" s="95"/>
      <c r="AI117" s="29" t="str">
        <f t="shared" ca="1" si="34"/>
        <v/>
      </c>
      <c r="AJ117" s="22"/>
      <c r="AK117" s="23" t="str">
        <f t="shared" ca="1" si="35"/>
        <v/>
      </c>
      <c r="AL117" s="22"/>
      <c r="AM117" s="23" t="str">
        <f t="shared" ca="1" si="36"/>
        <v/>
      </c>
      <c r="AN117" s="9" t="str">
        <f t="shared" si="37"/>
        <v/>
      </c>
      <c r="AO117" s="9" t="str">
        <f t="shared" si="38"/>
        <v/>
      </c>
      <c r="AP117" s="9" t="str">
        <f>IF(AN117=7,VLOOKUP(AO117,設定!$A$2:$B$6,2,1),"---")</f>
        <v>---</v>
      </c>
      <c r="AQ117" s="64"/>
      <c r="AR117" s="65"/>
      <c r="AS117" s="65"/>
      <c r="AT117" s="66" t="s">
        <v>105</v>
      </c>
      <c r="AU117" s="67"/>
      <c r="AV117" s="66"/>
      <c r="AW117" s="68"/>
      <c r="AX117" s="69" t="str">
        <f t="shared" si="41"/>
        <v/>
      </c>
      <c r="AY117" s="66" t="s">
        <v>105</v>
      </c>
      <c r="AZ117" s="66" t="s">
        <v>105</v>
      </c>
      <c r="BA117" s="66" t="s">
        <v>105</v>
      </c>
      <c r="BB117" s="66"/>
      <c r="BC117" s="66"/>
      <c r="BD117" s="66"/>
      <c r="BE117" s="66"/>
      <c r="BF117" s="70"/>
      <c r="BG117" s="74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153"/>
      <c r="BZ117" s="83"/>
      <c r="CA117" s="31"/>
      <c r="CB117" s="31">
        <v>105</v>
      </c>
      <c r="CC117" s="15" t="str">
        <f t="shared" si="39"/>
        <v/>
      </c>
      <c r="CD117" s="15" t="str">
        <f t="shared" si="42"/>
        <v>立得点表!3:12</v>
      </c>
      <c r="CE117" s="92" t="str">
        <f t="shared" si="43"/>
        <v>立得点表!16:25</v>
      </c>
      <c r="CF117" s="15" t="str">
        <f t="shared" si="44"/>
        <v>立3段得点表!3:13</v>
      </c>
      <c r="CG117" s="92" t="str">
        <f t="shared" si="45"/>
        <v>立3段得点表!16:25</v>
      </c>
      <c r="CH117" s="15" t="str">
        <f t="shared" si="46"/>
        <v>ボール得点表!3:13</v>
      </c>
      <c r="CI117" s="92" t="str">
        <f t="shared" si="47"/>
        <v>ボール得点表!16:25</v>
      </c>
      <c r="CJ117" s="15" t="str">
        <f t="shared" si="48"/>
        <v>50m得点表!3:13</v>
      </c>
      <c r="CK117" s="92" t="str">
        <f t="shared" si="49"/>
        <v>50m得点表!16:25</v>
      </c>
      <c r="CL117" s="15" t="str">
        <f t="shared" si="50"/>
        <v>往得点表!3:13</v>
      </c>
      <c r="CM117" s="92" t="str">
        <f t="shared" si="51"/>
        <v>往得点表!16:25</v>
      </c>
      <c r="CN117" s="15" t="str">
        <f t="shared" si="52"/>
        <v>腕得点表!3:13</v>
      </c>
      <c r="CO117" s="92" t="str">
        <f t="shared" si="53"/>
        <v>腕得点表!16:25</v>
      </c>
      <c r="CP117" s="15" t="str">
        <f t="shared" si="54"/>
        <v>腕膝得点表!3:4</v>
      </c>
      <c r="CQ117" s="92" t="str">
        <f t="shared" si="55"/>
        <v>腕膝得点表!8:9</v>
      </c>
      <c r="CR117" s="15" t="str">
        <f t="shared" si="56"/>
        <v>20mシャトルラン得点表!3:13</v>
      </c>
      <c r="CS117" s="92" t="str">
        <f t="shared" si="57"/>
        <v>20mシャトルラン得点表!16:25</v>
      </c>
      <c r="CT117" s="31" t="b">
        <f t="shared" si="40"/>
        <v>0</v>
      </c>
    </row>
    <row r="118" spans="1:98">
      <c r="A118" s="8">
        <v>106</v>
      </c>
      <c r="B118" s="117"/>
      <c r="C118" s="13"/>
      <c r="D118" s="138"/>
      <c r="E118" s="13"/>
      <c r="F118" s="111" t="str">
        <f t="shared" si="58"/>
        <v/>
      </c>
      <c r="G118" s="13"/>
      <c r="H118" s="13"/>
      <c r="I118" s="29"/>
      <c r="J118" s="114" t="str">
        <f t="shared" ca="1" si="29"/>
        <v/>
      </c>
      <c r="K118" s="4"/>
      <c r="L118" s="45"/>
      <c r="M118" s="45"/>
      <c r="N118" s="45"/>
      <c r="O118" s="22"/>
      <c r="P118" s="23" t="str">
        <f t="shared" ca="1" si="30"/>
        <v/>
      </c>
      <c r="Q118" s="42"/>
      <c r="R118" s="43"/>
      <c r="S118" s="43"/>
      <c r="T118" s="43"/>
      <c r="U118" s="120"/>
      <c r="V118" s="95"/>
      <c r="W118" s="224" t="str">
        <f t="shared" ca="1" si="31"/>
        <v/>
      </c>
      <c r="X118" s="27"/>
      <c r="Y118" s="42"/>
      <c r="Z118" s="43"/>
      <c r="AA118" s="43"/>
      <c r="AB118" s="43"/>
      <c r="AC118" s="44"/>
      <c r="AD118" s="22"/>
      <c r="AE118" s="23" t="str">
        <f t="shared" ca="1" si="32"/>
        <v/>
      </c>
      <c r="AF118" s="22"/>
      <c r="AG118" s="23" t="str">
        <f t="shared" ca="1" si="33"/>
        <v/>
      </c>
      <c r="AH118" s="95"/>
      <c r="AI118" s="29" t="str">
        <f t="shared" ca="1" si="34"/>
        <v/>
      </c>
      <c r="AJ118" s="22"/>
      <c r="AK118" s="23" t="str">
        <f t="shared" ca="1" si="35"/>
        <v/>
      </c>
      <c r="AL118" s="22"/>
      <c r="AM118" s="23" t="str">
        <f t="shared" ca="1" si="36"/>
        <v/>
      </c>
      <c r="AN118" s="9" t="str">
        <f t="shared" si="37"/>
        <v/>
      </c>
      <c r="AO118" s="9" t="str">
        <f t="shared" si="38"/>
        <v/>
      </c>
      <c r="AP118" s="9" t="str">
        <f>IF(AN118=7,VLOOKUP(AO118,設定!$A$2:$B$6,2,1),"---")</f>
        <v>---</v>
      </c>
      <c r="AQ118" s="64"/>
      <c r="AR118" s="65"/>
      <c r="AS118" s="65"/>
      <c r="AT118" s="66" t="s">
        <v>105</v>
      </c>
      <c r="AU118" s="67"/>
      <c r="AV118" s="66"/>
      <c r="AW118" s="68"/>
      <c r="AX118" s="69" t="str">
        <f t="shared" si="41"/>
        <v/>
      </c>
      <c r="AY118" s="66" t="s">
        <v>105</v>
      </c>
      <c r="AZ118" s="66" t="s">
        <v>105</v>
      </c>
      <c r="BA118" s="66" t="s">
        <v>105</v>
      </c>
      <c r="BB118" s="66"/>
      <c r="BC118" s="66"/>
      <c r="BD118" s="66"/>
      <c r="BE118" s="66"/>
      <c r="BF118" s="70"/>
      <c r="BG118" s="74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153"/>
      <c r="BZ118" s="83"/>
      <c r="CA118" s="31"/>
      <c r="CB118" s="31">
        <v>106</v>
      </c>
      <c r="CC118" s="15" t="str">
        <f t="shared" si="39"/>
        <v/>
      </c>
      <c r="CD118" s="15" t="str">
        <f t="shared" si="42"/>
        <v>立得点表!3:12</v>
      </c>
      <c r="CE118" s="92" t="str">
        <f t="shared" si="43"/>
        <v>立得点表!16:25</v>
      </c>
      <c r="CF118" s="15" t="str">
        <f t="shared" si="44"/>
        <v>立3段得点表!3:13</v>
      </c>
      <c r="CG118" s="92" t="str">
        <f t="shared" si="45"/>
        <v>立3段得点表!16:25</v>
      </c>
      <c r="CH118" s="15" t="str">
        <f t="shared" si="46"/>
        <v>ボール得点表!3:13</v>
      </c>
      <c r="CI118" s="92" t="str">
        <f t="shared" si="47"/>
        <v>ボール得点表!16:25</v>
      </c>
      <c r="CJ118" s="15" t="str">
        <f t="shared" si="48"/>
        <v>50m得点表!3:13</v>
      </c>
      <c r="CK118" s="92" t="str">
        <f t="shared" si="49"/>
        <v>50m得点表!16:25</v>
      </c>
      <c r="CL118" s="15" t="str">
        <f t="shared" si="50"/>
        <v>往得点表!3:13</v>
      </c>
      <c r="CM118" s="92" t="str">
        <f t="shared" si="51"/>
        <v>往得点表!16:25</v>
      </c>
      <c r="CN118" s="15" t="str">
        <f t="shared" si="52"/>
        <v>腕得点表!3:13</v>
      </c>
      <c r="CO118" s="92" t="str">
        <f t="shared" si="53"/>
        <v>腕得点表!16:25</v>
      </c>
      <c r="CP118" s="15" t="str">
        <f t="shared" si="54"/>
        <v>腕膝得点表!3:4</v>
      </c>
      <c r="CQ118" s="92" t="str">
        <f t="shared" si="55"/>
        <v>腕膝得点表!8:9</v>
      </c>
      <c r="CR118" s="15" t="str">
        <f t="shared" si="56"/>
        <v>20mシャトルラン得点表!3:13</v>
      </c>
      <c r="CS118" s="92" t="str">
        <f t="shared" si="57"/>
        <v>20mシャトルラン得点表!16:25</v>
      </c>
      <c r="CT118" s="31" t="b">
        <f t="shared" si="40"/>
        <v>0</v>
      </c>
    </row>
    <row r="119" spans="1:98">
      <c r="A119" s="8">
        <v>107</v>
      </c>
      <c r="B119" s="117"/>
      <c r="C119" s="13"/>
      <c r="D119" s="138"/>
      <c r="E119" s="13"/>
      <c r="F119" s="111" t="str">
        <f t="shared" si="58"/>
        <v/>
      </c>
      <c r="G119" s="13"/>
      <c r="H119" s="13"/>
      <c r="I119" s="29"/>
      <c r="J119" s="114" t="str">
        <f t="shared" ca="1" si="29"/>
        <v/>
      </c>
      <c r="K119" s="4"/>
      <c r="L119" s="45"/>
      <c r="M119" s="45"/>
      <c r="N119" s="45"/>
      <c r="O119" s="22"/>
      <c r="P119" s="23" t="str">
        <f t="shared" ca="1" si="30"/>
        <v/>
      </c>
      <c r="Q119" s="42"/>
      <c r="R119" s="43"/>
      <c r="S119" s="43"/>
      <c r="T119" s="43"/>
      <c r="U119" s="120"/>
      <c r="V119" s="95"/>
      <c r="W119" s="224" t="str">
        <f t="shared" ca="1" si="31"/>
        <v/>
      </c>
      <c r="X119" s="27"/>
      <c r="Y119" s="42"/>
      <c r="Z119" s="43"/>
      <c r="AA119" s="43"/>
      <c r="AB119" s="43"/>
      <c r="AC119" s="44"/>
      <c r="AD119" s="22"/>
      <c r="AE119" s="23" t="str">
        <f t="shared" ca="1" si="32"/>
        <v/>
      </c>
      <c r="AF119" s="22"/>
      <c r="AG119" s="23" t="str">
        <f t="shared" ca="1" si="33"/>
        <v/>
      </c>
      <c r="AH119" s="95"/>
      <c r="AI119" s="29" t="str">
        <f t="shared" ca="1" si="34"/>
        <v/>
      </c>
      <c r="AJ119" s="22"/>
      <c r="AK119" s="23" t="str">
        <f t="shared" ca="1" si="35"/>
        <v/>
      </c>
      <c r="AL119" s="22"/>
      <c r="AM119" s="23" t="str">
        <f t="shared" ca="1" si="36"/>
        <v/>
      </c>
      <c r="AN119" s="9" t="str">
        <f t="shared" si="37"/>
        <v/>
      </c>
      <c r="AO119" s="9" t="str">
        <f t="shared" si="38"/>
        <v/>
      </c>
      <c r="AP119" s="9" t="str">
        <f>IF(AN119=7,VLOOKUP(AO119,設定!$A$2:$B$6,2,1),"---")</f>
        <v>---</v>
      </c>
      <c r="AQ119" s="64"/>
      <c r="AR119" s="65"/>
      <c r="AS119" s="65"/>
      <c r="AT119" s="66" t="s">
        <v>105</v>
      </c>
      <c r="AU119" s="67"/>
      <c r="AV119" s="66"/>
      <c r="AW119" s="68"/>
      <c r="AX119" s="69" t="str">
        <f t="shared" si="41"/>
        <v/>
      </c>
      <c r="AY119" s="66" t="s">
        <v>105</v>
      </c>
      <c r="AZ119" s="66" t="s">
        <v>105</v>
      </c>
      <c r="BA119" s="66" t="s">
        <v>105</v>
      </c>
      <c r="BB119" s="66"/>
      <c r="BC119" s="66"/>
      <c r="BD119" s="66"/>
      <c r="BE119" s="66"/>
      <c r="BF119" s="70"/>
      <c r="BG119" s="74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153"/>
      <c r="BZ119" s="83"/>
      <c r="CA119" s="31"/>
      <c r="CB119" s="31">
        <v>107</v>
      </c>
      <c r="CC119" s="15" t="str">
        <f t="shared" si="39"/>
        <v/>
      </c>
      <c r="CD119" s="15" t="str">
        <f t="shared" si="42"/>
        <v>立得点表!3:12</v>
      </c>
      <c r="CE119" s="92" t="str">
        <f t="shared" si="43"/>
        <v>立得点表!16:25</v>
      </c>
      <c r="CF119" s="15" t="str">
        <f t="shared" si="44"/>
        <v>立3段得点表!3:13</v>
      </c>
      <c r="CG119" s="92" t="str">
        <f t="shared" si="45"/>
        <v>立3段得点表!16:25</v>
      </c>
      <c r="CH119" s="15" t="str">
        <f t="shared" si="46"/>
        <v>ボール得点表!3:13</v>
      </c>
      <c r="CI119" s="92" t="str">
        <f t="shared" si="47"/>
        <v>ボール得点表!16:25</v>
      </c>
      <c r="CJ119" s="15" t="str">
        <f t="shared" si="48"/>
        <v>50m得点表!3:13</v>
      </c>
      <c r="CK119" s="92" t="str">
        <f t="shared" si="49"/>
        <v>50m得点表!16:25</v>
      </c>
      <c r="CL119" s="15" t="str">
        <f t="shared" si="50"/>
        <v>往得点表!3:13</v>
      </c>
      <c r="CM119" s="92" t="str">
        <f t="shared" si="51"/>
        <v>往得点表!16:25</v>
      </c>
      <c r="CN119" s="15" t="str">
        <f t="shared" si="52"/>
        <v>腕得点表!3:13</v>
      </c>
      <c r="CO119" s="92" t="str">
        <f t="shared" si="53"/>
        <v>腕得点表!16:25</v>
      </c>
      <c r="CP119" s="15" t="str">
        <f t="shared" si="54"/>
        <v>腕膝得点表!3:4</v>
      </c>
      <c r="CQ119" s="92" t="str">
        <f t="shared" si="55"/>
        <v>腕膝得点表!8:9</v>
      </c>
      <c r="CR119" s="15" t="str">
        <f t="shared" si="56"/>
        <v>20mシャトルラン得点表!3:13</v>
      </c>
      <c r="CS119" s="92" t="str">
        <f t="shared" si="57"/>
        <v>20mシャトルラン得点表!16:25</v>
      </c>
      <c r="CT119" s="31" t="b">
        <f t="shared" si="40"/>
        <v>0</v>
      </c>
    </row>
    <row r="120" spans="1:98">
      <c r="A120" s="8">
        <v>108</v>
      </c>
      <c r="B120" s="117"/>
      <c r="C120" s="13"/>
      <c r="D120" s="138"/>
      <c r="E120" s="13"/>
      <c r="F120" s="111" t="str">
        <f t="shared" si="58"/>
        <v/>
      </c>
      <c r="G120" s="13"/>
      <c r="H120" s="13"/>
      <c r="I120" s="29"/>
      <c r="J120" s="114" t="str">
        <f t="shared" ca="1" si="29"/>
        <v/>
      </c>
      <c r="K120" s="4"/>
      <c r="L120" s="45"/>
      <c r="M120" s="45"/>
      <c r="N120" s="45"/>
      <c r="O120" s="22"/>
      <c r="P120" s="23" t="str">
        <f t="shared" ca="1" si="30"/>
        <v/>
      </c>
      <c r="Q120" s="42"/>
      <c r="R120" s="43"/>
      <c r="S120" s="43"/>
      <c r="T120" s="43"/>
      <c r="U120" s="120"/>
      <c r="V120" s="95"/>
      <c r="W120" s="224" t="str">
        <f t="shared" ca="1" si="31"/>
        <v/>
      </c>
      <c r="X120" s="27"/>
      <c r="Y120" s="42"/>
      <c r="Z120" s="43"/>
      <c r="AA120" s="43"/>
      <c r="AB120" s="43"/>
      <c r="AC120" s="44"/>
      <c r="AD120" s="22"/>
      <c r="AE120" s="23" t="str">
        <f t="shared" ca="1" si="32"/>
        <v/>
      </c>
      <c r="AF120" s="22"/>
      <c r="AG120" s="23" t="str">
        <f t="shared" ca="1" si="33"/>
        <v/>
      </c>
      <c r="AH120" s="95"/>
      <c r="AI120" s="29" t="str">
        <f t="shared" ca="1" si="34"/>
        <v/>
      </c>
      <c r="AJ120" s="22"/>
      <c r="AK120" s="23" t="str">
        <f t="shared" ca="1" si="35"/>
        <v/>
      </c>
      <c r="AL120" s="22"/>
      <c r="AM120" s="23" t="str">
        <f t="shared" ca="1" si="36"/>
        <v/>
      </c>
      <c r="AN120" s="9" t="str">
        <f t="shared" si="37"/>
        <v/>
      </c>
      <c r="AO120" s="9" t="str">
        <f t="shared" si="38"/>
        <v/>
      </c>
      <c r="AP120" s="9" t="str">
        <f>IF(AN120=7,VLOOKUP(AO120,設定!$A$2:$B$6,2,1),"---")</f>
        <v>---</v>
      </c>
      <c r="AQ120" s="64"/>
      <c r="AR120" s="65"/>
      <c r="AS120" s="65"/>
      <c r="AT120" s="66" t="s">
        <v>105</v>
      </c>
      <c r="AU120" s="67"/>
      <c r="AV120" s="66"/>
      <c r="AW120" s="68"/>
      <c r="AX120" s="69" t="str">
        <f t="shared" si="41"/>
        <v/>
      </c>
      <c r="AY120" s="66" t="s">
        <v>105</v>
      </c>
      <c r="AZ120" s="66" t="s">
        <v>105</v>
      </c>
      <c r="BA120" s="66" t="s">
        <v>105</v>
      </c>
      <c r="BB120" s="66"/>
      <c r="BC120" s="66"/>
      <c r="BD120" s="66"/>
      <c r="BE120" s="66"/>
      <c r="BF120" s="70"/>
      <c r="BG120" s="74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153"/>
      <c r="BZ120" s="83"/>
      <c r="CA120" s="31"/>
      <c r="CB120" s="31">
        <v>108</v>
      </c>
      <c r="CC120" s="15" t="str">
        <f t="shared" si="39"/>
        <v/>
      </c>
      <c r="CD120" s="15" t="str">
        <f t="shared" si="42"/>
        <v>立得点表!3:12</v>
      </c>
      <c r="CE120" s="92" t="str">
        <f t="shared" si="43"/>
        <v>立得点表!16:25</v>
      </c>
      <c r="CF120" s="15" t="str">
        <f t="shared" si="44"/>
        <v>立3段得点表!3:13</v>
      </c>
      <c r="CG120" s="92" t="str">
        <f t="shared" si="45"/>
        <v>立3段得点表!16:25</v>
      </c>
      <c r="CH120" s="15" t="str">
        <f t="shared" si="46"/>
        <v>ボール得点表!3:13</v>
      </c>
      <c r="CI120" s="92" t="str">
        <f t="shared" si="47"/>
        <v>ボール得点表!16:25</v>
      </c>
      <c r="CJ120" s="15" t="str">
        <f t="shared" si="48"/>
        <v>50m得点表!3:13</v>
      </c>
      <c r="CK120" s="92" t="str">
        <f t="shared" si="49"/>
        <v>50m得点表!16:25</v>
      </c>
      <c r="CL120" s="15" t="str">
        <f t="shared" si="50"/>
        <v>往得点表!3:13</v>
      </c>
      <c r="CM120" s="92" t="str">
        <f t="shared" si="51"/>
        <v>往得点表!16:25</v>
      </c>
      <c r="CN120" s="15" t="str">
        <f t="shared" si="52"/>
        <v>腕得点表!3:13</v>
      </c>
      <c r="CO120" s="92" t="str">
        <f t="shared" si="53"/>
        <v>腕得点表!16:25</v>
      </c>
      <c r="CP120" s="15" t="str">
        <f t="shared" si="54"/>
        <v>腕膝得点表!3:4</v>
      </c>
      <c r="CQ120" s="92" t="str">
        <f t="shared" si="55"/>
        <v>腕膝得点表!8:9</v>
      </c>
      <c r="CR120" s="15" t="str">
        <f t="shared" si="56"/>
        <v>20mシャトルラン得点表!3:13</v>
      </c>
      <c r="CS120" s="92" t="str">
        <f t="shared" si="57"/>
        <v>20mシャトルラン得点表!16:25</v>
      </c>
      <c r="CT120" s="31" t="b">
        <f t="shared" si="40"/>
        <v>0</v>
      </c>
    </row>
    <row r="121" spans="1:98">
      <c r="A121" s="8">
        <v>109</v>
      </c>
      <c r="B121" s="117"/>
      <c r="C121" s="13"/>
      <c r="D121" s="138"/>
      <c r="E121" s="13"/>
      <c r="F121" s="111" t="str">
        <f t="shared" si="58"/>
        <v/>
      </c>
      <c r="G121" s="13"/>
      <c r="H121" s="13"/>
      <c r="I121" s="29"/>
      <c r="J121" s="114" t="str">
        <f t="shared" ca="1" si="29"/>
        <v/>
      </c>
      <c r="K121" s="4"/>
      <c r="L121" s="45"/>
      <c r="M121" s="45"/>
      <c r="N121" s="45"/>
      <c r="O121" s="22"/>
      <c r="P121" s="23" t="str">
        <f t="shared" ca="1" si="30"/>
        <v/>
      </c>
      <c r="Q121" s="42"/>
      <c r="R121" s="43"/>
      <c r="S121" s="43"/>
      <c r="T121" s="43"/>
      <c r="U121" s="120"/>
      <c r="V121" s="95"/>
      <c r="W121" s="224" t="str">
        <f t="shared" ca="1" si="31"/>
        <v/>
      </c>
      <c r="X121" s="27"/>
      <c r="Y121" s="42"/>
      <c r="Z121" s="43"/>
      <c r="AA121" s="43"/>
      <c r="AB121" s="43"/>
      <c r="AC121" s="44"/>
      <c r="AD121" s="22"/>
      <c r="AE121" s="23" t="str">
        <f t="shared" ca="1" si="32"/>
        <v/>
      </c>
      <c r="AF121" s="22"/>
      <c r="AG121" s="23" t="str">
        <f t="shared" ca="1" si="33"/>
        <v/>
      </c>
      <c r="AH121" s="95"/>
      <c r="AI121" s="29" t="str">
        <f t="shared" ca="1" si="34"/>
        <v/>
      </c>
      <c r="AJ121" s="22"/>
      <c r="AK121" s="23" t="str">
        <f t="shared" ca="1" si="35"/>
        <v/>
      </c>
      <c r="AL121" s="22"/>
      <c r="AM121" s="23" t="str">
        <f t="shared" ca="1" si="36"/>
        <v/>
      </c>
      <c r="AN121" s="9" t="str">
        <f t="shared" si="37"/>
        <v/>
      </c>
      <c r="AO121" s="9" t="str">
        <f t="shared" si="38"/>
        <v/>
      </c>
      <c r="AP121" s="9" t="str">
        <f>IF(AN121=7,VLOOKUP(AO121,設定!$A$2:$B$6,2,1),"---")</f>
        <v>---</v>
      </c>
      <c r="AQ121" s="64"/>
      <c r="AR121" s="65"/>
      <c r="AS121" s="65"/>
      <c r="AT121" s="66" t="s">
        <v>105</v>
      </c>
      <c r="AU121" s="67"/>
      <c r="AV121" s="66"/>
      <c r="AW121" s="68"/>
      <c r="AX121" s="69" t="str">
        <f t="shared" si="41"/>
        <v/>
      </c>
      <c r="AY121" s="66" t="s">
        <v>105</v>
      </c>
      <c r="AZ121" s="66" t="s">
        <v>105</v>
      </c>
      <c r="BA121" s="66" t="s">
        <v>105</v>
      </c>
      <c r="BB121" s="66"/>
      <c r="BC121" s="66"/>
      <c r="BD121" s="66"/>
      <c r="BE121" s="66"/>
      <c r="BF121" s="70"/>
      <c r="BG121" s="74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153"/>
      <c r="BZ121" s="83"/>
      <c r="CA121" s="31"/>
      <c r="CB121" s="31">
        <v>109</v>
      </c>
      <c r="CC121" s="15" t="str">
        <f t="shared" si="39"/>
        <v/>
      </c>
      <c r="CD121" s="15" t="str">
        <f t="shared" si="42"/>
        <v>立得点表!3:12</v>
      </c>
      <c r="CE121" s="92" t="str">
        <f t="shared" si="43"/>
        <v>立得点表!16:25</v>
      </c>
      <c r="CF121" s="15" t="str">
        <f t="shared" si="44"/>
        <v>立3段得点表!3:13</v>
      </c>
      <c r="CG121" s="92" t="str">
        <f t="shared" si="45"/>
        <v>立3段得点表!16:25</v>
      </c>
      <c r="CH121" s="15" t="str">
        <f t="shared" si="46"/>
        <v>ボール得点表!3:13</v>
      </c>
      <c r="CI121" s="92" t="str">
        <f t="shared" si="47"/>
        <v>ボール得点表!16:25</v>
      </c>
      <c r="CJ121" s="15" t="str">
        <f t="shared" si="48"/>
        <v>50m得点表!3:13</v>
      </c>
      <c r="CK121" s="92" t="str">
        <f t="shared" si="49"/>
        <v>50m得点表!16:25</v>
      </c>
      <c r="CL121" s="15" t="str">
        <f t="shared" si="50"/>
        <v>往得点表!3:13</v>
      </c>
      <c r="CM121" s="92" t="str">
        <f t="shared" si="51"/>
        <v>往得点表!16:25</v>
      </c>
      <c r="CN121" s="15" t="str">
        <f t="shared" si="52"/>
        <v>腕得点表!3:13</v>
      </c>
      <c r="CO121" s="92" t="str">
        <f t="shared" si="53"/>
        <v>腕得点表!16:25</v>
      </c>
      <c r="CP121" s="15" t="str">
        <f t="shared" si="54"/>
        <v>腕膝得点表!3:4</v>
      </c>
      <c r="CQ121" s="92" t="str">
        <f t="shared" si="55"/>
        <v>腕膝得点表!8:9</v>
      </c>
      <c r="CR121" s="15" t="str">
        <f t="shared" si="56"/>
        <v>20mシャトルラン得点表!3:13</v>
      </c>
      <c r="CS121" s="92" t="str">
        <f t="shared" si="57"/>
        <v>20mシャトルラン得点表!16:25</v>
      </c>
      <c r="CT121" s="31" t="b">
        <f t="shared" si="40"/>
        <v>0</v>
      </c>
    </row>
    <row r="122" spans="1:98">
      <c r="A122" s="8">
        <v>110</v>
      </c>
      <c r="B122" s="117"/>
      <c r="C122" s="13"/>
      <c r="D122" s="138"/>
      <c r="E122" s="13"/>
      <c r="F122" s="111" t="str">
        <f t="shared" si="58"/>
        <v/>
      </c>
      <c r="G122" s="13"/>
      <c r="H122" s="13"/>
      <c r="I122" s="29"/>
      <c r="J122" s="114" t="str">
        <f t="shared" ca="1" si="29"/>
        <v/>
      </c>
      <c r="K122" s="4"/>
      <c r="L122" s="45"/>
      <c r="M122" s="45"/>
      <c r="N122" s="45"/>
      <c r="O122" s="22"/>
      <c r="P122" s="23" t="str">
        <f t="shared" ca="1" si="30"/>
        <v/>
      </c>
      <c r="Q122" s="42"/>
      <c r="R122" s="43"/>
      <c r="S122" s="43"/>
      <c r="T122" s="43"/>
      <c r="U122" s="120"/>
      <c r="V122" s="95"/>
      <c r="W122" s="224" t="str">
        <f t="shared" ca="1" si="31"/>
        <v/>
      </c>
      <c r="X122" s="27"/>
      <c r="Y122" s="42"/>
      <c r="Z122" s="43"/>
      <c r="AA122" s="43"/>
      <c r="AB122" s="43"/>
      <c r="AC122" s="44"/>
      <c r="AD122" s="22"/>
      <c r="AE122" s="23" t="str">
        <f t="shared" ca="1" si="32"/>
        <v/>
      </c>
      <c r="AF122" s="22"/>
      <c r="AG122" s="23" t="str">
        <f t="shared" ca="1" si="33"/>
        <v/>
      </c>
      <c r="AH122" s="95"/>
      <c r="AI122" s="29" t="str">
        <f t="shared" ca="1" si="34"/>
        <v/>
      </c>
      <c r="AJ122" s="22"/>
      <c r="AK122" s="23" t="str">
        <f t="shared" ca="1" si="35"/>
        <v/>
      </c>
      <c r="AL122" s="22"/>
      <c r="AM122" s="23" t="str">
        <f t="shared" ca="1" si="36"/>
        <v/>
      </c>
      <c r="AN122" s="9" t="str">
        <f t="shared" si="37"/>
        <v/>
      </c>
      <c r="AO122" s="9" t="str">
        <f t="shared" si="38"/>
        <v/>
      </c>
      <c r="AP122" s="9" t="str">
        <f>IF(AN122=7,VLOOKUP(AO122,設定!$A$2:$B$6,2,1),"---")</f>
        <v>---</v>
      </c>
      <c r="AQ122" s="64"/>
      <c r="AR122" s="65"/>
      <c r="AS122" s="65"/>
      <c r="AT122" s="66" t="s">
        <v>105</v>
      </c>
      <c r="AU122" s="67"/>
      <c r="AV122" s="66"/>
      <c r="AW122" s="68"/>
      <c r="AX122" s="69" t="str">
        <f t="shared" si="41"/>
        <v/>
      </c>
      <c r="AY122" s="66" t="s">
        <v>105</v>
      </c>
      <c r="AZ122" s="66" t="s">
        <v>105</v>
      </c>
      <c r="BA122" s="66" t="s">
        <v>105</v>
      </c>
      <c r="BB122" s="66"/>
      <c r="BC122" s="66"/>
      <c r="BD122" s="66"/>
      <c r="BE122" s="66"/>
      <c r="BF122" s="70"/>
      <c r="BG122" s="74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153"/>
      <c r="BZ122" s="83"/>
      <c r="CA122" s="31"/>
      <c r="CB122" s="31">
        <v>110</v>
      </c>
      <c r="CC122" s="15" t="str">
        <f t="shared" si="39"/>
        <v/>
      </c>
      <c r="CD122" s="15" t="str">
        <f t="shared" si="42"/>
        <v>立得点表!3:12</v>
      </c>
      <c r="CE122" s="92" t="str">
        <f t="shared" si="43"/>
        <v>立得点表!16:25</v>
      </c>
      <c r="CF122" s="15" t="str">
        <f t="shared" si="44"/>
        <v>立3段得点表!3:13</v>
      </c>
      <c r="CG122" s="92" t="str">
        <f t="shared" si="45"/>
        <v>立3段得点表!16:25</v>
      </c>
      <c r="CH122" s="15" t="str">
        <f t="shared" si="46"/>
        <v>ボール得点表!3:13</v>
      </c>
      <c r="CI122" s="92" t="str">
        <f t="shared" si="47"/>
        <v>ボール得点表!16:25</v>
      </c>
      <c r="CJ122" s="15" t="str">
        <f t="shared" si="48"/>
        <v>50m得点表!3:13</v>
      </c>
      <c r="CK122" s="92" t="str">
        <f t="shared" si="49"/>
        <v>50m得点表!16:25</v>
      </c>
      <c r="CL122" s="15" t="str">
        <f t="shared" si="50"/>
        <v>往得点表!3:13</v>
      </c>
      <c r="CM122" s="92" t="str">
        <f t="shared" si="51"/>
        <v>往得点表!16:25</v>
      </c>
      <c r="CN122" s="15" t="str">
        <f t="shared" si="52"/>
        <v>腕得点表!3:13</v>
      </c>
      <c r="CO122" s="92" t="str">
        <f t="shared" si="53"/>
        <v>腕得点表!16:25</v>
      </c>
      <c r="CP122" s="15" t="str">
        <f t="shared" si="54"/>
        <v>腕膝得点表!3:4</v>
      </c>
      <c r="CQ122" s="92" t="str">
        <f t="shared" si="55"/>
        <v>腕膝得点表!8:9</v>
      </c>
      <c r="CR122" s="15" t="str">
        <f t="shared" si="56"/>
        <v>20mシャトルラン得点表!3:13</v>
      </c>
      <c r="CS122" s="92" t="str">
        <f t="shared" si="57"/>
        <v>20mシャトルラン得点表!16:25</v>
      </c>
      <c r="CT122" s="31" t="b">
        <f t="shared" si="40"/>
        <v>0</v>
      </c>
    </row>
    <row r="123" spans="1:98">
      <c r="A123" s="8">
        <v>111</v>
      </c>
      <c r="B123" s="117"/>
      <c r="C123" s="13"/>
      <c r="D123" s="138"/>
      <c r="E123" s="13"/>
      <c r="F123" s="111" t="str">
        <f t="shared" si="58"/>
        <v/>
      </c>
      <c r="G123" s="13"/>
      <c r="H123" s="13"/>
      <c r="I123" s="29"/>
      <c r="J123" s="114" t="str">
        <f t="shared" ca="1" si="29"/>
        <v/>
      </c>
      <c r="K123" s="4"/>
      <c r="L123" s="45"/>
      <c r="M123" s="45"/>
      <c r="N123" s="45"/>
      <c r="O123" s="22"/>
      <c r="P123" s="23" t="str">
        <f t="shared" ca="1" si="30"/>
        <v/>
      </c>
      <c r="Q123" s="42"/>
      <c r="R123" s="43"/>
      <c r="S123" s="43"/>
      <c r="T123" s="43"/>
      <c r="U123" s="120"/>
      <c r="V123" s="95"/>
      <c r="W123" s="224" t="str">
        <f t="shared" ca="1" si="31"/>
        <v/>
      </c>
      <c r="X123" s="27"/>
      <c r="Y123" s="42"/>
      <c r="Z123" s="43"/>
      <c r="AA123" s="43"/>
      <c r="AB123" s="43"/>
      <c r="AC123" s="44"/>
      <c r="AD123" s="22"/>
      <c r="AE123" s="23" t="str">
        <f t="shared" ca="1" si="32"/>
        <v/>
      </c>
      <c r="AF123" s="22"/>
      <c r="AG123" s="23" t="str">
        <f t="shared" ca="1" si="33"/>
        <v/>
      </c>
      <c r="AH123" s="95"/>
      <c r="AI123" s="29" t="str">
        <f t="shared" ca="1" si="34"/>
        <v/>
      </c>
      <c r="AJ123" s="22"/>
      <c r="AK123" s="23" t="str">
        <f t="shared" ca="1" si="35"/>
        <v/>
      </c>
      <c r="AL123" s="22"/>
      <c r="AM123" s="23" t="str">
        <f t="shared" ca="1" si="36"/>
        <v/>
      </c>
      <c r="AN123" s="9" t="str">
        <f t="shared" si="37"/>
        <v/>
      </c>
      <c r="AO123" s="9" t="str">
        <f t="shared" si="38"/>
        <v/>
      </c>
      <c r="AP123" s="9" t="str">
        <f>IF(AN123=7,VLOOKUP(AO123,設定!$A$2:$B$6,2,1),"---")</f>
        <v>---</v>
      </c>
      <c r="AQ123" s="64"/>
      <c r="AR123" s="65"/>
      <c r="AS123" s="65"/>
      <c r="AT123" s="66" t="s">
        <v>105</v>
      </c>
      <c r="AU123" s="67"/>
      <c r="AV123" s="66"/>
      <c r="AW123" s="68"/>
      <c r="AX123" s="69" t="str">
        <f t="shared" si="41"/>
        <v/>
      </c>
      <c r="AY123" s="66" t="s">
        <v>105</v>
      </c>
      <c r="AZ123" s="66" t="s">
        <v>105</v>
      </c>
      <c r="BA123" s="66" t="s">
        <v>105</v>
      </c>
      <c r="BB123" s="66"/>
      <c r="BC123" s="66"/>
      <c r="BD123" s="66"/>
      <c r="BE123" s="66"/>
      <c r="BF123" s="70"/>
      <c r="BG123" s="74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153"/>
      <c r="BZ123" s="83"/>
      <c r="CA123" s="31"/>
      <c r="CB123" s="31">
        <v>111</v>
      </c>
      <c r="CC123" s="15" t="str">
        <f t="shared" si="39"/>
        <v/>
      </c>
      <c r="CD123" s="15" t="str">
        <f t="shared" si="42"/>
        <v>立得点表!3:12</v>
      </c>
      <c r="CE123" s="92" t="str">
        <f t="shared" si="43"/>
        <v>立得点表!16:25</v>
      </c>
      <c r="CF123" s="15" t="str">
        <f t="shared" si="44"/>
        <v>立3段得点表!3:13</v>
      </c>
      <c r="CG123" s="92" t="str">
        <f t="shared" si="45"/>
        <v>立3段得点表!16:25</v>
      </c>
      <c r="CH123" s="15" t="str">
        <f t="shared" si="46"/>
        <v>ボール得点表!3:13</v>
      </c>
      <c r="CI123" s="92" t="str">
        <f t="shared" si="47"/>
        <v>ボール得点表!16:25</v>
      </c>
      <c r="CJ123" s="15" t="str">
        <f t="shared" si="48"/>
        <v>50m得点表!3:13</v>
      </c>
      <c r="CK123" s="92" t="str">
        <f t="shared" si="49"/>
        <v>50m得点表!16:25</v>
      </c>
      <c r="CL123" s="15" t="str">
        <f t="shared" si="50"/>
        <v>往得点表!3:13</v>
      </c>
      <c r="CM123" s="92" t="str">
        <f t="shared" si="51"/>
        <v>往得点表!16:25</v>
      </c>
      <c r="CN123" s="15" t="str">
        <f t="shared" si="52"/>
        <v>腕得点表!3:13</v>
      </c>
      <c r="CO123" s="92" t="str">
        <f t="shared" si="53"/>
        <v>腕得点表!16:25</v>
      </c>
      <c r="CP123" s="15" t="str">
        <f t="shared" si="54"/>
        <v>腕膝得点表!3:4</v>
      </c>
      <c r="CQ123" s="92" t="str">
        <f t="shared" si="55"/>
        <v>腕膝得点表!8:9</v>
      </c>
      <c r="CR123" s="15" t="str">
        <f t="shared" si="56"/>
        <v>20mシャトルラン得点表!3:13</v>
      </c>
      <c r="CS123" s="92" t="str">
        <f t="shared" si="57"/>
        <v>20mシャトルラン得点表!16:25</v>
      </c>
      <c r="CT123" s="31" t="b">
        <f t="shared" si="40"/>
        <v>0</v>
      </c>
    </row>
    <row r="124" spans="1:98">
      <c r="A124" s="8">
        <v>112</v>
      </c>
      <c r="B124" s="117"/>
      <c r="C124" s="13"/>
      <c r="D124" s="138"/>
      <c r="E124" s="13"/>
      <c r="F124" s="111" t="str">
        <f t="shared" si="58"/>
        <v/>
      </c>
      <c r="G124" s="13"/>
      <c r="H124" s="13"/>
      <c r="I124" s="29"/>
      <c r="J124" s="114" t="str">
        <f t="shared" ca="1" si="29"/>
        <v/>
      </c>
      <c r="K124" s="4"/>
      <c r="L124" s="45"/>
      <c r="M124" s="45"/>
      <c r="N124" s="45"/>
      <c r="O124" s="22"/>
      <c r="P124" s="23" t="str">
        <f t="shared" ca="1" si="30"/>
        <v/>
      </c>
      <c r="Q124" s="42"/>
      <c r="R124" s="43"/>
      <c r="S124" s="43"/>
      <c r="T124" s="43"/>
      <c r="U124" s="120"/>
      <c r="V124" s="95"/>
      <c r="W124" s="224" t="str">
        <f t="shared" ca="1" si="31"/>
        <v/>
      </c>
      <c r="X124" s="27"/>
      <c r="Y124" s="42"/>
      <c r="Z124" s="43"/>
      <c r="AA124" s="43"/>
      <c r="AB124" s="43"/>
      <c r="AC124" s="44"/>
      <c r="AD124" s="22"/>
      <c r="AE124" s="23" t="str">
        <f t="shared" ca="1" si="32"/>
        <v/>
      </c>
      <c r="AF124" s="22"/>
      <c r="AG124" s="23" t="str">
        <f t="shared" ca="1" si="33"/>
        <v/>
      </c>
      <c r="AH124" s="95"/>
      <c r="AI124" s="29" t="str">
        <f t="shared" ca="1" si="34"/>
        <v/>
      </c>
      <c r="AJ124" s="22"/>
      <c r="AK124" s="23" t="str">
        <f t="shared" ca="1" si="35"/>
        <v/>
      </c>
      <c r="AL124" s="22"/>
      <c r="AM124" s="23" t="str">
        <f t="shared" ca="1" si="36"/>
        <v/>
      </c>
      <c r="AN124" s="9" t="str">
        <f t="shared" si="37"/>
        <v/>
      </c>
      <c r="AO124" s="9" t="str">
        <f t="shared" si="38"/>
        <v/>
      </c>
      <c r="AP124" s="9" t="str">
        <f>IF(AN124=7,VLOOKUP(AO124,設定!$A$2:$B$6,2,1),"---")</f>
        <v>---</v>
      </c>
      <c r="AQ124" s="64"/>
      <c r="AR124" s="65"/>
      <c r="AS124" s="65"/>
      <c r="AT124" s="66" t="s">
        <v>105</v>
      </c>
      <c r="AU124" s="67"/>
      <c r="AV124" s="66"/>
      <c r="AW124" s="68"/>
      <c r="AX124" s="69" t="str">
        <f t="shared" si="41"/>
        <v/>
      </c>
      <c r="AY124" s="66" t="s">
        <v>105</v>
      </c>
      <c r="AZ124" s="66" t="s">
        <v>105</v>
      </c>
      <c r="BA124" s="66" t="s">
        <v>105</v>
      </c>
      <c r="BB124" s="66"/>
      <c r="BC124" s="66"/>
      <c r="BD124" s="66"/>
      <c r="BE124" s="66"/>
      <c r="BF124" s="70"/>
      <c r="BG124" s="74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153"/>
      <c r="BZ124" s="83"/>
      <c r="CA124" s="31"/>
      <c r="CB124" s="31">
        <v>112</v>
      </c>
      <c r="CC124" s="15" t="str">
        <f t="shared" si="39"/>
        <v/>
      </c>
      <c r="CD124" s="15" t="str">
        <f t="shared" si="42"/>
        <v>立得点表!3:12</v>
      </c>
      <c r="CE124" s="92" t="str">
        <f t="shared" si="43"/>
        <v>立得点表!16:25</v>
      </c>
      <c r="CF124" s="15" t="str">
        <f t="shared" si="44"/>
        <v>立3段得点表!3:13</v>
      </c>
      <c r="CG124" s="92" t="str">
        <f t="shared" si="45"/>
        <v>立3段得点表!16:25</v>
      </c>
      <c r="CH124" s="15" t="str">
        <f t="shared" si="46"/>
        <v>ボール得点表!3:13</v>
      </c>
      <c r="CI124" s="92" t="str">
        <f t="shared" si="47"/>
        <v>ボール得点表!16:25</v>
      </c>
      <c r="CJ124" s="15" t="str">
        <f t="shared" si="48"/>
        <v>50m得点表!3:13</v>
      </c>
      <c r="CK124" s="92" t="str">
        <f t="shared" si="49"/>
        <v>50m得点表!16:25</v>
      </c>
      <c r="CL124" s="15" t="str">
        <f t="shared" si="50"/>
        <v>往得点表!3:13</v>
      </c>
      <c r="CM124" s="92" t="str">
        <f t="shared" si="51"/>
        <v>往得点表!16:25</v>
      </c>
      <c r="CN124" s="15" t="str">
        <f t="shared" si="52"/>
        <v>腕得点表!3:13</v>
      </c>
      <c r="CO124" s="92" t="str">
        <f t="shared" si="53"/>
        <v>腕得点表!16:25</v>
      </c>
      <c r="CP124" s="15" t="str">
        <f t="shared" si="54"/>
        <v>腕膝得点表!3:4</v>
      </c>
      <c r="CQ124" s="92" t="str">
        <f t="shared" si="55"/>
        <v>腕膝得点表!8:9</v>
      </c>
      <c r="CR124" s="15" t="str">
        <f t="shared" si="56"/>
        <v>20mシャトルラン得点表!3:13</v>
      </c>
      <c r="CS124" s="92" t="str">
        <f t="shared" si="57"/>
        <v>20mシャトルラン得点表!16:25</v>
      </c>
      <c r="CT124" s="31" t="b">
        <f t="shared" si="40"/>
        <v>0</v>
      </c>
    </row>
    <row r="125" spans="1:98">
      <c r="A125" s="8">
        <v>113</v>
      </c>
      <c r="B125" s="117"/>
      <c r="C125" s="13"/>
      <c r="D125" s="138"/>
      <c r="E125" s="13"/>
      <c r="F125" s="111" t="str">
        <f t="shared" si="58"/>
        <v/>
      </c>
      <c r="G125" s="13"/>
      <c r="H125" s="13"/>
      <c r="I125" s="29"/>
      <c r="J125" s="114" t="str">
        <f t="shared" ca="1" si="29"/>
        <v/>
      </c>
      <c r="K125" s="4"/>
      <c r="L125" s="45"/>
      <c r="M125" s="45"/>
      <c r="N125" s="45"/>
      <c r="O125" s="22"/>
      <c r="P125" s="23" t="str">
        <f t="shared" ca="1" si="30"/>
        <v/>
      </c>
      <c r="Q125" s="42"/>
      <c r="R125" s="43"/>
      <c r="S125" s="43"/>
      <c r="T125" s="43"/>
      <c r="U125" s="120"/>
      <c r="V125" s="95"/>
      <c r="W125" s="224" t="str">
        <f t="shared" ca="1" si="31"/>
        <v/>
      </c>
      <c r="X125" s="27"/>
      <c r="Y125" s="42"/>
      <c r="Z125" s="43"/>
      <c r="AA125" s="43"/>
      <c r="AB125" s="43"/>
      <c r="AC125" s="44"/>
      <c r="AD125" s="22"/>
      <c r="AE125" s="23" t="str">
        <f t="shared" ca="1" si="32"/>
        <v/>
      </c>
      <c r="AF125" s="22"/>
      <c r="AG125" s="23" t="str">
        <f t="shared" ca="1" si="33"/>
        <v/>
      </c>
      <c r="AH125" s="95"/>
      <c r="AI125" s="29" t="str">
        <f t="shared" ca="1" si="34"/>
        <v/>
      </c>
      <c r="AJ125" s="22"/>
      <c r="AK125" s="23" t="str">
        <f t="shared" ca="1" si="35"/>
        <v/>
      </c>
      <c r="AL125" s="22"/>
      <c r="AM125" s="23" t="str">
        <f t="shared" ca="1" si="36"/>
        <v/>
      </c>
      <c r="AN125" s="9" t="str">
        <f t="shared" si="37"/>
        <v/>
      </c>
      <c r="AO125" s="9" t="str">
        <f t="shared" si="38"/>
        <v/>
      </c>
      <c r="AP125" s="9" t="str">
        <f>IF(AN125=7,VLOOKUP(AO125,設定!$A$2:$B$6,2,1),"---")</f>
        <v>---</v>
      </c>
      <c r="AQ125" s="64"/>
      <c r="AR125" s="65"/>
      <c r="AS125" s="65"/>
      <c r="AT125" s="66" t="s">
        <v>105</v>
      </c>
      <c r="AU125" s="67"/>
      <c r="AV125" s="66"/>
      <c r="AW125" s="68"/>
      <c r="AX125" s="69" t="str">
        <f t="shared" si="41"/>
        <v/>
      </c>
      <c r="AY125" s="66" t="s">
        <v>105</v>
      </c>
      <c r="AZ125" s="66" t="s">
        <v>105</v>
      </c>
      <c r="BA125" s="66" t="s">
        <v>105</v>
      </c>
      <c r="BB125" s="66"/>
      <c r="BC125" s="66"/>
      <c r="BD125" s="66"/>
      <c r="BE125" s="66"/>
      <c r="BF125" s="70"/>
      <c r="BG125" s="74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153"/>
      <c r="BZ125" s="83"/>
      <c r="CA125" s="31"/>
      <c r="CB125" s="31">
        <v>113</v>
      </c>
      <c r="CC125" s="15" t="str">
        <f t="shared" si="39"/>
        <v/>
      </c>
      <c r="CD125" s="15" t="str">
        <f t="shared" si="42"/>
        <v>立得点表!3:12</v>
      </c>
      <c r="CE125" s="92" t="str">
        <f t="shared" si="43"/>
        <v>立得点表!16:25</v>
      </c>
      <c r="CF125" s="15" t="str">
        <f t="shared" si="44"/>
        <v>立3段得点表!3:13</v>
      </c>
      <c r="CG125" s="92" t="str">
        <f t="shared" si="45"/>
        <v>立3段得点表!16:25</v>
      </c>
      <c r="CH125" s="15" t="str">
        <f t="shared" si="46"/>
        <v>ボール得点表!3:13</v>
      </c>
      <c r="CI125" s="92" t="str">
        <f t="shared" si="47"/>
        <v>ボール得点表!16:25</v>
      </c>
      <c r="CJ125" s="15" t="str">
        <f t="shared" si="48"/>
        <v>50m得点表!3:13</v>
      </c>
      <c r="CK125" s="92" t="str">
        <f t="shared" si="49"/>
        <v>50m得点表!16:25</v>
      </c>
      <c r="CL125" s="15" t="str">
        <f t="shared" si="50"/>
        <v>往得点表!3:13</v>
      </c>
      <c r="CM125" s="92" t="str">
        <f t="shared" si="51"/>
        <v>往得点表!16:25</v>
      </c>
      <c r="CN125" s="15" t="str">
        <f t="shared" si="52"/>
        <v>腕得点表!3:13</v>
      </c>
      <c r="CO125" s="92" t="str">
        <f t="shared" si="53"/>
        <v>腕得点表!16:25</v>
      </c>
      <c r="CP125" s="15" t="str">
        <f t="shared" si="54"/>
        <v>腕膝得点表!3:4</v>
      </c>
      <c r="CQ125" s="92" t="str">
        <f t="shared" si="55"/>
        <v>腕膝得点表!8:9</v>
      </c>
      <c r="CR125" s="15" t="str">
        <f t="shared" si="56"/>
        <v>20mシャトルラン得点表!3:13</v>
      </c>
      <c r="CS125" s="92" t="str">
        <f t="shared" si="57"/>
        <v>20mシャトルラン得点表!16:25</v>
      </c>
      <c r="CT125" s="31" t="b">
        <f t="shared" si="40"/>
        <v>0</v>
      </c>
    </row>
    <row r="126" spans="1:98">
      <c r="A126" s="8">
        <v>114</v>
      </c>
      <c r="B126" s="117"/>
      <c r="C126" s="13"/>
      <c r="D126" s="138"/>
      <c r="E126" s="13"/>
      <c r="F126" s="111" t="str">
        <f t="shared" si="58"/>
        <v/>
      </c>
      <c r="G126" s="13"/>
      <c r="H126" s="13"/>
      <c r="I126" s="29"/>
      <c r="J126" s="114" t="str">
        <f t="shared" ca="1" si="29"/>
        <v/>
      </c>
      <c r="K126" s="4"/>
      <c r="L126" s="45"/>
      <c r="M126" s="45"/>
      <c r="N126" s="45"/>
      <c r="O126" s="22"/>
      <c r="P126" s="23" t="str">
        <f t="shared" ca="1" si="30"/>
        <v/>
      </c>
      <c r="Q126" s="42"/>
      <c r="R126" s="43"/>
      <c r="S126" s="43"/>
      <c r="T126" s="43"/>
      <c r="U126" s="120"/>
      <c r="V126" s="95"/>
      <c r="W126" s="29" t="str">
        <f t="shared" ca="1" si="31"/>
        <v/>
      </c>
      <c r="X126" s="27"/>
      <c r="Y126" s="42"/>
      <c r="Z126" s="43"/>
      <c r="AA126" s="43"/>
      <c r="AB126" s="43"/>
      <c r="AC126" s="44"/>
      <c r="AD126" s="22"/>
      <c r="AE126" s="23" t="str">
        <f t="shared" ca="1" si="32"/>
        <v/>
      </c>
      <c r="AF126" s="22"/>
      <c r="AG126" s="23" t="str">
        <f t="shared" ca="1" si="33"/>
        <v/>
      </c>
      <c r="AH126" s="95"/>
      <c r="AI126" s="29" t="str">
        <f t="shared" ca="1" si="34"/>
        <v/>
      </c>
      <c r="AJ126" s="22"/>
      <c r="AK126" s="23" t="str">
        <f t="shared" ca="1" si="35"/>
        <v/>
      </c>
      <c r="AL126" s="22"/>
      <c r="AM126" s="23" t="str">
        <f t="shared" ca="1" si="36"/>
        <v/>
      </c>
      <c r="AN126" s="9" t="str">
        <f t="shared" si="37"/>
        <v/>
      </c>
      <c r="AO126" s="9" t="str">
        <f t="shared" si="38"/>
        <v/>
      </c>
      <c r="AP126" s="9" t="str">
        <f>IF(AN126=7,VLOOKUP(AO126,設定!$A$2:$B$6,2,1),"---")</f>
        <v>---</v>
      </c>
      <c r="AQ126" s="64"/>
      <c r="AR126" s="65"/>
      <c r="AS126" s="65"/>
      <c r="AT126" s="66" t="s">
        <v>105</v>
      </c>
      <c r="AU126" s="67"/>
      <c r="AV126" s="66"/>
      <c r="AW126" s="68"/>
      <c r="AX126" s="69" t="str">
        <f t="shared" si="41"/>
        <v/>
      </c>
      <c r="AY126" s="66" t="s">
        <v>105</v>
      </c>
      <c r="AZ126" s="66" t="s">
        <v>105</v>
      </c>
      <c r="BA126" s="66" t="s">
        <v>105</v>
      </c>
      <c r="BB126" s="66"/>
      <c r="BC126" s="66"/>
      <c r="BD126" s="66"/>
      <c r="BE126" s="66"/>
      <c r="BF126" s="70"/>
      <c r="BG126" s="74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153"/>
      <c r="BZ126" s="83"/>
      <c r="CA126" s="31"/>
      <c r="CB126" s="31">
        <v>114</v>
      </c>
      <c r="CC126" s="15" t="str">
        <f t="shared" si="39"/>
        <v/>
      </c>
      <c r="CD126" s="15" t="str">
        <f t="shared" si="42"/>
        <v>立得点表!3:12</v>
      </c>
      <c r="CE126" s="92" t="str">
        <f t="shared" si="43"/>
        <v>立得点表!16:25</v>
      </c>
      <c r="CF126" s="15" t="str">
        <f t="shared" si="44"/>
        <v>立3段得点表!3:13</v>
      </c>
      <c r="CG126" s="92" t="str">
        <f t="shared" si="45"/>
        <v>立3段得点表!16:25</v>
      </c>
      <c r="CH126" s="15" t="str">
        <f t="shared" si="46"/>
        <v>ボール得点表!3:13</v>
      </c>
      <c r="CI126" s="92" t="str">
        <f t="shared" si="47"/>
        <v>ボール得点表!16:25</v>
      </c>
      <c r="CJ126" s="15" t="str">
        <f t="shared" si="48"/>
        <v>50m得点表!3:13</v>
      </c>
      <c r="CK126" s="92" t="str">
        <f t="shared" si="49"/>
        <v>50m得点表!16:25</v>
      </c>
      <c r="CL126" s="15" t="str">
        <f t="shared" si="50"/>
        <v>往得点表!3:13</v>
      </c>
      <c r="CM126" s="92" t="str">
        <f t="shared" si="51"/>
        <v>往得点表!16:25</v>
      </c>
      <c r="CN126" s="15" t="str">
        <f t="shared" si="52"/>
        <v>腕得点表!3:13</v>
      </c>
      <c r="CO126" s="92" t="str">
        <f t="shared" si="53"/>
        <v>腕得点表!16:25</v>
      </c>
      <c r="CP126" s="15" t="str">
        <f t="shared" si="54"/>
        <v>腕膝得点表!3:4</v>
      </c>
      <c r="CQ126" s="92" t="str">
        <f t="shared" si="55"/>
        <v>腕膝得点表!8:9</v>
      </c>
      <c r="CR126" s="15" t="str">
        <f t="shared" si="56"/>
        <v>20mシャトルラン得点表!3:13</v>
      </c>
      <c r="CS126" s="92" t="str">
        <f t="shared" si="57"/>
        <v>20mシャトルラン得点表!16:25</v>
      </c>
      <c r="CT126" s="31" t="b">
        <f t="shared" si="40"/>
        <v>0</v>
      </c>
    </row>
    <row r="127" spans="1:98">
      <c r="A127" s="8">
        <v>115</v>
      </c>
      <c r="B127" s="117"/>
      <c r="C127" s="13"/>
      <c r="D127" s="138"/>
      <c r="E127" s="13"/>
      <c r="F127" s="111" t="str">
        <f t="shared" si="58"/>
        <v/>
      </c>
      <c r="G127" s="13"/>
      <c r="H127" s="13"/>
      <c r="I127" s="29"/>
      <c r="J127" s="114" t="str">
        <f t="shared" ca="1" si="29"/>
        <v/>
      </c>
      <c r="K127" s="4"/>
      <c r="L127" s="45"/>
      <c r="M127" s="45"/>
      <c r="N127" s="45"/>
      <c r="O127" s="22"/>
      <c r="P127" s="23" t="str">
        <f t="shared" ca="1" si="30"/>
        <v/>
      </c>
      <c r="Q127" s="42"/>
      <c r="R127" s="43"/>
      <c r="S127" s="43"/>
      <c r="T127" s="43"/>
      <c r="U127" s="120"/>
      <c r="V127" s="95"/>
      <c r="W127" s="29" t="str">
        <f t="shared" ca="1" si="31"/>
        <v/>
      </c>
      <c r="X127" s="27"/>
      <c r="Y127" s="42"/>
      <c r="Z127" s="43"/>
      <c r="AA127" s="43"/>
      <c r="AB127" s="43"/>
      <c r="AC127" s="44"/>
      <c r="AD127" s="22"/>
      <c r="AE127" s="23" t="str">
        <f t="shared" ca="1" si="32"/>
        <v/>
      </c>
      <c r="AF127" s="22"/>
      <c r="AG127" s="23" t="str">
        <f t="shared" ca="1" si="33"/>
        <v/>
      </c>
      <c r="AH127" s="95"/>
      <c r="AI127" s="29" t="str">
        <f t="shared" ca="1" si="34"/>
        <v/>
      </c>
      <c r="AJ127" s="22"/>
      <c r="AK127" s="23" t="str">
        <f t="shared" ca="1" si="35"/>
        <v/>
      </c>
      <c r="AL127" s="22"/>
      <c r="AM127" s="23" t="str">
        <f t="shared" ca="1" si="36"/>
        <v/>
      </c>
      <c r="AN127" s="9" t="str">
        <f t="shared" si="37"/>
        <v/>
      </c>
      <c r="AO127" s="9" t="str">
        <f t="shared" si="38"/>
        <v/>
      </c>
      <c r="AP127" s="9" t="str">
        <f>IF(AN127=7,VLOOKUP(AO127,設定!$A$2:$B$6,2,1),"---")</f>
        <v>---</v>
      </c>
      <c r="AQ127" s="64"/>
      <c r="AR127" s="65"/>
      <c r="AS127" s="65"/>
      <c r="AT127" s="66" t="s">
        <v>105</v>
      </c>
      <c r="AU127" s="67"/>
      <c r="AV127" s="66"/>
      <c r="AW127" s="68"/>
      <c r="AX127" s="69" t="str">
        <f t="shared" si="41"/>
        <v/>
      </c>
      <c r="AY127" s="66" t="s">
        <v>105</v>
      </c>
      <c r="AZ127" s="66" t="s">
        <v>105</v>
      </c>
      <c r="BA127" s="66" t="s">
        <v>105</v>
      </c>
      <c r="BB127" s="66"/>
      <c r="BC127" s="66"/>
      <c r="BD127" s="66"/>
      <c r="BE127" s="66"/>
      <c r="BF127" s="70"/>
      <c r="BG127" s="74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153"/>
      <c r="BZ127" s="83"/>
      <c r="CA127" s="31"/>
      <c r="CB127" s="31">
        <v>115</v>
      </c>
      <c r="CC127" s="15" t="str">
        <f t="shared" si="39"/>
        <v/>
      </c>
      <c r="CD127" s="15" t="str">
        <f t="shared" si="42"/>
        <v>立得点表!3:12</v>
      </c>
      <c r="CE127" s="92" t="str">
        <f t="shared" si="43"/>
        <v>立得点表!16:25</v>
      </c>
      <c r="CF127" s="15" t="str">
        <f t="shared" si="44"/>
        <v>立3段得点表!3:13</v>
      </c>
      <c r="CG127" s="92" t="str">
        <f t="shared" si="45"/>
        <v>立3段得点表!16:25</v>
      </c>
      <c r="CH127" s="15" t="str">
        <f t="shared" si="46"/>
        <v>ボール得点表!3:13</v>
      </c>
      <c r="CI127" s="92" t="str">
        <f t="shared" si="47"/>
        <v>ボール得点表!16:25</v>
      </c>
      <c r="CJ127" s="15" t="str">
        <f t="shared" si="48"/>
        <v>50m得点表!3:13</v>
      </c>
      <c r="CK127" s="92" t="str">
        <f t="shared" si="49"/>
        <v>50m得点表!16:25</v>
      </c>
      <c r="CL127" s="15" t="str">
        <f t="shared" si="50"/>
        <v>往得点表!3:13</v>
      </c>
      <c r="CM127" s="92" t="str">
        <f t="shared" si="51"/>
        <v>往得点表!16:25</v>
      </c>
      <c r="CN127" s="15" t="str">
        <f t="shared" si="52"/>
        <v>腕得点表!3:13</v>
      </c>
      <c r="CO127" s="92" t="str">
        <f t="shared" si="53"/>
        <v>腕得点表!16:25</v>
      </c>
      <c r="CP127" s="15" t="str">
        <f t="shared" si="54"/>
        <v>腕膝得点表!3:4</v>
      </c>
      <c r="CQ127" s="92" t="str">
        <f t="shared" si="55"/>
        <v>腕膝得点表!8:9</v>
      </c>
      <c r="CR127" s="15" t="str">
        <f t="shared" si="56"/>
        <v>20mシャトルラン得点表!3:13</v>
      </c>
      <c r="CS127" s="92" t="str">
        <f t="shared" si="57"/>
        <v>20mシャトルラン得点表!16:25</v>
      </c>
      <c r="CT127" s="31" t="b">
        <f t="shared" si="40"/>
        <v>0</v>
      </c>
    </row>
    <row r="128" spans="1:98">
      <c r="A128" s="8">
        <v>116</v>
      </c>
      <c r="B128" s="117"/>
      <c r="C128" s="13"/>
      <c r="D128" s="138"/>
      <c r="E128" s="13"/>
      <c r="F128" s="111" t="str">
        <f t="shared" si="58"/>
        <v/>
      </c>
      <c r="G128" s="13"/>
      <c r="H128" s="13"/>
      <c r="I128" s="29"/>
      <c r="J128" s="114" t="str">
        <f t="shared" ca="1" si="29"/>
        <v/>
      </c>
      <c r="K128" s="4"/>
      <c r="L128" s="45"/>
      <c r="M128" s="45"/>
      <c r="N128" s="45"/>
      <c r="O128" s="22"/>
      <c r="P128" s="23" t="str">
        <f t="shared" ca="1" si="30"/>
        <v/>
      </c>
      <c r="Q128" s="42"/>
      <c r="R128" s="43"/>
      <c r="S128" s="43"/>
      <c r="T128" s="43"/>
      <c r="U128" s="120"/>
      <c r="V128" s="95"/>
      <c r="W128" s="29" t="str">
        <f t="shared" ca="1" si="31"/>
        <v/>
      </c>
      <c r="X128" s="27"/>
      <c r="Y128" s="42"/>
      <c r="Z128" s="43"/>
      <c r="AA128" s="43"/>
      <c r="AB128" s="43"/>
      <c r="AC128" s="44"/>
      <c r="AD128" s="22"/>
      <c r="AE128" s="23" t="str">
        <f t="shared" ca="1" si="32"/>
        <v/>
      </c>
      <c r="AF128" s="22"/>
      <c r="AG128" s="23" t="str">
        <f t="shared" ca="1" si="33"/>
        <v/>
      </c>
      <c r="AH128" s="95"/>
      <c r="AI128" s="29" t="str">
        <f t="shared" ca="1" si="34"/>
        <v/>
      </c>
      <c r="AJ128" s="22"/>
      <c r="AK128" s="23" t="str">
        <f t="shared" ca="1" si="35"/>
        <v/>
      </c>
      <c r="AL128" s="22"/>
      <c r="AM128" s="23" t="str">
        <f t="shared" ca="1" si="36"/>
        <v/>
      </c>
      <c r="AN128" s="9" t="str">
        <f t="shared" si="37"/>
        <v/>
      </c>
      <c r="AO128" s="9" t="str">
        <f t="shared" si="38"/>
        <v/>
      </c>
      <c r="AP128" s="9" t="str">
        <f>IF(AN128=7,VLOOKUP(AO128,設定!$A$2:$B$6,2,1),"---")</f>
        <v>---</v>
      </c>
      <c r="AQ128" s="64"/>
      <c r="AR128" s="65"/>
      <c r="AS128" s="65"/>
      <c r="AT128" s="66" t="s">
        <v>105</v>
      </c>
      <c r="AU128" s="67"/>
      <c r="AV128" s="66"/>
      <c r="AW128" s="68"/>
      <c r="AX128" s="69" t="str">
        <f t="shared" si="41"/>
        <v/>
      </c>
      <c r="AY128" s="66" t="s">
        <v>105</v>
      </c>
      <c r="AZ128" s="66" t="s">
        <v>105</v>
      </c>
      <c r="BA128" s="66" t="s">
        <v>105</v>
      </c>
      <c r="BB128" s="66"/>
      <c r="BC128" s="66"/>
      <c r="BD128" s="66"/>
      <c r="BE128" s="66"/>
      <c r="BF128" s="70"/>
      <c r="BG128" s="74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153"/>
      <c r="BZ128" s="83"/>
      <c r="CA128" s="31"/>
      <c r="CB128" s="31">
        <v>116</v>
      </c>
      <c r="CC128" s="15" t="str">
        <f t="shared" si="39"/>
        <v/>
      </c>
      <c r="CD128" s="15" t="str">
        <f t="shared" si="42"/>
        <v>立得点表!3:12</v>
      </c>
      <c r="CE128" s="92" t="str">
        <f t="shared" si="43"/>
        <v>立得点表!16:25</v>
      </c>
      <c r="CF128" s="15" t="str">
        <f t="shared" si="44"/>
        <v>立3段得点表!3:13</v>
      </c>
      <c r="CG128" s="92" t="str">
        <f t="shared" si="45"/>
        <v>立3段得点表!16:25</v>
      </c>
      <c r="CH128" s="15" t="str">
        <f t="shared" si="46"/>
        <v>ボール得点表!3:13</v>
      </c>
      <c r="CI128" s="92" t="str">
        <f t="shared" si="47"/>
        <v>ボール得点表!16:25</v>
      </c>
      <c r="CJ128" s="15" t="str">
        <f t="shared" si="48"/>
        <v>50m得点表!3:13</v>
      </c>
      <c r="CK128" s="92" t="str">
        <f t="shared" si="49"/>
        <v>50m得点表!16:25</v>
      </c>
      <c r="CL128" s="15" t="str">
        <f t="shared" si="50"/>
        <v>往得点表!3:13</v>
      </c>
      <c r="CM128" s="92" t="str">
        <f t="shared" si="51"/>
        <v>往得点表!16:25</v>
      </c>
      <c r="CN128" s="15" t="str">
        <f t="shared" si="52"/>
        <v>腕得点表!3:13</v>
      </c>
      <c r="CO128" s="92" t="str">
        <f t="shared" si="53"/>
        <v>腕得点表!16:25</v>
      </c>
      <c r="CP128" s="15" t="str">
        <f t="shared" si="54"/>
        <v>腕膝得点表!3:4</v>
      </c>
      <c r="CQ128" s="92" t="str">
        <f t="shared" si="55"/>
        <v>腕膝得点表!8:9</v>
      </c>
      <c r="CR128" s="15" t="str">
        <f t="shared" si="56"/>
        <v>20mシャトルラン得点表!3:13</v>
      </c>
      <c r="CS128" s="92" t="str">
        <f t="shared" si="57"/>
        <v>20mシャトルラン得点表!16:25</v>
      </c>
      <c r="CT128" s="31" t="b">
        <f t="shared" si="40"/>
        <v>0</v>
      </c>
    </row>
    <row r="129" spans="1:98">
      <c r="A129" s="8">
        <v>117</v>
      </c>
      <c r="B129" s="117"/>
      <c r="C129" s="13"/>
      <c r="D129" s="138"/>
      <c r="E129" s="13"/>
      <c r="F129" s="111" t="str">
        <f t="shared" si="58"/>
        <v/>
      </c>
      <c r="G129" s="13"/>
      <c r="H129" s="13"/>
      <c r="I129" s="29"/>
      <c r="J129" s="114" t="str">
        <f t="shared" ca="1" si="29"/>
        <v/>
      </c>
      <c r="K129" s="4"/>
      <c r="L129" s="45"/>
      <c r="M129" s="45"/>
      <c r="N129" s="45"/>
      <c r="O129" s="22"/>
      <c r="P129" s="23" t="str">
        <f t="shared" ca="1" si="30"/>
        <v/>
      </c>
      <c r="Q129" s="42"/>
      <c r="R129" s="43"/>
      <c r="S129" s="43"/>
      <c r="T129" s="43"/>
      <c r="U129" s="120"/>
      <c r="V129" s="95"/>
      <c r="W129" s="29" t="str">
        <f t="shared" ca="1" si="31"/>
        <v/>
      </c>
      <c r="X129" s="27"/>
      <c r="Y129" s="42"/>
      <c r="Z129" s="43"/>
      <c r="AA129" s="43"/>
      <c r="AB129" s="43"/>
      <c r="AC129" s="44"/>
      <c r="AD129" s="22"/>
      <c r="AE129" s="23" t="str">
        <f t="shared" ca="1" si="32"/>
        <v/>
      </c>
      <c r="AF129" s="22"/>
      <c r="AG129" s="23" t="str">
        <f t="shared" ca="1" si="33"/>
        <v/>
      </c>
      <c r="AH129" s="95"/>
      <c r="AI129" s="29" t="str">
        <f t="shared" ca="1" si="34"/>
        <v/>
      </c>
      <c r="AJ129" s="22"/>
      <c r="AK129" s="23" t="str">
        <f t="shared" ca="1" si="35"/>
        <v/>
      </c>
      <c r="AL129" s="22"/>
      <c r="AM129" s="23" t="str">
        <f t="shared" ca="1" si="36"/>
        <v/>
      </c>
      <c r="AN129" s="9" t="str">
        <f t="shared" si="37"/>
        <v/>
      </c>
      <c r="AO129" s="9" t="str">
        <f t="shared" si="38"/>
        <v/>
      </c>
      <c r="AP129" s="9" t="str">
        <f>IF(AN129=7,VLOOKUP(AO129,設定!$A$2:$B$6,2,1),"---")</f>
        <v>---</v>
      </c>
      <c r="AQ129" s="64"/>
      <c r="AR129" s="65"/>
      <c r="AS129" s="65"/>
      <c r="AT129" s="66" t="s">
        <v>105</v>
      </c>
      <c r="AU129" s="67"/>
      <c r="AV129" s="66"/>
      <c r="AW129" s="68"/>
      <c r="AX129" s="69" t="str">
        <f t="shared" si="41"/>
        <v/>
      </c>
      <c r="AY129" s="66" t="s">
        <v>105</v>
      </c>
      <c r="AZ129" s="66" t="s">
        <v>105</v>
      </c>
      <c r="BA129" s="66" t="s">
        <v>105</v>
      </c>
      <c r="BB129" s="66"/>
      <c r="BC129" s="66"/>
      <c r="BD129" s="66"/>
      <c r="BE129" s="66"/>
      <c r="BF129" s="70"/>
      <c r="BG129" s="74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153"/>
      <c r="BZ129" s="83"/>
      <c r="CA129" s="31"/>
      <c r="CB129" s="31">
        <v>117</v>
      </c>
      <c r="CC129" s="15" t="str">
        <f t="shared" si="39"/>
        <v/>
      </c>
      <c r="CD129" s="15" t="str">
        <f t="shared" si="42"/>
        <v>立得点表!3:12</v>
      </c>
      <c r="CE129" s="92" t="str">
        <f t="shared" si="43"/>
        <v>立得点表!16:25</v>
      </c>
      <c r="CF129" s="15" t="str">
        <f t="shared" si="44"/>
        <v>立3段得点表!3:13</v>
      </c>
      <c r="CG129" s="92" t="str">
        <f t="shared" si="45"/>
        <v>立3段得点表!16:25</v>
      </c>
      <c r="CH129" s="15" t="str">
        <f t="shared" si="46"/>
        <v>ボール得点表!3:13</v>
      </c>
      <c r="CI129" s="92" t="str">
        <f t="shared" si="47"/>
        <v>ボール得点表!16:25</v>
      </c>
      <c r="CJ129" s="15" t="str">
        <f t="shared" si="48"/>
        <v>50m得点表!3:13</v>
      </c>
      <c r="CK129" s="92" t="str">
        <f t="shared" si="49"/>
        <v>50m得点表!16:25</v>
      </c>
      <c r="CL129" s="15" t="str">
        <f t="shared" si="50"/>
        <v>往得点表!3:13</v>
      </c>
      <c r="CM129" s="92" t="str">
        <f t="shared" si="51"/>
        <v>往得点表!16:25</v>
      </c>
      <c r="CN129" s="15" t="str">
        <f t="shared" si="52"/>
        <v>腕得点表!3:13</v>
      </c>
      <c r="CO129" s="92" t="str">
        <f t="shared" si="53"/>
        <v>腕得点表!16:25</v>
      </c>
      <c r="CP129" s="15" t="str">
        <f t="shared" si="54"/>
        <v>腕膝得点表!3:4</v>
      </c>
      <c r="CQ129" s="92" t="str">
        <f t="shared" si="55"/>
        <v>腕膝得点表!8:9</v>
      </c>
      <c r="CR129" s="15" t="str">
        <f t="shared" si="56"/>
        <v>20mシャトルラン得点表!3:13</v>
      </c>
      <c r="CS129" s="92" t="str">
        <f t="shared" si="57"/>
        <v>20mシャトルラン得点表!16:25</v>
      </c>
      <c r="CT129" s="31" t="b">
        <f t="shared" si="40"/>
        <v>0</v>
      </c>
    </row>
    <row r="130" spans="1:98">
      <c r="A130" s="8">
        <v>118</v>
      </c>
      <c r="B130" s="117"/>
      <c r="C130" s="13"/>
      <c r="D130" s="138"/>
      <c r="E130" s="13"/>
      <c r="F130" s="111" t="str">
        <f t="shared" si="58"/>
        <v/>
      </c>
      <c r="G130" s="13"/>
      <c r="H130" s="13"/>
      <c r="I130" s="29"/>
      <c r="J130" s="114" t="str">
        <f t="shared" ca="1" si="29"/>
        <v/>
      </c>
      <c r="K130" s="4"/>
      <c r="L130" s="45"/>
      <c r="M130" s="45"/>
      <c r="N130" s="45"/>
      <c r="O130" s="22"/>
      <c r="P130" s="23" t="str">
        <f t="shared" ca="1" si="30"/>
        <v/>
      </c>
      <c r="Q130" s="42"/>
      <c r="R130" s="43"/>
      <c r="S130" s="43"/>
      <c r="T130" s="43"/>
      <c r="U130" s="120"/>
      <c r="V130" s="95"/>
      <c r="W130" s="29" t="str">
        <f t="shared" ca="1" si="31"/>
        <v/>
      </c>
      <c r="X130" s="27"/>
      <c r="Y130" s="42"/>
      <c r="Z130" s="43"/>
      <c r="AA130" s="43"/>
      <c r="AB130" s="43"/>
      <c r="AC130" s="44"/>
      <c r="AD130" s="22"/>
      <c r="AE130" s="23" t="str">
        <f t="shared" ca="1" si="32"/>
        <v/>
      </c>
      <c r="AF130" s="22"/>
      <c r="AG130" s="23" t="str">
        <f t="shared" ca="1" si="33"/>
        <v/>
      </c>
      <c r="AH130" s="95"/>
      <c r="AI130" s="29" t="str">
        <f t="shared" ca="1" si="34"/>
        <v/>
      </c>
      <c r="AJ130" s="22"/>
      <c r="AK130" s="23" t="str">
        <f t="shared" ca="1" si="35"/>
        <v/>
      </c>
      <c r="AL130" s="22"/>
      <c r="AM130" s="23" t="str">
        <f t="shared" ca="1" si="36"/>
        <v/>
      </c>
      <c r="AN130" s="9" t="str">
        <f t="shared" si="37"/>
        <v/>
      </c>
      <c r="AO130" s="9" t="str">
        <f t="shared" si="38"/>
        <v/>
      </c>
      <c r="AP130" s="9" t="str">
        <f>IF(AN130=7,VLOOKUP(AO130,設定!$A$2:$B$6,2,1),"---")</f>
        <v>---</v>
      </c>
      <c r="AQ130" s="64"/>
      <c r="AR130" s="65"/>
      <c r="AS130" s="65"/>
      <c r="AT130" s="66" t="s">
        <v>105</v>
      </c>
      <c r="AU130" s="67"/>
      <c r="AV130" s="66"/>
      <c r="AW130" s="68"/>
      <c r="AX130" s="69" t="str">
        <f t="shared" si="41"/>
        <v/>
      </c>
      <c r="AY130" s="66" t="s">
        <v>105</v>
      </c>
      <c r="AZ130" s="66" t="s">
        <v>105</v>
      </c>
      <c r="BA130" s="66" t="s">
        <v>105</v>
      </c>
      <c r="BB130" s="66"/>
      <c r="BC130" s="66"/>
      <c r="BD130" s="66"/>
      <c r="BE130" s="66"/>
      <c r="BF130" s="70"/>
      <c r="BG130" s="74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153"/>
      <c r="BZ130" s="83"/>
      <c r="CA130" s="31"/>
      <c r="CB130" s="31">
        <v>118</v>
      </c>
      <c r="CC130" s="15" t="str">
        <f t="shared" si="39"/>
        <v/>
      </c>
      <c r="CD130" s="15" t="str">
        <f t="shared" si="42"/>
        <v>立得点表!3:12</v>
      </c>
      <c r="CE130" s="92" t="str">
        <f t="shared" si="43"/>
        <v>立得点表!16:25</v>
      </c>
      <c r="CF130" s="15" t="str">
        <f t="shared" si="44"/>
        <v>立3段得点表!3:13</v>
      </c>
      <c r="CG130" s="92" t="str">
        <f t="shared" si="45"/>
        <v>立3段得点表!16:25</v>
      </c>
      <c r="CH130" s="15" t="str">
        <f t="shared" si="46"/>
        <v>ボール得点表!3:13</v>
      </c>
      <c r="CI130" s="92" t="str">
        <f t="shared" si="47"/>
        <v>ボール得点表!16:25</v>
      </c>
      <c r="CJ130" s="15" t="str">
        <f t="shared" si="48"/>
        <v>50m得点表!3:13</v>
      </c>
      <c r="CK130" s="92" t="str">
        <f t="shared" si="49"/>
        <v>50m得点表!16:25</v>
      </c>
      <c r="CL130" s="15" t="str">
        <f t="shared" si="50"/>
        <v>往得点表!3:13</v>
      </c>
      <c r="CM130" s="92" t="str">
        <f t="shared" si="51"/>
        <v>往得点表!16:25</v>
      </c>
      <c r="CN130" s="15" t="str">
        <f t="shared" si="52"/>
        <v>腕得点表!3:13</v>
      </c>
      <c r="CO130" s="92" t="str">
        <f t="shared" si="53"/>
        <v>腕得点表!16:25</v>
      </c>
      <c r="CP130" s="15" t="str">
        <f t="shared" si="54"/>
        <v>腕膝得点表!3:4</v>
      </c>
      <c r="CQ130" s="92" t="str">
        <f t="shared" si="55"/>
        <v>腕膝得点表!8:9</v>
      </c>
      <c r="CR130" s="15" t="str">
        <f t="shared" si="56"/>
        <v>20mシャトルラン得点表!3:13</v>
      </c>
      <c r="CS130" s="92" t="str">
        <f t="shared" si="57"/>
        <v>20mシャトルラン得点表!16:25</v>
      </c>
      <c r="CT130" s="31" t="b">
        <f t="shared" si="40"/>
        <v>0</v>
      </c>
    </row>
    <row r="131" spans="1:98">
      <c r="A131" s="8">
        <v>119</v>
      </c>
      <c r="B131" s="117"/>
      <c r="C131" s="13"/>
      <c r="D131" s="138"/>
      <c r="E131" s="13"/>
      <c r="F131" s="111" t="str">
        <f t="shared" si="58"/>
        <v/>
      </c>
      <c r="G131" s="13"/>
      <c r="H131" s="13"/>
      <c r="I131" s="29"/>
      <c r="J131" s="114" t="str">
        <f t="shared" ca="1" si="29"/>
        <v/>
      </c>
      <c r="K131" s="4"/>
      <c r="L131" s="45"/>
      <c r="M131" s="45"/>
      <c r="N131" s="45"/>
      <c r="O131" s="22"/>
      <c r="P131" s="23" t="str">
        <f t="shared" ca="1" si="30"/>
        <v/>
      </c>
      <c r="Q131" s="42"/>
      <c r="R131" s="43"/>
      <c r="S131" s="43"/>
      <c r="T131" s="43"/>
      <c r="U131" s="120"/>
      <c r="V131" s="95"/>
      <c r="W131" s="29" t="str">
        <f t="shared" ca="1" si="31"/>
        <v/>
      </c>
      <c r="X131" s="27"/>
      <c r="Y131" s="42"/>
      <c r="Z131" s="43"/>
      <c r="AA131" s="43"/>
      <c r="AB131" s="43"/>
      <c r="AC131" s="44"/>
      <c r="AD131" s="22"/>
      <c r="AE131" s="23" t="str">
        <f t="shared" ca="1" si="32"/>
        <v/>
      </c>
      <c r="AF131" s="22"/>
      <c r="AG131" s="23" t="str">
        <f t="shared" ca="1" si="33"/>
        <v/>
      </c>
      <c r="AH131" s="95"/>
      <c r="AI131" s="29" t="str">
        <f t="shared" ca="1" si="34"/>
        <v/>
      </c>
      <c r="AJ131" s="22"/>
      <c r="AK131" s="23" t="str">
        <f t="shared" ca="1" si="35"/>
        <v/>
      </c>
      <c r="AL131" s="22"/>
      <c r="AM131" s="23" t="str">
        <f t="shared" ca="1" si="36"/>
        <v/>
      </c>
      <c r="AN131" s="9" t="str">
        <f t="shared" si="37"/>
        <v/>
      </c>
      <c r="AO131" s="9" t="str">
        <f t="shared" si="38"/>
        <v/>
      </c>
      <c r="AP131" s="9" t="str">
        <f>IF(AN131=7,VLOOKUP(AO131,設定!$A$2:$B$6,2,1),"---")</f>
        <v>---</v>
      </c>
      <c r="AQ131" s="64"/>
      <c r="AR131" s="65"/>
      <c r="AS131" s="65"/>
      <c r="AT131" s="66" t="s">
        <v>105</v>
      </c>
      <c r="AU131" s="67"/>
      <c r="AV131" s="66"/>
      <c r="AW131" s="68"/>
      <c r="AX131" s="69" t="str">
        <f t="shared" si="41"/>
        <v/>
      </c>
      <c r="AY131" s="66" t="s">
        <v>105</v>
      </c>
      <c r="AZ131" s="66" t="s">
        <v>105</v>
      </c>
      <c r="BA131" s="66" t="s">
        <v>105</v>
      </c>
      <c r="BB131" s="66"/>
      <c r="BC131" s="66"/>
      <c r="BD131" s="66"/>
      <c r="BE131" s="66"/>
      <c r="BF131" s="70"/>
      <c r="BG131" s="74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153"/>
      <c r="BZ131" s="83"/>
      <c r="CA131" s="31"/>
      <c r="CB131" s="31">
        <v>119</v>
      </c>
      <c r="CC131" s="15" t="str">
        <f t="shared" si="39"/>
        <v/>
      </c>
      <c r="CD131" s="15" t="str">
        <f t="shared" si="42"/>
        <v>立得点表!3:12</v>
      </c>
      <c r="CE131" s="92" t="str">
        <f t="shared" si="43"/>
        <v>立得点表!16:25</v>
      </c>
      <c r="CF131" s="15" t="str">
        <f t="shared" si="44"/>
        <v>立3段得点表!3:13</v>
      </c>
      <c r="CG131" s="92" t="str">
        <f t="shared" si="45"/>
        <v>立3段得点表!16:25</v>
      </c>
      <c r="CH131" s="15" t="str">
        <f t="shared" si="46"/>
        <v>ボール得点表!3:13</v>
      </c>
      <c r="CI131" s="92" t="str">
        <f t="shared" si="47"/>
        <v>ボール得点表!16:25</v>
      </c>
      <c r="CJ131" s="15" t="str">
        <f t="shared" si="48"/>
        <v>50m得点表!3:13</v>
      </c>
      <c r="CK131" s="92" t="str">
        <f t="shared" si="49"/>
        <v>50m得点表!16:25</v>
      </c>
      <c r="CL131" s="15" t="str">
        <f t="shared" si="50"/>
        <v>往得点表!3:13</v>
      </c>
      <c r="CM131" s="92" t="str">
        <f t="shared" si="51"/>
        <v>往得点表!16:25</v>
      </c>
      <c r="CN131" s="15" t="str">
        <f t="shared" si="52"/>
        <v>腕得点表!3:13</v>
      </c>
      <c r="CO131" s="92" t="str">
        <f t="shared" si="53"/>
        <v>腕得点表!16:25</v>
      </c>
      <c r="CP131" s="15" t="str">
        <f t="shared" si="54"/>
        <v>腕膝得点表!3:4</v>
      </c>
      <c r="CQ131" s="92" t="str">
        <f t="shared" si="55"/>
        <v>腕膝得点表!8:9</v>
      </c>
      <c r="CR131" s="15" t="str">
        <f t="shared" si="56"/>
        <v>20mシャトルラン得点表!3:13</v>
      </c>
      <c r="CS131" s="92" t="str">
        <f t="shared" si="57"/>
        <v>20mシャトルラン得点表!16:25</v>
      </c>
      <c r="CT131" s="31" t="b">
        <f t="shared" si="40"/>
        <v>0</v>
      </c>
    </row>
    <row r="132" spans="1:98">
      <c r="A132" s="8">
        <v>120</v>
      </c>
      <c r="B132" s="117"/>
      <c r="C132" s="13"/>
      <c r="D132" s="138"/>
      <c r="E132" s="13"/>
      <c r="F132" s="111" t="str">
        <f t="shared" si="58"/>
        <v/>
      </c>
      <c r="G132" s="13"/>
      <c r="H132" s="13"/>
      <c r="I132" s="29"/>
      <c r="J132" s="114" t="str">
        <f t="shared" ca="1" si="29"/>
        <v/>
      </c>
      <c r="K132" s="4"/>
      <c r="L132" s="45"/>
      <c r="M132" s="45"/>
      <c r="N132" s="45"/>
      <c r="O132" s="22"/>
      <c r="P132" s="23" t="str">
        <f t="shared" ca="1" si="30"/>
        <v/>
      </c>
      <c r="Q132" s="42"/>
      <c r="R132" s="43"/>
      <c r="S132" s="43"/>
      <c r="T132" s="43"/>
      <c r="U132" s="120"/>
      <c r="V132" s="95"/>
      <c r="W132" s="29" t="str">
        <f t="shared" ca="1" si="31"/>
        <v/>
      </c>
      <c r="X132" s="27"/>
      <c r="Y132" s="42"/>
      <c r="Z132" s="43"/>
      <c r="AA132" s="43"/>
      <c r="AB132" s="43"/>
      <c r="AC132" s="44"/>
      <c r="AD132" s="22"/>
      <c r="AE132" s="23" t="str">
        <f t="shared" ca="1" si="32"/>
        <v/>
      </c>
      <c r="AF132" s="22"/>
      <c r="AG132" s="23" t="str">
        <f t="shared" ca="1" si="33"/>
        <v/>
      </c>
      <c r="AH132" s="95"/>
      <c r="AI132" s="29" t="str">
        <f t="shared" ca="1" si="34"/>
        <v/>
      </c>
      <c r="AJ132" s="22"/>
      <c r="AK132" s="23" t="str">
        <f t="shared" ca="1" si="35"/>
        <v/>
      </c>
      <c r="AL132" s="22"/>
      <c r="AM132" s="23" t="str">
        <f t="shared" ca="1" si="36"/>
        <v/>
      </c>
      <c r="AN132" s="9" t="str">
        <f t="shared" si="37"/>
        <v/>
      </c>
      <c r="AO132" s="9" t="str">
        <f t="shared" si="38"/>
        <v/>
      </c>
      <c r="AP132" s="9" t="str">
        <f>IF(AN132=7,VLOOKUP(AO132,設定!$A$2:$B$6,2,1),"---")</f>
        <v>---</v>
      </c>
      <c r="AQ132" s="64"/>
      <c r="AR132" s="65"/>
      <c r="AS132" s="65"/>
      <c r="AT132" s="66" t="s">
        <v>105</v>
      </c>
      <c r="AU132" s="67"/>
      <c r="AV132" s="66"/>
      <c r="AW132" s="68"/>
      <c r="AX132" s="69" t="str">
        <f t="shared" si="41"/>
        <v/>
      </c>
      <c r="AY132" s="66" t="s">
        <v>105</v>
      </c>
      <c r="AZ132" s="66" t="s">
        <v>105</v>
      </c>
      <c r="BA132" s="66" t="s">
        <v>105</v>
      </c>
      <c r="BB132" s="66"/>
      <c r="BC132" s="66"/>
      <c r="BD132" s="66"/>
      <c r="BE132" s="66"/>
      <c r="BF132" s="70"/>
      <c r="BG132" s="74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153"/>
      <c r="BZ132" s="83"/>
      <c r="CA132" s="31"/>
      <c r="CB132" s="31">
        <v>120</v>
      </c>
      <c r="CC132" s="15" t="str">
        <f t="shared" si="39"/>
        <v/>
      </c>
      <c r="CD132" s="15" t="str">
        <f t="shared" si="42"/>
        <v>立得点表!3:12</v>
      </c>
      <c r="CE132" s="92" t="str">
        <f t="shared" si="43"/>
        <v>立得点表!16:25</v>
      </c>
      <c r="CF132" s="15" t="str">
        <f t="shared" si="44"/>
        <v>立3段得点表!3:13</v>
      </c>
      <c r="CG132" s="92" t="str">
        <f t="shared" si="45"/>
        <v>立3段得点表!16:25</v>
      </c>
      <c r="CH132" s="15" t="str">
        <f t="shared" si="46"/>
        <v>ボール得点表!3:13</v>
      </c>
      <c r="CI132" s="92" t="str">
        <f t="shared" si="47"/>
        <v>ボール得点表!16:25</v>
      </c>
      <c r="CJ132" s="15" t="str">
        <f t="shared" si="48"/>
        <v>50m得点表!3:13</v>
      </c>
      <c r="CK132" s="92" t="str">
        <f t="shared" si="49"/>
        <v>50m得点表!16:25</v>
      </c>
      <c r="CL132" s="15" t="str">
        <f t="shared" si="50"/>
        <v>往得点表!3:13</v>
      </c>
      <c r="CM132" s="92" t="str">
        <f t="shared" si="51"/>
        <v>往得点表!16:25</v>
      </c>
      <c r="CN132" s="15" t="str">
        <f t="shared" si="52"/>
        <v>腕得点表!3:13</v>
      </c>
      <c r="CO132" s="92" t="str">
        <f t="shared" si="53"/>
        <v>腕得点表!16:25</v>
      </c>
      <c r="CP132" s="15" t="str">
        <f t="shared" si="54"/>
        <v>腕膝得点表!3:4</v>
      </c>
      <c r="CQ132" s="92" t="str">
        <f t="shared" si="55"/>
        <v>腕膝得点表!8:9</v>
      </c>
      <c r="CR132" s="15" t="str">
        <f t="shared" si="56"/>
        <v>20mシャトルラン得点表!3:13</v>
      </c>
      <c r="CS132" s="92" t="str">
        <f t="shared" si="57"/>
        <v>20mシャトルラン得点表!16:25</v>
      </c>
      <c r="CT132" s="31" t="b">
        <f t="shared" si="40"/>
        <v>0</v>
      </c>
    </row>
    <row r="133" spans="1:98">
      <c r="A133" s="8">
        <v>121</v>
      </c>
      <c r="B133" s="117"/>
      <c r="C133" s="13"/>
      <c r="D133" s="138"/>
      <c r="E133" s="13"/>
      <c r="F133" s="111" t="str">
        <f t="shared" si="58"/>
        <v/>
      </c>
      <c r="G133" s="13"/>
      <c r="H133" s="13"/>
      <c r="I133" s="29"/>
      <c r="J133" s="114" t="str">
        <f t="shared" ca="1" si="29"/>
        <v/>
      </c>
      <c r="K133" s="4"/>
      <c r="L133" s="45"/>
      <c r="M133" s="45"/>
      <c r="N133" s="45"/>
      <c r="O133" s="22"/>
      <c r="P133" s="23" t="str">
        <f t="shared" ca="1" si="30"/>
        <v/>
      </c>
      <c r="Q133" s="42"/>
      <c r="R133" s="43"/>
      <c r="S133" s="43"/>
      <c r="T133" s="43"/>
      <c r="U133" s="120"/>
      <c r="V133" s="95"/>
      <c r="W133" s="29" t="str">
        <f t="shared" ca="1" si="31"/>
        <v/>
      </c>
      <c r="X133" s="27"/>
      <c r="Y133" s="42"/>
      <c r="Z133" s="43"/>
      <c r="AA133" s="43"/>
      <c r="AB133" s="43"/>
      <c r="AC133" s="44"/>
      <c r="AD133" s="22"/>
      <c r="AE133" s="23" t="str">
        <f t="shared" ca="1" si="32"/>
        <v/>
      </c>
      <c r="AF133" s="22"/>
      <c r="AG133" s="23" t="str">
        <f t="shared" ca="1" si="33"/>
        <v/>
      </c>
      <c r="AH133" s="95"/>
      <c r="AI133" s="29" t="str">
        <f t="shared" ca="1" si="34"/>
        <v/>
      </c>
      <c r="AJ133" s="22"/>
      <c r="AK133" s="23" t="str">
        <f t="shared" ca="1" si="35"/>
        <v/>
      </c>
      <c r="AL133" s="22"/>
      <c r="AM133" s="23" t="str">
        <f t="shared" ca="1" si="36"/>
        <v/>
      </c>
      <c r="AN133" s="9" t="str">
        <f t="shared" si="37"/>
        <v/>
      </c>
      <c r="AO133" s="9" t="str">
        <f t="shared" si="38"/>
        <v/>
      </c>
      <c r="AP133" s="9" t="str">
        <f>IF(AN133=7,VLOOKUP(AO133,設定!$A$2:$B$6,2,1),"---")</f>
        <v>---</v>
      </c>
      <c r="AQ133" s="64"/>
      <c r="AR133" s="65"/>
      <c r="AS133" s="65"/>
      <c r="AT133" s="66" t="s">
        <v>105</v>
      </c>
      <c r="AU133" s="67"/>
      <c r="AV133" s="66"/>
      <c r="AW133" s="68"/>
      <c r="AX133" s="69" t="str">
        <f t="shared" si="41"/>
        <v/>
      </c>
      <c r="AY133" s="66" t="s">
        <v>105</v>
      </c>
      <c r="AZ133" s="66" t="s">
        <v>105</v>
      </c>
      <c r="BA133" s="66" t="s">
        <v>105</v>
      </c>
      <c r="BB133" s="66"/>
      <c r="BC133" s="66"/>
      <c r="BD133" s="66"/>
      <c r="BE133" s="66"/>
      <c r="BF133" s="70"/>
      <c r="BG133" s="74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153"/>
      <c r="BZ133" s="83"/>
      <c r="CA133" s="31"/>
      <c r="CB133" s="31">
        <v>121</v>
      </c>
      <c r="CC133" s="15" t="str">
        <f t="shared" si="39"/>
        <v/>
      </c>
      <c r="CD133" s="15" t="str">
        <f t="shared" si="42"/>
        <v>立得点表!3:12</v>
      </c>
      <c r="CE133" s="92" t="str">
        <f t="shared" si="43"/>
        <v>立得点表!16:25</v>
      </c>
      <c r="CF133" s="15" t="str">
        <f t="shared" si="44"/>
        <v>立3段得点表!3:13</v>
      </c>
      <c r="CG133" s="92" t="str">
        <f t="shared" si="45"/>
        <v>立3段得点表!16:25</v>
      </c>
      <c r="CH133" s="15" t="str">
        <f t="shared" si="46"/>
        <v>ボール得点表!3:13</v>
      </c>
      <c r="CI133" s="92" t="str">
        <f t="shared" si="47"/>
        <v>ボール得点表!16:25</v>
      </c>
      <c r="CJ133" s="15" t="str">
        <f t="shared" si="48"/>
        <v>50m得点表!3:13</v>
      </c>
      <c r="CK133" s="92" t="str">
        <f t="shared" si="49"/>
        <v>50m得点表!16:25</v>
      </c>
      <c r="CL133" s="15" t="str">
        <f t="shared" si="50"/>
        <v>往得点表!3:13</v>
      </c>
      <c r="CM133" s="92" t="str">
        <f t="shared" si="51"/>
        <v>往得点表!16:25</v>
      </c>
      <c r="CN133" s="15" t="str">
        <f t="shared" si="52"/>
        <v>腕得点表!3:13</v>
      </c>
      <c r="CO133" s="92" t="str">
        <f t="shared" si="53"/>
        <v>腕得点表!16:25</v>
      </c>
      <c r="CP133" s="15" t="str">
        <f t="shared" si="54"/>
        <v>腕膝得点表!3:4</v>
      </c>
      <c r="CQ133" s="92" t="str">
        <f t="shared" si="55"/>
        <v>腕膝得点表!8:9</v>
      </c>
      <c r="CR133" s="15" t="str">
        <f t="shared" si="56"/>
        <v>20mシャトルラン得点表!3:13</v>
      </c>
      <c r="CS133" s="92" t="str">
        <f t="shared" si="57"/>
        <v>20mシャトルラン得点表!16:25</v>
      </c>
      <c r="CT133" s="31" t="b">
        <f t="shared" si="40"/>
        <v>0</v>
      </c>
    </row>
    <row r="134" spans="1:98">
      <c r="A134" s="8">
        <v>122</v>
      </c>
      <c r="B134" s="117"/>
      <c r="C134" s="13"/>
      <c r="D134" s="138"/>
      <c r="E134" s="13"/>
      <c r="F134" s="111" t="str">
        <f t="shared" si="58"/>
        <v/>
      </c>
      <c r="G134" s="13"/>
      <c r="H134" s="13"/>
      <c r="I134" s="29"/>
      <c r="J134" s="114" t="str">
        <f t="shared" ca="1" si="29"/>
        <v/>
      </c>
      <c r="K134" s="4"/>
      <c r="L134" s="45"/>
      <c r="M134" s="45"/>
      <c r="N134" s="45"/>
      <c r="O134" s="22"/>
      <c r="P134" s="23" t="str">
        <f t="shared" ca="1" si="30"/>
        <v/>
      </c>
      <c r="Q134" s="42"/>
      <c r="R134" s="43"/>
      <c r="S134" s="43"/>
      <c r="T134" s="43"/>
      <c r="U134" s="120"/>
      <c r="V134" s="95"/>
      <c r="W134" s="29" t="str">
        <f t="shared" ca="1" si="31"/>
        <v/>
      </c>
      <c r="X134" s="27"/>
      <c r="Y134" s="42"/>
      <c r="Z134" s="43"/>
      <c r="AA134" s="43"/>
      <c r="AB134" s="43"/>
      <c r="AC134" s="44"/>
      <c r="AD134" s="22"/>
      <c r="AE134" s="23" t="str">
        <f t="shared" ca="1" si="32"/>
        <v/>
      </c>
      <c r="AF134" s="22"/>
      <c r="AG134" s="23" t="str">
        <f t="shared" ca="1" si="33"/>
        <v/>
      </c>
      <c r="AH134" s="95"/>
      <c r="AI134" s="29" t="str">
        <f t="shared" ca="1" si="34"/>
        <v/>
      </c>
      <c r="AJ134" s="22"/>
      <c r="AK134" s="23" t="str">
        <f t="shared" ca="1" si="35"/>
        <v/>
      </c>
      <c r="AL134" s="22"/>
      <c r="AM134" s="23" t="str">
        <f t="shared" ca="1" si="36"/>
        <v/>
      </c>
      <c r="AN134" s="9" t="str">
        <f t="shared" si="37"/>
        <v/>
      </c>
      <c r="AO134" s="9" t="str">
        <f t="shared" si="38"/>
        <v/>
      </c>
      <c r="AP134" s="9" t="str">
        <f>IF(AN134=7,VLOOKUP(AO134,設定!$A$2:$B$6,2,1),"---")</f>
        <v>---</v>
      </c>
      <c r="AQ134" s="64"/>
      <c r="AR134" s="65"/>
      <c r="AS134" s="65"/>
      <c r="AT134" s="66" t="s">
        <v>105</v>
      </c>
      <c r="AU134" s="67"/>
      <c r="AV134" s="66"/>
      <c r="AW134" s="68"/>
      <c r="AX134" s="69" t="str">
        <f t="shared" si="41"/>
        <v/>
      </c>
      <c r="AY134" s="66" t="s">
        <v>105</v>
      </c>
      <c r="AZ134" s="66" t="s">
        <v>105</v>
      </c>
      <c r="BA134" s="66" t="s">
        <v>105</v>
      </c>
      <c r="BB134" s="66"/>
      <c r="BC134" s="66"/>
      <c r="BD134" s="66"/>
      <c r="BE134" s="66"/>
      <c r="BF134" s="70"/>
      <c r="BG134" s="74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153"/>
      <c r="BZ134" s="83"/>
      <c r="CA134" s="31"/>
      <c r="CB134" s="31">
        <v>122</v>
      </c>
      <c r="CC134" s="15" t="str">
        <f t="shared" si="39"/>
        <v/>
      </c>
      <c r="CD134" s="15" t="str">
        <f t="shared" si="42"/>
        <v>立得点表!3:12</v>
      </c>
      <c r="CE134" s="92" t="str">
        <f t="shared" si="43"/>
        <v>立得点表!16:25</v>
      </c>
      <c r="CF134" s="15" t="str">
        <f t="shared" si="44"/>
        <v>立3段得点表!3:13</v>
      </c>
      <c r="CG134" s="92" t="str">
        <f t="shared" si="45"/>
        <v>立3段得点表!16:25</v>
      </c>
      <c r="CH134" s="15" t="str">
        <f t="shared" si="46"/>
        <v>ボール得点表!3:13</v>
      </c>
      <c r="CI134" s="92" t="str">
        <f t="shared" si="47"/>
        <v>ボール得点表!16:25</v>
      </c>
      <c r="CJ134" s="15" t="str">
        <f t="shared" si="48"/>
        <v>50m得点表!3:13</v>
      </c>
      <c r="CK134" s="92" t="str">
        <f t="shared" si="49"/>
        <v>50m得点表!16:25</v>
      </c>
      <c r="CL134" s="15" t="str">
        <f t="shared" si="50"/>
        <v>往得点表!3:13</v>
      </c>
      <c r="CM134" s="92" t="str">
        <f t="shared" si="51"/>
        <v>往得点表!16:25</v>
      </c>
      <c r="CN134" s="15" t="str">
        <f t="shared" si="52"/>
        <v>腕得点表!3:13</v>
      </c>
      <c r="CO134" s="92" t="str">
        <f t="shared" si="53"/>
        <v>腕得点表!16:25</v>
      </c>
      <c r="CP134" s="15" t="str">
        <f t="shared" si="54"/>
        <v>腕膝得点表!3:4</v>
      </c>
      <c r="CQ134" s="92" t="str">
        <f t="shared" si="55"/>
        <v>腕膝得点表!8:9</v>
      </c>
      <c r="CR134" s="15" t="str">
        <f t="shared" si="56"/>
        <v>20mシャトルラン得点表!3:13</v>
      </c>
      <c r="CS134" s="92" t="str">
        <f t="shared" si="57"/>
        <v>20mシャトルラン得点表!16:25</v>
      </c>
      <c r="CT134" s="31" t="b">
        <f t="shared" si="40"/>
        <v>0</v>
      </c>
    </row>
    <row r="135" spans="1:98">
      <c r="A135" s="8">
        <v>123</v>
      </c>
      <c r="B135" s="117"/>
      <c r="C135" s="13"/>
      <c r="D135" s="138"/>
      <c r="E135" s="13"/>
      <c r="F135" s="111" t="str">
        <f t="shared" si="58"/>
        <v/>
      </c>
      <c r="G135" s="13"/>
      <c r="H135" s="13"/>
      <c r="I135" s="29"/>
      <c r="J135" s="114" t="str">
        <f t="shared" ca="1" si="29"/>
        <v/>
      </c>
      <c r="K135" s="4"/>
      <c r="L135" s="45"/>
      <c r="M135" s="45"/>
      <c r="N135" s="45"/>
      <c r="O135" s="22"/>
      <c r="P135" s="23" t="str">
        <f t="shared" ca="1" si="30"/>
        <v/>
      </c>
      <c r="Q135" s="42"/>
      <c r="R135" s="43"/>
      <c r="S135" s="43"/>
      <c r="T135" s="43"/>
      <c r="U135" s="120"/>
      <c r="V135" s="95"/>
      <c r="W135" s="29" t="str">
        <f t="shared" ca="1" si="31"/>
        <v/>
      </c>
      <c r="X135" s="27"/>
      <c r="Y135" s="42"/>
      <c r="Z135" s="43"/>
      <c r="AA135" s="43"/>
      <c r="AB135" s="43"/>
      <c r="AC135" s="44"/>
      <c r="AD135" s="22"/>
      <c r="AE135" s="23" t="str">
        <f t="shared" ca="1" si="32"/>
        <v/>
      </c>
      <c r="AF135" s="22"/>
      <c r="AG135" s="23" t="str">
        <f t="shared" ca="1" si="33"/>
        <v/>
      </c>
      <c r="AH135" s="95"/>
      <c r="AI135" s="29" t="str">
        <f t="shared" ca="1" si="34"/>
        <v/>
      </c>
      <c r="AJ135" s="22"/>
      <c r="AK135" s="23" t="str">
        <f t="shared" ca="1" si="35"/>
        <v/>
      </c>
      <c r="AL135" s="22"/>
      <c r="AM135" s="23" t="str">
        <f t="shared" ca="1" si="36"/>
        <v/>
      </c>
      <c r="AN135" s="9" t="str">
        <f t="shared" si="37"/>
        <v/>
      </c>
      <c r="AO135" s="9" t="str">
        <f t="shared" si="38"/>
        <v/>
      </c>
      <c r="AP135" s="9" t="str">
        <f>IF(AN135=7,VLOOKUP(AO135,設定!$A$2:$B$6,2,1),"---")</f>
        <v>---</v>
      </c>
      <c r="AQ135" s="64"/>
      <c r="AR135" s="65"/>
      <c r="AS135" s="65"/>
      <c r="AT135" s="66" t="s">
        <v>105</v>
      </c>
      <c r="AU135" s="67"/>
      <c r="AV135" s="66"/>
      <c r="AW135" s="68"/>
      <c r="AX135" s="69" t="str">
        <f t="shared" si="41"/>
        <v/>
      </c>
      <c r="AY135" s="66" t="s">
        <v>105</v>
      </c>
      <c r="AZ135" s="66" t="s">
        <v>105</v>
      </c>
      <c r="BA135" s="66" t="s">
        <v>105</v>
      </c>
      <c r="BB135" s="66"/>
      <c r="BC135" s="66"/>
      <c r="BD135" s="66"/>
      <c r="BE135" s="66"/>
      <c r="BF135" s="70"/>
      <c r="BG135" s="74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153"/>
      <c r="BZ135" s="83"/>
      <c r="CA135" s="31"/>
      <c r="CB135" s="31">
        <v>123</v>
      </c>
      <c r="CC135" s="15" t="str">
        <f t="shared" si="39"/>
        <v/>
      </c>
      <c r="CD135" s="15" t="str">
        <f t="shared" si="42"/>
        <v>立得点表!3:12</v>
      </c>
      <c r="CE135" s="92" t="str">
        <f t="shared" si="43"/>
        <v>立得点表!16:25</v>
      </c>
      <c r="CF135" s="15" t="str">
        <f t="shared" si="44"/>
        <v>立3段得点表!3:13</v>
      </c>
      <c r="CG135" s="92" t="str">
        <f t="shared" si="45"/>
        <v>立3段得点表!16:25</v>
      </c>
      <c r="CH135" s="15" t="str">
        <f t="shared" si="46"/>
        <v>ボール得点表!3:13</v>
      </c>
      <c r="CI135" s="92" t="str">
        <f t="shared" si="47"/>
        <v>ボール得点表!16:25</v>
      </c>
      <c r="CJ135" s="15" t="str">
        <f t="shared" si="48"/>
        <v>50m得点表!3:13</v>
      </c>
      <c r="CK135" s="92" t="str">
        <f t="shared" si="49"/>
        <v>50m得点表!16:25</v>
      </c>
      <c r="CL135" s="15" t="str">
        <f t="shared" si="50"/>
        <v>往得点表!3:13</v>
      </c>
      <c r="CM135" s="92" t="str">
        <f t="shared" si="51"/>
        <v>往得点表!16:25</v>
      </c>
      <c r="CN135" s="15" t="str">
        <f t="shared" si="52"/>
        <v>腕得点表!3:13</v>
      </c>
      <c r="CO135" s="92" t="str">
        <f t="shared" si="53"/>
        <v>腕得点表!16:25</v>
      </c>
      <c r="CP135" s="15" t="str">
        <f t="shared" si="54"/>
        <v>腕膝得点表!3:4</v>
      </c>
      <c r="CQ135" s="92" t="str">
        <f t="shared" si="55"/>
        <v>腕膝得点表!8:9</v>
      </c>
      <c r="CR135" s="15" t="str">
        <f t="shared" si="56"/>
        <v>20mシャトルラン得点表!3:13</v>
      </c>
      <c r="CS135" s="92" t="str">
        <f t="shared" si="57"/>
        <v>20mシャトルラン得点表!16:25</v>
      </c>
      <c r="CT135" s="31" t="b">
        <f t="shared" si="40"/>
        <v>0</v>
      </c>
    </row>
    <row r="136" spans="1:98">
      <c r="A136" s="8">
        <v>124</v>
      </c>
      <c r="B136" s="117"/>
      <c r="C136" s="13"/>
      <c r="D136" s="138"/>
      <c r="E136" s="13"/>
      <c r="F136" s="111" t="str">
        <f t="shared" si="58"/>
        <v/>
      </c>
      <c r="G136" s="13"/>
      <c r="H136" s="13"/>
      <c r="I136" s="29"/>
      <c r="J136" s="114" t="str">
        <f t="shared" ca="1" si="29"/>
        <v/>
      </c>
      <c r="K136" s="4"/>
      <c r="L136" s="45"/>
      <c r="M136" s="45"/>
      <c r="N136" s="45"/>
      <c r="O136" s="22"/>
      <c r="P136" s="23" t="str">
        <f t="shared" ca="1" si="30"/>
        <v/>
      </c>
      <c r="Q136" s="42"/>
      <c r="R136" s="43"/>
      <c r="S136" s="43"/>
      <c r="T136" s="43"/>
      <c r="U136" s="120"/>
      <c r="V136" s="95"/>
      <c r="W136" s="29" t="str">
        <f t="shared" ca="1" si="31"/>
        <v/>
      </c>
      <c r="X136" s="27"/>
      <c r="Y136" s="42"/>
      <c r="Z136" s="43"/>
      <c r="AA136" s="43"/>
      <c r="AB136" s="43"/>
      <c r="AC136" s="44"/>
      <c r="AD136" s="22"/>
      <c r="AE136" s="23" t="str">
        <f t="shared" ca="1" si="32"/>
        <v/>
      </c>
      <c r="AF136" s="22"/>
      <c r="AG136" s="23" t="str">
        <f t="shared" ca="1" si="33"/>
        <v/>
      </c>
      <c r="AH136" s="95"/>
      <c r="AI136" s="29" t="str">
        <f t="shared" ca="1" si="34"/>
        <v/>
      </c>
      <c r="AJ136" s="22"/>
      <c r="AK136" s="23" t="str">
        <f t="shared" ca="1" si="35"/>
        <v/>
      </c>
      <c r="AL136" s="22"/>
      <c r="AM136" s="23" t="str">
        <f t="shared" ca="1" si="36"/>
        <v/>
      </c>
      <c r="AN136" s="9" t="str">
        <f t="shared" si="37"/>
        <v/>
      </c>
      <c r="AO136" s="9" t="str">
        <f t="shared" si="38"/>
        <v/>
      </c>
      <c r="AP136" s="9" t="str">
        <f>IF(AN136=7,VLOOKUP(AO136,設定!$A$2:$B$6,2,1),"---")</f>
        <v>---</v>
      </c>
      <c r="AQ136" s="64"/>
      <c r="AR136" s="65"/>
      <c r="AS136" s="65"/>
      <c r="AT136" s="66" t="s">
        <v>105</v>
      </c>
      <c r="AU136" s="67"/>
      <c r="AV136" s="66"/>
      <c r="AW136" s="68"/>
      <c r="AX136" s="69" t="str">
        <f t="shared" si="41"/>
        <v/>
      </c>
      <c r="AY136" s="66" t="s">
        <v>105</v>
      </c>
      <c r="AZ136" s="66" t="s">
        <v>105</v>
      </c>
      <c r="BA136" s="66" t="s">
        <v>105</v>
      </c>
      <c r="BB136" s="66"/>
      <c r="BC136" s="66"/>
      <c r="BD136" s="66"/>
      <c r="BE136" s="66"/>
      <c r="BF136" s="70"/>
      <c r="BG136" s="74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153"/>
      <c r="BZ136" s="83"/>
      <c r="CA136" s="31"/>
      <c r="CB136" s="31">
        <v>124</v>
      </c>
      <c r="CC136" s="15" t="str">
        <f t="shared" si="39"/>
        <v/>
      </c>
      <c r="CD136" s="15" t="str">
        <f t="shared" si="42"/>
        <v>立得点表!3:12</v>
      </c>
      <c r="CE136" s="92" t="str">
        <f t="shared" si="43"/>
        <v>立得点表!16:25</v>
      </c>
      <c r="CF136" s="15" t="str">
        <f t="shared" si="44"/>
        <v>立3段得点表!3:13</v>
      </c>
      <c r="CG136" s="92" t="str">
        <f t="shared" si="45"/>
        <v>立3段得点表!16:25</v>
      </c>
      <c r="CH136" s="15" t="str">
        <f t="shared" si="46"/>
        <v>ボール得点表!3:13</v>
      </c>
      <c r="CI136" s="92" t="str">
        <f t="shared" si="47"/>
        <v>ボール得点表!16:25</v>
      </c>
      <c r="CJ136" s="15" t="str">
        <f t="shared" si="48"/>
        <v>50m得点表!3:13</v>
      </c>
      <c r="CK136" s="92" t="str">
        <f t="shared" si="49"/>
        <v>50m得点表!16:25</v>
      </c>
      <c r="CL136" s="15" t="str">
        <f t="shared" si="50"/>
        <v>往得点表!3:13</v>
      </c>
      <c r="CM136" s="92" t="str">
        <f t="shared" si="51"/>
        <v>往得点表!16:25</v>
      </c>
      <c r="CN136" s="15" t="str">
        <f t="shared" si="52"/>
        <v>腕得点表!3:13</v>
      </c>
      <c r="CO136" s="92" t="str">
        <f t="shared" si="53"/>
        <v>腕得点表!16:25</v>
      </c>
      <c r="CP136" s="15" t="str">
        <f t="shared" si="54"/>
        <v>腕膝得点表!3:4</v>
      </c>
      <c r="CQ136" s="92" t="str">
        <f t="shared" si="55"/>
        <v>腕膝得点表!8:9</v>
      </c>
      <c r="CR136" s="15" t="str">
        <f t="shared" si="56"/>
        <v>20mシャトルラン得点表!3:13</v>
      </c>
      <c r="CS136" s="92" t="str">
        <f t="shared" si="57"/>
        <v>20mシャトルラン得点表!16:25</v>
      </c>
      <c r="CT136" s="31" t="b">
        <f t="shared" si="40"/>
        <v>0</v>
      </c>
    </row>
    <row r="137" spans="1:98">
      <c r="A137" s="8">
        <v>125</v>
      </c>
      <c r="B137" s="117"/>
      <c r="C137" s="13"/>
      <c r="D137" s="138"/>
      <c r="E137" s="13"/>
      <c r="F137" s="111" t="str">
        <f t="shared" si="58"/>
        <v/>
      </c>
      <c r="G137" s="13"/>
      <c r="H137" s="13"/>
      <c r="I137" s="29"/>
      <c r="J137" s="114" t="str">
        <f t="shared" ca="1" si="29"/>
        <v/>
      </c>
      <c r="K137" s="4"/>
      <c r="L137" s="45"/>
      <c r="M137" s="45"/>
      <c r="N137" s="45"/>
      <c r="O137" s="22"/>
      <c r="P137" s="23" t="str">
        <f t="shared" ca="1" si="30"/>
        <v/>
      </c>
      <c r="Q137" s="42"/>
      <c r="R137" s="43"/>
      <c r="S137" s="43"/>
      <c r="T137" s="43"/>
      <c r="U137" s="120"/>
      <c r="V137" s="95"/>
      <c r="W137" s="29" t="str">
        <f t="shared" ca="1" si="31"/>
        <v/>
      </c>
      <c r="X137" s="27"/>
      <c r="Y137" s="42"/>
      <c r="Z137" s="43"/>
      <c r="AA137" s="43"/>
      <c r="AB137" s="43"/>
      <c r="AC137" s="44"/>
      <c r="AD137" s="22"/>
      <c r="AE137" s="23" t="str">
        <f t="shared" ca="1" si="32"/>
        <v/>
      </c>
      <c r="AF137" s="22"/>
      <c r="AG137" s="23" t="str">
        <f t="shared" ca="1" si="33"/>
        <v/>
      </c>
      <c r="AH137" s="95"/>
      <c r="AI137" s="29" t="str">
        <f t="shared" ca="1" si="34"/>
        <v/>
      </c>
      <c r="AJ137" s="22"/>
      <c r="AK137" s="23" t="str">
        <f t="shared" ca="1" si="35"/>
        <v/>
      </c>
      <c r="AL137" s="22"/>
      <c r="AM137" s="23" t="str">
        <f t="shared" ca="1" si="36"/>
        <v/>
      </c>
      <c r="AN137" s="9" t="str">
        <f t="shared" si="37"/>
        <v/>
      </c>
      <c r="AO137" s="9" t="str">
        <f t="shared" si="38"/>
        <v/>
      </c>
      <c r="AP137" s="9" t="str">
        <f>IF(AN137=7,VLOOKUP(AO137,設定!$A$2:$B$6,2,1),"---")</f>
        <v>---</v>
      </c>
      <c r="AQ137" s="64"/>
      <c r="AR137" s="65"/>
      <c r="AS137" s="65"/>
      <c r="AT137" s="66" t="s">
        <v>105</v>
      </c>
      <c r="AU137" s="67"/>
      <c r="AV137" s="66"/>
      <c r="AW137" s="68"/>
      <c r="AX137" s="69" t="str">
        <f t="shared" si="41"/>
        <v/>
      </c>
      <c r="AY137" s="66" t="s">
        <v>105</v>
      </c>
      <c r="AZ137" s="66" t="s">
        <v>105</v>
      </c>
      <c r="BA137" s="66" t="s">
        <v>105</v>
      </c>
      <c r="BB137" s="66"/>
      <c r="BC137" s="66"/>
      <c r="BD137" s="66"/>
      <c r="BE137" s="66"/>
      <c r="BF137" s="70"/>
      <c r="BG137" s="74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153"/>
      <c r="BZ137" s="83"/>
      <c r="CA137" s="31"/>
      <c r="CB137" s="31">
        <v>125</v>
      </c>
      <c r="CC137" s="15" t="str">
        <f t="shared" si="39"/>
        <v/>
      </c>
      <c r="CD137" s="15" t="str">
        <f t="shared" si="42"/>
        <v>立得点表!3:12</v>
      </c>
      <c r="CE137" s="92" t="str">
        <f t="shared" si="43"/>
        <v>立得点表!16:25</v>
      </c>
      <c r="CF137" s="15" t="str">
        <f t="shared" si="44"/>
        <v>立3段得点表!3:13</v>
      </c>
      <c r="CG137" s="92" t="str">
        <f t="shared" si="45"/>
        <v>立3段得点表!16:25</v>
      </c>
      <c r="CH137" s="15" t="str">
        <f t="shared" si="46"/>
        <v>ボール得点表!3:13</v>
      </c>
      <c r="CI137" s="92" t="str">
        <f t="shared" si="47"/>
        <v>ボール得点表!16:25</v>
      </c>
      <c r="CJ137" s="15" t="str">
        <f t="shared" si="48"/>
        <v>50m得点表!3:13</v>
      </c>
      <c r="CK137" s="92" t="str">
        <f t="shared" si="49"/>
        <v>50m得点表!16:25</v>
      </c>
      <c r="CL137" s="15" t="str">
        <f t="shared" si="50"/>
        <v>往得点表!3:13</v>
      </c>
      <c r="CM137" s="92" t="str">
        <f t="shared" si="51"/>
        <v>往得点表!16:25</v>
      </c>
      <c r="CN137" s="15" t="str">
        <f t="shared" si="52"/>
        <v>腕得点表!3:13</v>
      </c>
      <c r="CO137" s="92" t="str">
        <f t="shared" si="53"/>
        <v>腕得点表!16:25</v>
      </c>
      <c r="CP137" s="15" t="str">
        <f t="shared" si="54"/>
        <v>腕膝得点表!3:4</v>
      </c>
      <c r="CQ137" s="92" t="str">
        <f t="shared" si="55"/>
        <v>腕膝得点表!8:9</v>
      </c>
      <c r="CR137" s="15" t="str">
        <f t="shared" si="56"/>
        <v>20mシャトルラン得点表!3:13</v>
      </c>
      <c r="CS137" s="92" t="str">
        <f t="shared" si="57"/>
        <v>20mシャトルラン得点表!16:25</v>
      </c>
      <c r="CT137" s="31" t="b">
        <f t="shared" si="40"/>
        <v>0</v>
      </c>
    </row>
    <row r="138" spans="1:98">
      <c r="A138" s="8">
        <v>126</v>
      </c>
      <c r="B138" s="117"/>
      <c r="C138" s="13"/>
      <c r="D138" s="138"/>
      <c r="E138" s="13"/>
      <c r="F138" s="111" t="str">
        <f t="shared" si="58"/>
        <v/>
      </c>
      <c r="G138" s="13"/>
      <c r="H138" s="13"/>
      <c r="I138" s="29"/>
      <c r="J138" s="114" t="str">
        <f t="shared" ca="1" si="29"/>
        <v/>
      </c>
      <c r="K138" s="4"/>
      <c r="L138" s="45"/>
      <c r="M138" s="45"/>
      <c r="N138" s="45"/>
      <c r="O138" s="22"/>
      <c r="P138" s="23" t="str">
        <f t="shared" ca="1" si="30"/>
        <v/>
      </c>
      <c r="Q138" s="42"/>
      <c r="R138" s="43"/>
      <c r="S138" s="43"/>
      <c r="T138" s="43"/>
      <c r="U138" s="120"/>
      <c r="V138" s="95"/>
      <c r="W138" s="29" t="str">
        <f t="shared" ca="1" si="31"/>
        <v/>
      </c>
      <c r="X138" s="27"/>
      <c r="Y138" s="42"/>
      <c r="Z138" s="43"/>
      <c r="AA138" s="43"/>
      <c r="AB138" s="43"/>
      <c r="AC138" s="44"/>
      <c r="AD138" s="22"/>
      <c r="AE138" s="23" t="str">
        <f t="shared" ca="1" si="32"/>
        <v/>
      </c>
      <c r="AF138" s="22"/>
      <c r="AG138" s="23" t="str">
        <f t="shared" ca="1" si="33"/>
        <v/>
      </c>
      <c r="AH138" s="95"/>
      <c r="AI138" s="29" t="str">
        <f t="shared" ca="1" si="34"/>
        <v/>
      </c>
      <c r="AJ138" s="22"/>
      <c r="AK138" s="23" t="str">
        <f t="shared" ca="1" si="35"/>
        <v/>
      </c>
      <c r="AL138" s="22"/>
      <c r="AM138" s="23" t="str">
        <f t="shared" ca="1" si="36"/>
        <v/>
      </c>
      <c r="AN138" s="9" t="str">
        <f t="shared" si="37"/>
        <v/>
      </c>
      <c r="AO138" s="9" t="str">
        <f t="shared" si="38"/>
        <v/>
      </c>
      <c r="AP138" s="9" t="str">
        <f>IF(AN138=7,VLOOKUP(AO138,設定!$A$2:$B$6,2,1),"---")</f>
        <v>---</v>
      </c>
      <c r="AQ138" s="64"/>
      <c r="AR138" s="65"/>
      <c r="AS138" s="65"/>
      <c r="AT138" s="66" t="s">
        <v>105</v>
      </c>
      <c r="AU138" s="67"/>
      <c r="AV138" s="66"/>
      <c r="AW138" s="68"/>
      <c r="AX138" s="69" t="str">
        <f t="shared" si="41"/>
        <v/>
      </c>
      <c r="AY138" s="66" t="s">
        <v>105</v>
      </c>
      <c r="AZ138" s="66" t="s">
        <v>105</v>
      </c>
      <c r="BA138" s="66" t="s">
        <v>105</v>
      </c>
      <c r="BB138" s="66"/>
      <c r="BC138" s="66"/>
      <c r="BD138" s="66"/>
      <c r="BE138" s="66"/>
      <c r="BF138" s="70"/>
      <c r="BG138" s="74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153"/>
      <c r="BZ138" s="83"/>
      <c r="CA138" s="31"/>
      <c r="CB138" s="31">
        <v>126</v>
      </c>
      <c r="CC138" s="15" t="str">
        <f t="shared" si="39"/>
        <v/>
      </c>
      <c r="CD138" s="15" t="str">
        <f t="shared" si="42"/>
        <v>立得点表!3:12</v>
      </c>
      <c r="CE138" s="92" t="str">
        <f t="shared" si="43"/>
        <v>立得点表!16:25</v>
      </c>
      <c r="CF138" s="15" t="str">
        <f t="shared" si="44"/>
        <v>立3段得点表!3:13</v>
      </c>
      <c r="CG138" s="92" t="str">
        <f t="shared" si="45"/>
        <v>立3段得点表!16:25</v>
      </c>
      <c r="CH138" s="15" t="str">
        <f t="shared" si="46"/>
        <v>ボール得点表!3:13</v>
      </c>
      <c r="CI138" s="92" t="str">
        <f t="shared" si="47"/>
        <v>ボール得点表!16:25</v>
      </c>
      <c r="CJ138" s="15" t="str">
        <f t="shared" si="48"/>
        <v>50m得点表!3:13</v>
      </c>
      <c r="CK138" s="92" t="str">
        <f t="shared" si="49"/>
        <v>50m得点表!16:25</v>
      </c>
      <c r="CL138" s="15" t="str">
        <f t="shared" si="50"/>
        <v>往得点表!3:13</v>
      </c>
      <c r="CM138" s="92" t="str">
        <f t="shared" si="51"/>
        <v>往得点表!16:25</v>
      </c>
      <c r="CN138" s="15" t="str">
        <f t="shared" si="52"/>
        <v>腕得点表!3:13</v>
      </c>
      <c r="CO138" s="92" t="str">
        <f t="shared" si="53"/>
        <v>腕得点表!16:25</v>
      </c>
      <c r="CP138" s="15" t="str">
        <f t="shared" si="54"/>
        <v>腕膝得点表!3:4</v>
      </c>
      <c r="CQ138" s="92" t="str">
        <f t="shared" si="55"/>
        <v>腕膝得点表!8:9</v>
      </c>
      <c r="CR138" s="15" t="str">
        <f t="shared" si="56"/>
        <v>20mシャトルラン得点表!3:13</v>
      </c>
      <c r="CS138" s="92" t="str">
        <f t="shared" si="57"/>
        <v>20mシャトルラン得点表!16:25</v>
      </c>
      <c r="CT138" s="31" t="b">
        <f t="shared" si="40"/>
        <v>0</v>
      </c>
    </row>
    <row r="139" spans="1:98">
      <c r="A139" s="8">
        <v>127</v>
      </c>
      <c r="B139" s="117"/>
      <c r="C139" s="13"/>
      <c r="D139" s="138"/>
      <c r="E139" s="13"/>
      <c r="F139" s="111" t="str">
        <f t="shared" si="58"/>
        <v/>
      </c>
      <c r="G139" s="13"/>
      <c r="H139" s="13"/>
      <c r="I139" s="29"/>
      <c r="J139" s="114" t="str">
        <f t="shared" ca="1" si="29"/>
        <v/>
      </c>
      <c r="K139" s="4"/>
      <c r="L139" s="45"/>
      <c r="M139" s="45"/>
      <c r="N139" s="45"/>
      <c r="O139" s="22"/>
      <c r="P139" s="23" t="str">
        <f t="shared" ca="1" si="30"/>
        <v/>
      </c>
      <c r="Q139" s="42"/>
      <c r="R139" s="43"/>
      <c r="S139" s="43"/>
      <c r="T139" s="43"/>
      <c r="U139" s="120"/>
      <c r="V139" s="95"/>
      <c r="W139" s="29" t="str">
        <f t="shared" ca="1" si="31"/>
        <v/>
      </c>
      <c r="X139" s="27"/>
      <c r="Y139" s="42"/>
      <c r="Z139" s="43"/>
      <c r="AA139" s="43"/>
      <c r="AB139" s="43"/>
      <c r="AC139" s="44"/>
      <c r="AD139" s="22"/>
      <c r="AE139" s="23" t="str">
        <f t="shared" ca="1" si="32"/>
        <v/>
      </c>
      <c r="AF139" s="22"/>
      <c r="AG139" s="23" t="str">
        <f t="shared" ca="1" si="33"/>
        <v/>
      </c>
      <c r="AH139" s="95"/>
      <c r="AI139" s="29" t="str">
        <f t="shared" ca="1" si="34"/>
        <v/>
      </c>
      <c r="AJ139" s="22"/>
      <c r="AK139" s="23" t="str">
        <f t="shared" ca="1" si="35"/>
        <v/>
      </c>
      <c r="AL139" s="22"/>
      <c r="AM139" s="23" t="str">
        <f t="shared" ca="1" si="36"/>
        <v/>
      </c>
      <c r="AN139" s="9" t="str">
        <f t="shared" si="37"/>
        <v/>
      </c>
      <c r="AO139" s="9" t="str">
        <f t="shared" si="38"/>
        <v/>
      </c>
      <c r="AP139" s="9" t="str">
        <f>IF(AN139=7,VLOOKUP(AO139,設定!$A$2:$B$6,2,1),"---")</f>
        <v>---</v>
      </c>
      <c r="AQ139" s="64"/>
      <c r="AR139" s="65"/>
      <c r="AS139" s="65"/>
      <c r="AT139" s="66" t="s">
        <v>105</v>
      </c>
      <c r="AU139" s="67"/>
      <c r="AV139" s="66"/>
      <c r="AW139" s="68"/>
      <c r="AX139" s="69" t="str">
        <f t="shared" si="41"/>
        <v/>
      </c>
      <c r="AY139" s="66" t="s">
        <v>105</v>
      </c>
      <c r="AZ139" s="66" t="s">
        <v>105</v>
      </c>
      <c r="BA139" s="66" t="s">
        <v>105</v>
      </c>
      <c r="BB139" s="66"/>
      <c r="BC139" s="66"/>
      <c r="BD139" s="66"/>
      <c r="BE139" s="66"/>
      <c r="BF139" s="70"/>
      <c r="BG139" s="74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153"/>
      <c r="BZ139" s="83"/>
      <c r="CA139" s="31"/>
      <c r="CB139" s="31">
        <v>127</v>
      </c>
      <c r="CC139" s="15" t="str">
        <f t="shared" si="39"/>
        <v/>
      </c>
      <c r="CD139" s="15" t="str">
        <f t="shared" si="42"/>
        <v>立得点表!3:12</v>
      </c>
      <c r="CE139" s="92" t="str">
        <f t="shared" si="43"/>
        <v>立得点表!16:25</v>
      </c>
      <c r="CF139" s="15" t="str">
        <f t="shared" si="44"/>
        <v>立3段得点表!3:13</v>
      </c>
      <c r="CG139" s="92" t="str">
        <f t="shared" si="45"/>
        <v>立3段得点表!16:25</v>
      </c>
      <c r="CH139" s="15" t="str">
        <f t="shared" si="46"/>
        <v>ボール得点表!3:13</v>
      </c>
      <c r="CI139" s="92" t="str">
        <f t="shared" si="47"/>
        <v>ボール得点表!16:25</v>
      </c>
      <c r="CJ139" s="15" t="str">
        <f t="shared" si="48"/>
        <v>50m得点表!3:13</v>
      </c>
      <c r="CK139" s="92" t="str">
        <f t="shared" si="49"/>
        <v>50m得点表!16:25</v>
      </c>
      <c r="CL139" s="15" t="str">
        <f t="shared" si="50"/>
        <v>往得点表!3:13</v>
      </c>
      <c r="CM139" s="92" t="str">
        <f t="shared" si="51"/>
        <v>往得点表!16:25</v>
      </c>
      <c r="CN139" s="15" t="str">
        <f t="shared" si="52"/>
        <v>腕得点表!3:13</v>
      </c>
      <c r="CO139" s="92" t="str">
        <f t="shared" si="53"/>
        <v>腕得点表!16:25</v>
      </c>
      <c r="CP139" s="15" t="str">
        <f t="shared" si="54"/>
        <v>腕膝得点表!3:4</v>
      </c>
      <c r="CQ139" s="92" t="str">
        <f t="shared" si="55"/>
        <v>腕膝得点表!8:9</v>
      </c>
      <c r="CR139" s="15" t="str">
        <f t="shared" si="56"/>
        <v>20mシャトルラン得点表!3:13</v>
      </c>
      <c r="CS139" s="92" t="str">
        <f t="shared" si="57"/>
        <v>20mシャトルラン得点表!16:25</v>
      </c>
      <c r="CT139" s="31" t="b">
        <f t="shared" si="40"/>
        <v>0</v>
      </c>
    </row>
    <row r="140" spans="1:98">
      <c r="A140" s="8">
        <v>128</v>
      </c>
      <c r="B140" s="117"/>
      <c r="C140" s="13"/>
      <c r="D140" s="138"/>
      <c r="E140" s="13"/>
      <c r="F140" s="111" t="str">
        <f t="shared" si="58"/>
        <v/>
      </c>
      <c r="G140" s="13"/>
      <c r="H140" s="13"/>
      <c r="I140" s="29"/>
      <c r="J140" s="114" t="str">
        <f t="shared" ca="1" si="29"/>
        <v/>
      </c>
      <c r="K140" s="4"/>
      <c r="L140" s="45"/>
      <c r="M140" s="45"/>
      <c r="N140" s="45"/>
      <c r="O140" s="22"/>
      <c r="P140" s="23" t="str">
        <f t="shared" ca="1" si="30"/>
        <v/>
      </c>
      <c r="Q140" s="42"/>
      <c r="R140" s="43"/>
      <c r="S140" s="43"/>
      <c r="T140" s="43"/>
      <c r="U140" s="120"/>
      <c r="V140" s="95"/>
      <c r="W140" s="29" t="str">
        <f t="shared" ca="1" si="31"/>
        <v/>
      </c>
      <c r="X140" s="27"/>
      <c r="Y140" s="42"/>
      <c r="Z140" s="43"/>
      <c r="AA140" s="43"/>
      <c r="AB140" s="43"/>
      <c r="AC140" s="44"/>
      <c r="AD140" s="22"/>
      <c r="AE140" s="23" t="str">
        <f t="shared" ca="1" si="32"/>
        <v/>
      </c>
      <c r="AF140" s="22"/>
      <c r="AG140" s="23" t="str">
        <f t="shared" ca="1" si="33"/>
        <v/>
      </c>
      <c r="AH140" s="95"/>
      <c r="AI140" s="29" t="str">
        <f t="shared" ca="1" si="34"/>
        <v/>
      </c>
      <c r="AJ140" s="22"/>
      <c r="AK140" s="23" t="str">
        <f t="shared" ca="1" si="35"/>
        <v/>
      </c>
      <c r="AL140" s="22"/>
      <c r="AM140" s="23" t="str">
        <f t="shared" ca="1" si="36"/>
        <v/>
      </c>
      <c r="AN140" s="9" t="str">
        <f t="shared" si="37"/>
        <v/>
      </c>
      <c r="AO140" s="9" t="str">
        <f t="shared" si="38"/>
        <v/>
      </c>
      <c r="AP140" s="9" t="str">
        <f>IF(AN140=7,VLOOKUP(AO140,設定!$A$2:$B$6,2,1),"---")</f>
        <v>---</v>
      </c>
      <c r="AQ140" s="64"/>
      <c r="AR140" s="65"/>
      <c r="AS140" s="65"/>
      <c r="AT140" s="66" t="s">
        <v>105</v>
      </c>
      <c r="AU140" s="67"/>
      <c r="AV140" s="66"/>
      <c r="AW140" s="68"/>
      <c r="AX140" s="69" t="str">
        <f t="shared" si="41"/>
        <v/>
      </c>
      <c r="AY140" s="66" t="s">
        <v>105</v>
      </c>
      <c r="AZ140" s="66" t="s">
        <v>105</v>
      </c>
      <c r="BA140" s="66" t="s">
        <v>105</v>
      </c>
      <c r="BB140" s="66"/>
      <c r="BC140" s="66"/>
      <c r="BD140" s="66"/>
      <c r="BE140" s="66"/>
      <c r="BF140" s="70"/>
      <c r="BG140" s="74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153"/>
      <c r="BZ140" s="83"/>
      <c r="CA140" s="31"/>
      <c r="CB140" s="31">
        <v>128</v>
      </c>
      <c r="CC140" s="15" t="str">
        <f t="shared" si="39"/>
        <v/>
      </c>
      <c r="CD140" s="15" t="str">
        <f t="shared" si="42"/>
        <v>立得点表!3:12</v>
      </c>
      <c r="CE140" s="92" t="str">
        <f t="shared" si="43"/>
        <v>立得点表!16:25</v>
      </c>
      <c r="CF140" s="15" t="str">
        <f t="shared" si="44"/>
        <v>立3段得点表!3:13</v>
      </c>
      <c r="CG140" s="92" t="str">
        <f t="shared" si="45"/>
        <v>立3段得点表!16:25</v>
      </c>
      <c r="CH140" s="15" t="str">
        <f t="shared" si="46"/>
        <v>ボール得点表!3:13</v>
      </c>
      <c r="CI140" s="92" t="str">
        <f t="shared" si="47"/>
        <v>ボール得点表!16:25</v>
      </c>
      <c r="CJ140" s="15" t="str">
        <f t="shared" si="48"/>
        <v>50m得点表!3:13</v>
      </c>
      <c r="CK140" s="92" t="str">
        <f t="shared" si="49"/>
        <v>50m得点表!16:25</v>
      </c>
      <c r="CL140" s="15" t="str">
        <f t="shared" si="50"/>
        <v>往得点表!3:13</v>
      </c>
      <c r="CM140" s="92" t="str">
        <f t="shared" si="51"/>
        <v>往得点表!16:25</v>
      </c>
      <c r="CN140" s="15" t="str">
        <f t="shared" si="52"/>
        <v>腕得点表!3:13</v>
      </c>
      <c r="CO140" s="92" t="str">
        <f t="shared" si="53"/>
        <v>腕得点表!16:25</v>
      </c>
      <c r="CP140" s="15" t="str">
        <f t="shared" si="54"/>
        <v>腕膝得点表!3:4</v>
      </c>
      <c r="CQ140" s="92" t="str">
        <f t="shared" si="55"/>
        <v>腕膝得点表!8:9</v>
      </c>
      <c r="CR140" s="15" t="str">
        <f t="shared" si="56"/>
        <v>20mシャトルラン得点表!3:13</v>
      </c>
      <c r="CS140" s="92" t="str">
        <f t="shared" si="57"/>
        <v>20mシャトルラン得点表!16:25</v>
      </c>
      <c r="CT140" s="31" t="b">
        <f t="shared" si="40"/>
        <v>0</v>
      </c>
    </row>
    <row r="141" spans="1:98">
      <c r="A141" s="8">
        <v>129</v>
      </c>
      <c r="B141" s="117"/>
      <c r="C141" s="13"/>
      <c r="D141" s="138"/>
      <c r="E141" s="13"/>
      <c r="F141" s="111" t="str">
        <f t="shared" si="58"/>
        <v/>
      </c>
      <c r="G141" s="13"/>
      <c r="H141" s="13"/>
      <c r="I141" s="29"/>
      <c r="J141" s="114" t="str">
        <f t="shared" ref="J141:J204" ca="1" si="59">IF(B141="","",IF(I141="","",CHOOSE(MATCH($I141,IF($C141="男",INDIRECT(CJ141),INDIRECT(CK141)),1),10,9,8,7,6,5,4,3,2,1)))</f>
        <v/>
      </c>
      <c r="K141" s="4"/>
      <c r="L141" s="45"/>
      <c r="M141" s="45"/>
      <c r="N141" s="45"/>
      <c r="O141" s="22"/>
      <c r="P141" s="23" t="str">
        <f t="shared" ref="P141:P204" ca="1" si="60">IF(B141="","",IF(O141="","",CHOOSE(MATCH($O141,IF($C141="男",INDIRECT(CD141),INDIRECT(CE141)),1),1,2,3,4,5,6,7,8,9,10)))</f>
        <v/>
      </c>
      <c r="Q141" s="42"/>
      <c r="R141" s="43"/>
      <c r="S141" s="43"/>
      <c r="T141" s="43"/>
      <c r="U141" s="120"/>
      <c r="V141" s="95"/>
      <c r="W141" s="29" t="str">
        <f t="shared" ref="W141:W204" ca="1" si="61">IF(B141="","",IF(V141="","",CHOOSE(MATCH($V141,IF($C141="男",INDIRECT(CH141),INDIRECT(CI141)),1),1,2,3,4,5,6,7,8,9,10)))</f>
        <v/>
      </c>
      <c r="X141" s="27"/>
      <c r="Y141" s="42"/>
      <c r="Z141" s="43"/>
      <c r="AA141" s="43"/>
      <c r="AB141" s="43"/>
      <c r="AC141" s="44"/>
      <c r="AD141" s="22"/>
      <c r="AE141" s="23" t="str">
        <f t="shared" ref="AE141:AE204" ca="1" si="62">IF(B141="","",IF(AD141="","",CHOOSE(MATCH(AD141,IF($C141="男",INDIRECT(CL141),INDIRECT(CM141)),1),1,2,3,4,5,6,7,8,9,10)))</f>
        <v/>
      </c>
      <c r="AF141" s="22"/>
      <c r="AG141" s="23" t="str">
        <f t="shared" ref="AG141:AG204" ca="1" si="63">IF(B141="","",IF(AF141="","",CHOOSE(MATCH(AF141,IF($C141="男",INDIRECT(CN141),INDIRECT(CO141)),1),1,2,3,4,5,6,7,8,9,10)))</f>
        <v/>
      </c>
      <c r="AH141" s="95"/>
      <c r="AI141" s="29" t="str">
        <f t="shared" ref="AI141:AI204" ca="1" si="64">IF(B141="","",IF(AH141="","",CHOOSE(MATCH(AH141,IF($C141="男",INDIRECT(CP141),INDIRECT(CQ141)),1),1,2,3,4,5,6,7,8,9,10)))</f>
        <v/>
      </c>
      <c r="AJ141" s="22"/>
      <c r="AK141" s="23" t="str">
        <f t="shared" ref="AK141:AK204" ca="1" si="65">IF(B141="","",IF(AJ141="","",CHOOSE(MATCH($AJ141,IF($C141="男",INDIRECT(CF141),INDIRECT(CG141)),1),1,2,3,4,5,6,7,8,9,10)))</f>
        <v/>
      </c>
      <c r="AL141" s="22"/>
      <c r="AM141" s="23" t="str">
        <f t="shared" ref="AM141:AM204" ca="1" si="66">IF(B141="","",IF(AL141="","",CHOOSE(MATCH(AL141,IF($C141="男",INDIRECT(CR141),INDIRECT(CS141)),1),1,2,3,4,5,6,7,8,9,10)))</f>
        <v/>
      </c>
      <c r="AN141" s="9" t="str">
        <f t="shared" ref="AN141:AN204" si="67">IF(B141="","",COUNT(O141,AJ141,V141,I141,AF141,AD141,AL141,AH141))</f>
        <v/>
      </c>
      <c r="AO141" s="9" t="str">
        <f t="shared" ref="AO141:AO204" si="68">IF(B141="","",SUM(P141,AK141,W141,AG141,J141,AE141,AM141,AI141))</f>
        <v/>
      </c>
      <c r="AP141" s="9" t="str">
        <f>IF(AN141=7,VLOOKUP(AO141,設定!$A$2:$B$6,2,1),"---")</f>
        <v>---</v>
      </c>
      <c r="AQ141" s="64"/>
      <c r="AR141" s="65"/>
      <c r="AS141" s="65"/>
      <c r="AT141" s="66" t="s">
        <v>105</v>
      </c>
      <c r="AU141" s="67"/>
      <c r="AV141" s="66"/>
      <c r="AW141" s="68"/>
      <c r="AX141" s="69" t="str">
        <f t="shared" si="41"/>
        <v/>
      </c>
      <c r="AY141" s="66" t="s">
        <v>105</v>
      </c>
      <c r="AZ141" s="66" t="s">
        <v>105</v>
      </c>
      <c r="BA141" s="66" t="s">
        <v>105</v>
      </c>
      <c r="BB141" s="66"/>
      <c r="BC141" s="66"/>
      <c r="BD141" s="66"/>
      <c r="BE141" s="66"/>
      <c r="BF141" s="70"/>
      <c r="BG141" s="74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153"/>
      <c r="BZ141" s="83"/>
      <c r="CA141" s="31"/>
      <c r="CB141" s="31">
        <v>129</v>
      </c>
      <c r="CC141" s="15" t="str">
        <f t="shared" ref="CC141:CC204" si="69">IF(F141="","",VLOOKUP(F141,年齢変換表,2))</f>
        <v/>
      </c>
      <c r="CD141" s="15" t="str">
        <f t="shared" si="42"/>
        <v>立得点表!3:12</v>
      </c>
      <c r="CE141" s="92" t="str">
        <f t="shared" si="43"/>
        <v>立得点表!16:25</v>
      </c>
      <c r="CF141" s="15" t="str">
        <f t="shared" si="44"/>
        <v>立3段得点表!3:13</v>
      </c>
      <c r="CG141" s="92" t="str">
        <f t="shared" si="45"/>
        <v>立3段得点表!16:25</v>
      </c>
      <c r="CH141" s="15" t="str">
        <f t="shared" si="46"/>
        <v>ボール得点表!3:13</v>
      </c>
      <c r="CI141" s="92" t="str">
        <f t="shared" si="47"/>
        <v>ボール得点表!16:25</v>
      </c>
      <c r="CJ141" s="15" t="str">
        <f t="shared" si="48"/>
        <v>50m得点表!3:13</v>
      </c>
      <c r="CK141" s="92" t="str">
        <f t="shared" si="49"/>
        <v>50m得点表!16:25</v>
      </c>
      <c r="CL141" s="15" t="str">
        <f t="shared" si="50"/>
        <v>往得点表!3:13</v>
      </c>
      <c r="CM141" s="92" t="str">
        <f t="shared" si="51"/>
        <v>往得点表!16:25</v>
      </c>
      <c r="CN141" s="15" t="str">
        <f t="shared" si="52"/>
        <v>腕得点表!3:13</v>
      </c>
      <c r="CO141" s="92" t="str">
        <f t="shared" si="53"/>
        <v>腕得点表!16:25</v>
      </c>
      <c r="CP141" s="15" t="str">
        <f t="shared" si="54"/>
        <v>腕膝得点表!3:4</v>
      </c>
      <c r="CQ141" s="92" t="str">
        <f t="shared" si="55"/>
        <v>腕膝得点表!8:9</v>
      </c>
      <c r="CR141" s="15" t="str">
        <f t="shared" si="56"/>
        <v>20mシャトルラン得点表!3:13</v>
      </c>
      <c r="CS141" s="92" t="str">
        <f t="shared" si="57"/>
        <v>20mシャトルラン得点表!16:25</v>
      </c>
      <c r="CT141" s="31" t="b">
        <f t="shared" ref="CT141:CT204" si="70">OR(AND(E141&lt;=7,E141&lt;&gt;""),AND(E141&gt;=50,E141=""))</f>
        <v>0</v>
      </c>
    </row>
    <row r="142" spans="1:98">
      <c r="A142" s="8">
        <v>130</v>
      </c>
      <c r="B142" s="117"/>
      <c r="C142" s="13"/>
      <c r="D142" s="138"/>
      <c r="E142" s="13"/>
      <c r="F142" s="111" t="str">
        <f t="shared" si="58"/>
        <v/>
      </c>
      <c r="G142" s="13"/>
      <c r="H142" s="13"/>
      <c r="I142" s="29"/>
      <c r="J142" s="114" t="str">
        <f t="shared" ca="1" si="59"/>
        <v/>
      </c>
      <c r="K142" s="4"/>
      <c r="L142" s="45"/>
      <c r="M142" s="45"/>
      <c r="N142" s="45"/>
      <c r="O142" s="22"/>
      <c r="P142" s="23" t="str">
        <f t="shared" ca="1" si="60"/>
        <v/>
      </c>
      <c r="Q142" s="42"/>
      <c r="R142" s="43"/>
      <c r="S142" s="43"/>
      <c r="T142" s="43"/>
      <c r="U142" s="120"/>
      <c r="V142" s="95"/>
      <c r="W142" s="29" t="str">
        <f t="shared" ca="1" si="61"/>
        <v/>
      </c>
      <c r="X142" s="27"/>
      <c r="Y142" s="42"/>
      <c r="Z142" s="43"/>
      <c r="AA142" s="43"/>
      <c r="AB142" s="43"/>
      <c r="AC142" s="44"/>
      <c r="AD142" s="22"/>
      <c r="AE142" s="23" t="str">
        <f t="shared" ca="1" si="62"/>
        <v/>
      </c>
      <c r="AF142" s="22"/>
      <c r="AG142" s="23" t="str">
        <f t="shared" ca="1" si="63"/>
        <v/>
      </c>
      <c r="AH142" s="95"/>
      <c r="AI142" s="29" t="str">
        <f t="shared" ca="1" si="64"/>
        <v/>
      </c>
      <c r="AJ142" s="22"/>
      <c r="AK142" s="23" t="str">
        <f t="shared" ca="1" si="65"/>
        <v/>
      </c>
      <c r="AL142" s="22"/>
      <c r="AM142" s="23" t="str">
        <f t="shared" ca="1" si="66"/>
        <v/>
      </c>
      <c r="AN142" s="9" t="str">
        <f t="shared" si="67"/>
        <v/>
      </c>
      <c r="AO142" s="9" t="str">
        <f t="shared" si="68"/>
        <v/>
      </c>
      <c r="AP142" s="9" t="str">
        <f>IF(AN142=7,VLOOKUP(AO142,設定!$A$2:$B$6,2,1),"---")</f>
        <v>---</v>
      </c>
      <c r="AQ142" s="64"/>
      <c r="AR142" s="65"/>
      <c r="AS142" s="65"/>
      <c r="AT142" s="66" t="s">
        <v>105</v>
      </c>
      <c r="AU142" s="67"/>
      <c r="AV142" s="66"/>
      <c r="AW142" s="68"/>
      <c r="AX142" s="69" t="str">
        <f t="shared" ref="AX142:AX205" si="71">IF(AW142="","",AW142/AV142)</f>
        <v/>
      </c>
      <c r="AY142" s="66" t="s">
        <v>105</v>
      </c>
      <c r="AZ142" s="66" t="s">
        <v>105</v>
      </c>
      <c r="BA142" s="66" t="s">
        <v>105</v>
      </c>
      <c r="BB142" s="66"/>
      <c r="BC142" s="66"/>
      <c r="BD142" s="66"/>
      <c r="BE142" s="66"/>
      <c r="BF142" s="70"/>
      <c r="BG142" s="74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153"/>
      <c r="BZ142" s="83"/>
      <c r="CA142" s="31"/>
      <c r="CB142" s="31">
        <v>130</v>
      </c>
      <c r="CC142" s="15" t="str">
        <f t="shared" si="69"/>
        <v/>
      </c>
      <c r="CD142" s="15" t="str">
        <f t="shared" ref="CD142:CD205" si="72">"立得点表!"&amp;$CC142&amp;"3:"&amp;$CC142&amp;"12"</f>
        <v>立得点表!3:12</v>
      </c>
      <c r="CE142" s="92" t="str">
        <f t="shared" ref="CE142:CE205" si="73">"立得点表!"&amp;$CC142&amp;"16:"&amp;$CC142&amp;"25"</f>
        <v>立得点表!16:25</v>
      </c>
      <c r="CF142" s="15" t="str">
        <f t="shared" ref="CF142:CF205" si="74">"立3段得点表!"&amp;$CC142&amp;"3:"&amp;$CC142&amp;"13"</f>
        <v>立3段得点表!3:13</v>
      </c>
      <c r="CG142" s="92" t="str">
        <f t="shared" ref="CG142:CG205" si="75">"立3段得点表!"&amp;$CC142&amp;"16:"&amp;$CC142&amp;"25"</f>
        <v>立3段得点表!16:25</v>
      </c>
      <c r="CH142" s="15" t="str">
        <f t="shared" ref="CH142:CH205" si="76">"ボール得点表!"&amp;$CC142&amp;"3:"&amp;$CC142&amp;"13"</f>
        <v>ボール得点表!3:13</v>
      </c>
      <c r="CI142" s="92" t="str">
        <f t="shared" ref="CI142:CI205" si="77">"ボール得点表!"&amp;$CC142&amp;"16:"&amp;$CC142&amp;"25"</f>
        <v>ボール得点表!16:25</v>
      </c>
      <c r="CJ142" s="15" t="str">
        <f t="shared" ref="CJ142:CJ205" si="78">"50m得点表!"&amp;$CC142&amp;"3:"&amp;$CC142&amp;"13"</f>
        <v>50m得点表!3:13</v>
      </c>
      <c r="CK142" s="92" t="str">
        <f t="shared" ref="CK142:CK205" si="79">"50m得点表!"&amp;$CC142&amp;"16:"&amp;$CC142&amp;"25"</f>
        <v>50m得点表!16:25</v>
      </c>
      <c r="CL142" s="15" t="str">
        <f t="shared" ref="CL142:CL205" si="80">"往得点表!"&amp;$CC142&amp;"3:"&amp;$CC142&amp;"13"</f>
        <v>往得点表!3:13</v>
      </c>
      <c r="CM142" s="92" t="str">
        <f t="shared" ref="CM142:CM205" si="81">"往得点表!"&amp;$CC142&amp;"16:"&amp;$CC142&amp;"25"</f>
        <v>往得点表!16:25</v>
      </c>
      <c r="CN142" s="15" t="str">
        <f t="shared" ref="CN142:CN205" si="82">"腕得点表!"&amp;$CC142&amp;"3:"&amp;$CC142&amp;"13"</f>
        <v>腕得点表!3:13</v>
      </c>
      <c r="CO142" s="92" t="str">
        <f t="shared" ref="CO142:CO205" si="83">"腕得点表!"&amp;$CC142&amp;"16:"&amp;$CC142&amp;"25"</f>
        <v>腕得点表!16:25</v>
      </c>
      <c r="CP142" s="15" t="str">
        <f t="shared" ref="CP142:CP205" si="84">"腕膝得点表!"&amp;$CC142&amp;"3:"&amp;$CC142&amp;"4"</f>
        <v>腕膝得点表!3:4</v>
      </c>
      <c r="CQ142" s="92" t="str">
        <f t="shared" ref="CQ142:CQ205" si="85">"腕膝得点表!"&amp;$CC142&amp;"8:"&amp;$CC142&amp;"9"</f>
        <v>腕膝得点表!8:9</v>
      </c>
      <c r="CR142" s="15" t="str">
        <f t="shared" ref="CR142:CR205" si="86">"20mシャトルラン得点表!"&amp;$CC142&amp;"3:"&amp;$CC142&amp;"13"</f>
        <v>20mシャトルラン得点表!3:13</v>
      </c>
      <c r="CS142" s="92" t="str">
        <f t="shared" ref="CS142:CS205" si="87">"20mシャトルラン得点表!"&amp;$CC142&amp;"16:"&amp;$CC142&amp;"25"</f>
        <v>20mシャトルラン得点表!16:25</v>
      </c>
      <c r="CT142" s="31" t="b">
        <f t="shared" si="70"/>
        <v>0</v>
      </c>
    </row>
    <row r="143" spans="1:98">
      <c r="A143" s="8">
        <v>131</v>
      </c>
      <c r="B143" s="117"/>
      <c r="C143" s="13"/>
      <c r="D143" s="138"/>
      <c r="E143" s="13"/>
      <c r="F143" s="111" t="str">
        <f t="shared" si="58"/>
        <v/>
      </c>
      <c r="G143" s="13"/>
      <c r="H143" s="13"/>
      <c r="I143" s="29"/>
      <c r="J143" s="114" t="str">
        <f t="shared" ca="1" si="59"/>
        <v/>
      </c>
      <c r="K143" s="4"/>
      <c r="L143" s="45"/>
      <c r="M143" s="45"/>
      <c r="N143" s="45"/>
      <c r="O143" s="22"/>
      <c r="P143" s="23" t="str">
        <f t="shared" ca="1" si="60"/>
        <v/>
      </c>
      <c r="Q143" s="42"/>
      <c r="R143" s="43"/>
      <c r="S143" s="43"/>
      <c r="T143" s="43"/>
      <c r="U143" s="120"/>
      <c r="V143" s="95"/>
      <c r="W143" s="29" t="str">
        <f t="shared" ca="1" si="61"/>
        <v/>
      </c>
      <c r="X143" s="27"/>
      <c r="Y143" s="42"/>
      <c r="Z143" s="43"/>
      <c r="AA143" s="43"/>
      <c r="AB143" s="43"/>
      <c r="AC143" s="44"/>
      <c r="AD143" s="22"/>
      <c r="AE143" s="23" t="str">
        <f t="shared" ca="1" si="62"/>
        <v/>
      </c>
      <c r="AF143" s="22"/>
      <c r="AG143" s="23" t="str">
        <f t="shared" ca="1" si="63"/>
        <v/>
      </c>
      <c r="AH143" s="95"/>
      <c r="AI143" s="29" t="str">
        <f t="shared" ca="1" si="64"/>
        <v/>
      </c>
      <c r="AJ143" s="22"/>
      <c r="AK143" s="23" t="str">
        <f t="shared" ca="1" si="65"/>
        <v/>
      </c>
      <c r="AL143" s="22"/>
      <c r="AM143" s="23" t="str">
        <f t="shared" ca="1" si="66"/>
        <v/>
      </c>
      <c r="AN143" s="9" t="str">
        <f t="shared" si="67"/>
        <v/>
      </c>
      <c r="AO143" s="9" t="str">
        <f t="shared" si="68"/>
        <v/>
      </c>
      <c r="AP143" s="9" t="str">
        <f>IF(AN143=7,VLOOKUP(AO143,設定!$A$2:$B$6,2,1),"---")</f>
        <v>---</v>
      </c>
      <c r="AQ143" s="64"/>
      <c r="AR143" s="65"/>
      <c r="AS143" s="65"/>
      <c r="AT143" s="66" t="s">
        <v>105</v>
      </c>
      <c r="AU143" s="67"/>
      <c r="AV143" s="66"/>
      <c r="AW143" s="68"/>
      <c r="AX143" s="69" t="str">
        <f t="shared" si="71"/>
        <v/>
      </c>
      <c r="AY143" s="66" t="s">
        <v>105</v>
      </c>
      <c r="AZ143" s="66" t="s">
        <v>105</v>
      </c>
      <c r="BA143" s="66" t="s">
        <v>105</v>
      </c>
      <c r="BB143" s="66"/>
      <c r="BC143" s="66"/>
      <c r="BD143" s="66"/>
      <c r="BE143" s="66"/>
      <c r="BF143" s="70"/>
      <c r="BG143" s="74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153"/>
      <c r="BZ143" s="83"/>
      <c r="CA143" s="31"/>
      <c r="CB143" s="31">
        <v>131</v>
      </c>
      <c r="CC143" s="15" t="str">
        <f t="shared" si="69"/>
        <v/>
      </c>
      <c r="CD143" s="15" t="str">
        <f t="shared" si="72"/>
        <v>立得点表!3:12</v>
      </c>
      <c r="CE143" s="92" t="str">
        <f t="shared" si="73"/>
        <v>立得点表!16:25</v>
      </c>
      <c r="CF143" s="15" t="str">
        <f t="shared" si="74"/>
        <v>立3段得点表!3:13</v>
      </c>
      <c r="CG143" s="92" t="str">
        <f t="shared" si="75"/>
        <v>立3段得点表!16:25</v>
      </c>
      <c r="CH143" s="15" t="str">
        <f t="shared" si="76"/>
        <v>ボール得点表!3:13</v>
      </c>
      <c r="CI143" s="92" t="str">
        <f t="shared" si="77"/>
        <v>ボール得点表!16:25</v>
      </c>
      <c r="CJ143" s="15" t="str">
        <f t="shared" si="78"/>
        <v>50m得点表!3:13</v>
      </c>
      <c r="CK143" s="92" t="str">
        <f t="shared" si="79"/>
        <v>50m得点表!16:25</v>
      </c>
      <c r="CL143" s="15" t="str">
        <f t="shared" si="80"/>
        <v>往得点表!3:13</v>
      </c>
      <c r="CM143" s="92" t="str">
        <f t="shared" si="81"/>
        <v>往得点表!16:25</v>
      </c>
      <c r="CN143" s="15" t="str">
        <f t="shared" si="82"/>
        <v>腕得点表!3:13</v>
      </c>
      <c r="CO143" s="92" t="str">
        <f t="shared" si="83"/>
        <v>腕得点表!16:25</v>
      </c>
      <c r="CP143" s="15" t="str">
        <f t="shared" si="84"/>
        <v>腕膝得点表!3:4</v>
      </c>
      <c r="CQ143" s="92" t="str">
        <f t="shared" si="85"/>
        <v>腕膝得点表!8:9</v>
      </c>
      <c r="CR143" s="15" t="str">
        <f t="shared" si="86"/>
        <v>20mシャトルラン得点表!3:13</v>
      </c>
      <c r="CS143" s="92" t="str">
        <f t="shared" si="87"/>
        <v>20mシャトルラン得点表!16:25</v>
      </c>
      <c r="CT143" s="31" t="b">
        <f t="shared" si="70"/>
        <v>0</v>
      </c>
    </row>
    <row r="144" spans="1:98">
      <c r="A144" s="8">
        <v>132</v>
      </c>
      <c r="B144" s="117"/>
      <c r="C144" s="13"/>
      <c r="D144" s="138"/>
      <c r="E144" s="13"/>
      <c r="F144" s="111" t="str">
        <f t="shared" si="58"/>
        <v/>
      </c>
      <c r="G144" s="13"/>
      <c r="H144" s="13"/>
      <c r="I144" s="29"/>
      <c r="J144" s="114" t="str">
        <f t="shared" ca="1" si="59"/>
        <v/>
      </c>
      <c r="K144" s="4"/>
      <c r="L144" s="45"/>
      <c r="M144" s="45"/>
      <c r="N144" s="45"/>
      <c r="O144" s="22"/>
      <c r="P144" s="23" t="str">
        <f t="shared" ca="1" si="60"/>
        <v/>
      </c>
      <c r="Q144" s="42"/>
      <c r="R144" s="43"/>
      <c r="S144" s="43"/>
      <c r="T144" s="43"/>
      <c r="U144" s="120"/>
      <c r="V144" s="95"/>
      <c r="W144" s="29" t="str">
        <f t="shared" ca="1" si="61"/>
        <v/>
      </c>
      <c r="X144" s="27"/>
      <c r="Y144" s="42"/>
      <c r="Z144" s="43"/>
      <c r="AA144" s="43"/>
      <c r="AB144" s="43"/>
      <c r="AC144" s="44"/>
      <c r="AD144" s="22"/>
      <c r="AE144" s="23" t="str">
        <f t="shared" ca="1" si="62"/>
        <v/>
      </c>
      <c r="AF144" s="22"/>
      <c r="AG144" s="23" t="str">
        <f t="shared" ca="1" si="63"/>
        <v/>
      </c>
      <c r="AH144" s="95"/>
      <c r="AI144" s="29" t="str">
        <f t="shared" ca="1" si="64"/>
        <v/>
      </c>
      <c r="AJ144" s="22"/>
      <c r="AK144" s="23" t="str">
        <f t="shared" ca="1" si="65"/>
        <v/>
      </c>
      <c r="AL144" s="22"/>
      <c r="AM144" s="23" t="str">
        <f t="shared" ca="1" si="66"/>
        <v/>
      </c>
      <c r="AN144" s="9" t="str">
        <f t="shared" si="67"/>
        <v/>
      </c>
      <c r="AO144" s="9" t="str">
        <f t="shared" si="68"/>
        <v/>
      </c>
      <c r="AP144" s="9" t="str">
        <f>IF(AN144=7,VLOOKUP(AO144,設定!$A$2:$B$6,2,1),"---")</f>
        <v>---</v>
      </c>
      <c r="AQ144" s="64"/>
      <c r="AR144" s="65"/>
      <c r="AS144" s="65"/>
      <c r="AT144" s="66" t="s">
        <v>105</v>
      </c>
      <c r="AU144" s="67"/>
      <c r="AV144" s="66"/>
      <c r="AW144" s="68"/>
      <c r="AX144" s="69" t="str">
        <f t="shared" si="71"/>
        <v/>
      </c>
      <c r="AY144" s="66" t="s">
        <v>105</v>
      </c>
      <c r="AZ144" s="66" t="s">
        <v>105</v>
      </c>
      <c r="BA144" s="66" t="s">
        <v>105</v>
      </c>
      <c r="BB144" s="66"/>
      <c r="BC144" s="66"/>
      <c r="BD144" s="66"/>
      <c r="BE144" s="66"/>
      <c r="BF144" s="70"/>
      <c r="BG144" s="74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153"/>
      <c r="BZ144" s="83"/>
      <c r="CA144" s="31"/>
      <c r="CB144" s="31">
        <v>132</v>
      </c>
      <c r="CC144" s="15" t="str">
        <f t="shared" si="69"/>
        <v/>
      </c>
      <c r="CD144" s="15" t="str">
        <f t="shared" si="72"/>
        <v>立得点表!3:12</v>
      </c>
      <c r="CE144" s="92" t="str">
        <f t="shared" si="73"/>
        <v>立得点表!16:25</v>
      </c>
      <c r="CF144" s="15" t="str">
        <f t="shared" si="74"/>
        <v>立3段得点表!3:13</v>
      </c>
      <c r="CG144" s="92" t="str">
        <f t="shared" si="75"/>
        <v>立3段得点表!16:25</v>
      </c>
      <c r="CH144" s="15" t="str">
        <f t="shared" si="76"/>
        <v>ボール得点表!3:13</v>
      </c>
      <c r="CI144" s="92" t="str">
        <f t="shared" si="77"/>
        <v>ボール得点表!16:25</v>
      </c>
      <c r="CJ144" s="15" t="str">
        <f t="shared" si="78"/>
        <v>50m得点表!3:13</v>
      </c>
      <c r="CK144" s="92" t="str">
        <f t="shared" si="79"/>
        <v>50m得点表!16:25</v>
      </c>
      <c r="CL144" s="15" t="str">
        <f t="shared" si="80"/>
        <v>往得点表!3:13</v>
      </c>
      <c r="CM144" s="92" t="str">
        <f t="shared" si="81"/>
        <v>往得点表!16:25</v>
      </c>
      <c r="CN144" s="15" t="str">
        <f t="shared" si="82"/>
        <v>腕得点表!3:13</v>
      </c>
      <c r="CO144" s="92" t="str">
        <f t="shared" si="83"/>
        <v>腕得点表!16:25</v>
      </c>
      <c r="CP144" s="15" t="str">
        <f t="shared" si="84"/>
        <v>腕膝得点表!3:4</v>
      </c>
      <c r="CQ144" s="92" t="str">
        <f t="shared" si="85"/>
        <v>腕膝得点表!8:9</v>
      </c>
      <c r="CR144" s="15" t="str">
        <f t="shared" si="86"/>
        <v>20mシャトルラン得点表!3:13</v>
      </c>
      <c r="CS144" s="92" t="str">
        <f t="shared" si="87"/>
        <v>20mシャトルラン得点表!16:25</v>
      </c>
      <c r="CT144" s="31" t="b">
        <f t="shared" si="70"/>
        <v>0</v>
      </c>
    </row>
    <row r="145" spans="1:98">
      <c r="A145" s="8">
        <v>133</v>
      </c>
      <c r="B145" s="117"/>
      <c r="C145" s="13"/>
      <c r="D145" s="138"/>
      <c r="E145" s="13"/>
      <c r="F145" s="111" t="str">
        <f t="shared" si="58"/>
        <v/>
      </c>
      <c r="G145" s="13"/>
      <c r="H145" s="13"/>
      <c r="I145" s="29"/>
      <c r="J145" s="114" t="str">
        <f t="shared" ca="1" si="59"/>
        <v/>
      </c>
      <c r="K145" s="4"/>
      <c r="L145" s="45"/>
      <c r="M145" s="45"/>
      <c r="N145" s="45"/>
      <c r="O145" s="22"/>
      <c r="P145" s="23" t="str">
        <f t="shared" ca="1" si="60"/>
        <v/>
      </c>
      <c r="Q145" s="42"/>
      <c r="R145" s="43"/>
      <c r="S145" s="43"/>
      <c r="T145" s="43"/>
      <c r="U145" s="120"/>
      <c r="V145" s="95"/>
      <c r="W145" s="29" t="str">
        <f t="shared" ca="1" si="61"/>
        <v/>
      </c>
      <c r="X145" s="27"/>
      <c r="Y145" s="42"/>
      <c r="Z145" s="43"/>
      <c r="AA145" s="43"/>
      <c r="AB145" s="43"/>
      <c r="AC145" s="44"/>
      <c r="AD145" s="22"/>
      <c r="AE145" s="23" t="str">
        <f t="shared" ca="1" si="62"/>
        <v/>
      </c>
      <c r="AF145" s="22"/>
      <c r="AG145" s="23" t="str">
        <f t="shared" ca="1" si="63"/>
        <v/>
      </c>
      <c r="AH145" s="95"/>
      <c r="AI145" s="29" t="str">
        <f t="shared" ca="1" si="64"/>
        <v/>
      </c>
      <c r="AJ145" s="22"/>
      <c r="AK145" s="23" t="str">
        <f t="shared" ca="1" si="65"/>
        <v/>
      </c>
      <c r="AL145" s="22"/>
      <c r="AM145" s="23" t="str">
        <f t="shared" ca="1" si="66"/>
        <v/>
      </c>
      <c r="AN145" s="9" t="str">
        <f t="shared" si="67"/>
        <v/>
      </c>
      <c r="AO145" s="9" t="str">
        <f t="shared" si="68"/>
        <v/>
      </c>
      <c r="AP145" s="9" t="str">
        <f>IF(AN145=7,VLOOKUP(AO145,設定!$A$2:$B$6,2,1),"---")</f>
        <v>---</v>
      </c>
      <c r="AQ145" s="64"/>
      <c r="AR145" s="65"/>
      <c r="AS145" s="65"/>
      <c r="AT145" s="66" t="s">
        <v>105</v>
      </c>
      <c r="AU145" s="67"/>
      <c r="AV145" s="66"/>
      <c r="AW145" s="68"/>
      <c r="AX145" s="69" t="str">
        <f t="shared" si="71"/>
        <v/>
      </c>
      <c r="AY145" s="66" t="s">
        <v>105</v>
      </c>
      <c r="AZ145" s="66" t="s">
        <v>105</v>
      </c>
      <c r="BA145" s="66" t="s">
        <v>105</v>
      </c>
      <c r="BB145" s="66"/>
      <c r="BC145" s="66"/>
      <c r="BD145" s="66"/>
      <c r="BE145" s="66"/>
      <c r="BF145" s="70"/>
      <c r="BG145" s="74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153"/>
      <c r="BZ145" s="83"/>
      <c r="CA145" s="31"/>
      <c r="CB145" s="31">
        <v>133</v>
      </c>
      <c r="CC145" s="15" t="str">
        <f t="shared" si="69"/>
        <v/>
      </c>
      <c r="CD145" s="15" t="str">
        <f t="shared" si="72"/>
        <v>立得点表!3:12</v>
      </c>
      <c r="CE145" s="92" t="str">
        <f t="shared" si="73"/>
        <v>立得点表!16:25</v>
      </c>
      <c r="CF145" s="15" t="str">
        <f t="shared" si="74"/>
        <v>立3段得点表!3:13</v>
      </c>
      <c r="CG145" s="92" t="str">
        <f t="shared" si="75"/>
        <v>立3段得点表!16:25</v>
      </c>
      <c r="CH145" s="15" t="str">
        <f t="shared" si="76"/>
        <v>ボール得点表!3:13</v>
      </c>
      <c r="CI145" s="92" t="str">
        <f t="shared" si="77"/>
        <v>ボール得点表!16:25</v>
      </c>
      <c r="CJ145" s="15" t="str">
        <f t="shared" si="78"/>
        <v>50m得点表!3:13</v>
      </c>
      <c r="CK145" s="92" t="str">
        <f t="shared" si="79"/>
        <v>50m得点表!16:25</v>
      </c>
      <c r="CL145" s="15" t="str">
        <f t="shared" si="80"/>
        <v>往得点表!3:13</v>
      </c>
      <c r="CM145" s="92" t="str">
        <f t="shared" si="81"/>
        <v>往得点表!16:25</v>
      </c>
      <c r="CN145" s="15" t="str">
        <f t="shared" si="82"/>
        <v>腕得点表!3:13</v>
      </c>
      <c r="CO145" s="92" t="str">
        <f t="shared" si="83"/>
        <v>腕得点表!16:25</v>
      </c>
      <c r="CP145" s="15" t="str">
        <f t="shared" si="84"/>
        <v>腕膝得点表!3:4</v>
      </c>
      <c r="CQ145" s="92" t="str">
        <f t="shared" si="85"/>
        <v>腕膝得点表!8:9</v>
      </c>
      <c r="CR145" s="15" t="str">
        <f t="shared" si="86"/>
        <v>20mシャトルラン得点表!3:13</v>
      </c>
      <c r="CS145" s="92" t="str">
        <f t="shared" si="87"/>
        <v>20mシャトルラン得点表!16:25</v>
      </c>
      <c r="CT145" s="31" t="b">
        <f t="shared" si="70"/>
        <v>0</v>
      </c>
    </row>
    <row r="146" spans="1:98">
      <c r="A146" s="8">
        <v>134</v>
      </c>
      <c r="B146" s="117"/>
      <c r="C146" s="13"/>
      <c r="D146" s="138"/>
      <c r="E146" s="13"/>
      <c r="F146" s="111" t="str">
        <f t="shared" si="58"/>
        <v/>
      </c>
      <c r="G146" s="13"/>
      <c r="H146" s="13"/>
      <c r="I146" s="29"/>
      <c r="J146" s="114" t="str">
        <f t="shared" ca="1" si="59"/>
        <v/>
      </c>
      <c r="K146" s="4"/>
      <c r="L146" s="45"/>
      <c r="M146" s="45"/>
      <c r="N146" s="45"/>
      <c r="O146" s="22"/>
      <c r="P146" s="23" t="str">
        <f t="shared" ca="1" si="60"/>
        <v/>
      </c>
      <c r="Q146" s="42"/>
      <c r="R146" s="43"/>
      <c r="S146" s="43"/>
      <c r="T146" s="43"/>
      <c r="U146" s="120"/>
      <c r="V146" s="95"/>
      <c r="W146" s="29" t="str">
        <f t="shared" ca="1" si="61"/>
        <v/>
      </c>
      <c r="X146" s="27"/>
      <c r="Y146" s="42"/>
      <c r="Z146" s="43"/>
      <c r="AA146" s="43"/>
      <c r="AB146" s="43"/>
      <c r="AC146" s="44"/>
      <c r="AD146" s="22"/>
      <c r="AE146" s="23" t="str">
        <f t="shared" ca="1" si="62"/>
        <v/>
      </c>
      <c r="AF146" s="22"/>
      <c r="AG146" s="23" t="str">
        <f t="shared" ca="1" si="63"/>
        <v/>
      </c>
      <c r="AH146" s="95"/>
      <c r="AI146" s="29" t="str">
        <f t="shared" ca="1" si="64"/>
        <v/>
      </c>
      <c r="AJ146" s="22"/>
      <c r="AK146" s="23" t="str">
        <f t="shared" ca="1" si="65"/>
        <v/>
      </c>
      <c r="AL146" s="22"/>
      <c r="AM146" s="23" t="str">
        <f t="shared" ca="1" si="66"/>
        <v/>
      </c>
      <c r="AN146" s="9" t="str">
        <f t="shared" si="67"/>
        <v/>
      </c>
      <c r="AO146" s="9" t="str">
        <f t="shared" si="68"/>
        <v/>
      </c>
      <c r="AP146" s="9" t="str">
        <f>IF(AN146=7,VLOOKUP(AO146,設定!$A$2:$B$6,2,1),"---")</f>
        <v>---</v>
      </c>
      <c r="AQ146" s="64"/>
      <c r="AR146" s="65"/>
      <c r="AS146" s="65"/>
      <c r="AT146" s="66" t="s">
        <v>105</v>
      </c>
      <c r="AU146" s="67"/>
      <c r="AV146" s="66"/>
      <c r="AW146" s="68"/>
      <c r="AX146" s="69" t="str">
        <f t="shared" si="71"/>
        <v/>
      </c>
      <c r="AY146" s="66" t="s">
        <v>105</v>
      </c>
      <c r="AZ146" s="66" t="s">
        <v>105</v>
      </c>
      <c r="BA146" s="66" t="s">
        <v>105</v>
      </c>
      <c r="BB146" s="66"/>
      <c r="BC146" s="66"/>
      <c r="BD146" s="66"/>
      <c r="BE146" s="66"/>
      <c r="BF146" s="70"/>
      <c r="BG146" s="74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153"/>
      <c r="BZ146" s="83"/>
      <c r="CA146" s="31"/>
      <c r="CB146" s="31">
        <v>134</v>
      </c>
      <c r="CC146" s="15" t="str">
        <f t="shared" si="69"/>
        <v/>
      </c>
      <c r="CD146" s="15" t="str">
        <f t="shared" si="72"/>
        <v>立得点表!3:12</v>
      </c>
      <c r="CE146" s="92" t="str">
        <f t="shared" si="73"/>
        <v>立得点表!16:25</v>
      </c>
      <c r="CF146" s="15" t="str">
        <f t="shared" si="74"/>
        <v>立3段得点表!3:13</v>
      </c>
      <c r="CG146" s="92" t="str">
        <f t="shared" si="75"/>
        <v>立3段得点表!16:25</v>
      </c>
      <c r="CH146" s="15" t="str">
        <f t="shared" si="76"/>
        <v>ボール得点表!3:13</v>
      </c>
      <c r="CI146" s="92" t="str">
        <f t="shared" si="77"/>
        <v>ボール得点表!16:25</v>
      </c>
      <c r="CJ146" s="15" t="str">
        <f t="shared" si="78"/>
        <v>50m得点表!3:13</v>
      </c>
      <c r="CK146" s="92" t="str">
        <f t="shared" si="79"/>
        <v>50m得点表!16:25</v>
      </c>
      <c r="CL146" s="15" t="str">
        <f t="shared" si="80"/>
        <v>往得点表!3:13</v>
      </c>
      <c r="CM146" s="92" t="str">
        <f t="shared" si="81"/>
        <v>往得点表!16:25</v>
      </c>
      <c r="CN146" s="15" t="str">
        <f t="shared" si="82"/>
        <v>腕得点表!3:13</v>
      </c>
      <c r="CO146" s="92" t="str">
        <f t="shared" si="83"/>
        <v>腕得点表!16:25</v>
      </c>
      <c r="CP146" s="15" t="str">
        <f t="shared" si="84"/>
        <v>腕膝得点表!3:4</v>
      </c>
      <c r="CQ146" s="92" t="str">
        <f t="shared" si="85"/>
        <v>腕膝得点表!8:9</v>
      </c>
      <c r="CR146" s="15" t="str">
        <f t="shared" si="86"/>
        <v>20mシャトルラン得点表!3:13</v>
      </c>
      <c r="CS146" s="92" t="str">
        <f t="shared" si="87"/>
        <v>20mシャトルラン得点表!16:25</v>
      </c>
      <c r="CT146" s="31" t="b">
        <f t="shared" si="70"/>
        <v>0</v>
      </c>
    </row>
    <row r="147" spans="1:98">
      <c r="A147" s="8">
        <v>135</v>
      </c>
      <c r="B147" s="117"/>
      <c r="C147" s="13"/>
      <c r="D147" s="138"/>
      <c r="E147" s="13"/>
      <c r="F147" s="111" t="str">
        <f t="shared" si="58"/>
        <v/>
      </c>
      <c r="G147" s="13"/>
      <c r="H147" s="13"/>
      <c r="I147" s="29"/>
      <c r="J147" s="114" t="str">
        <f t="shared" ca="1" si="59"/>
        <v/>
      </c>
      <c r="K147" s="4"/>
      <c r="L147" s="45"/>
      <c r="M147" s="45"/>
      <c r="N147" s="45"/>
      <c r="O147" s="22"/>
      <c r="P147" s="23" t="str">
        <f t="shared" ca="1" si="60"/>
        <v/>
      </c>
      <c r="Q147" s="42"/>
      <c r="R147" s="43"/>
      <c r="S147" s="43"/>
      <c r="T147" s="43"/>
      <c r="U147" s="120"/>
      <c r="V147" s="95"/>
      <c r="W147" s="29" t="str">
        <f t="shared" ca="1" si="61"/>
        <v/>
      </c>
      <c r="X147" s="27"/>
      <c r="Y147" s="42"/>
      <c r="Z147" s="43"/>
      <c r="AA147" s="43"/>
      <c r="AB147" s="43"/>
      <c r="AC147" s="44"/>
      <c r="AD147" s="22"/>
      <c r="AE147" s="23" t="str">
        <f t="shared" ca="1" si="62"/>
        <v/>
      </c>
      <c r="AF147" s="22"/>
      <c r="AG147" s="23" t="str">
        <f t="shared" ca="1" si="63"/>
        <v/>
      </c>
      <c r="AH147" s="95"/>
      <c r="AI147" s="29" t="str">
        <f t="shared" ca="1" si="64"/>
        <v/>
      </c>
      <c r="AJ147" s="22"/>
      <c r="AK147" s="23" t="str">
        <f t="shared" ca="1" si="65"/>
        <v/>
      </c>
      <c r="AL147" s="22"/>
      <c r="AM147" s="23" t="str">
        <f t="shared" ca="1" si="66"/>
        <v/>
      </c>
      <c r="AN147" s="9" t="str">
        <f t="shared" si="67"/>
        <v/>
      </c>
      <c r="AO147" s="9" t="str">
        <f t="shared" si="68"/>
        <v/>
      </c>
      <c r="AP147" s="9" t="str">
        <f>IF(AN147=7,VLOOKUP(AO147,設定!$A$2:$B$6,2,1),"---")</f>
        <v>---</v>
      </c>
      <c r="AQ147" s="64"/>
      <c r="AR147" s="65"/>
      <c r="AS147" s="65"/>
      <c r="AT147" s="66" t="s">
        <v>105</v>
      </c>
      <c r="AU147" s="67"/>
      <c r="AV147" s="66"/>
      <c r="AW147" s="68"/>
      <c r="AX147" s="69" t="str">
        <f t="shared" si="71"/>
        <v/>
      </c>
      <c r="AY147" s="66" t="s">
        <v>105</v>
      </c>
      <c r="AZ147" s="66" t="s">
        <v>105</v>
      </c>
      <c r="BA147" s="66" t="s">
        <v>105</v>
      </c>
      <c r="BB147" s="66"/>
      <c r="BC147" s="66"/>
      <c r="BD147" s="66"/>
      <c r="BE147" s="66"/>
      <c r="BF147" s="70"/>
      <c r="BG147" s="74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153"/>
      <c r="BZ147" s="83"/>
      <c r="CA147" s="31"/>
      <c r="CB147" s="31">
        <v>135</v>
      </c>
      <c r="CC147" s="15" t="str">
        <f t="shared" si="69"/>
        <v/>
      </c>
      <c r="CD147" s="15" t="str">
        <f t="shared" si="72"/>
        <v>立得点表!3:12</v>
      </c>
      <c r="CE147" s="92" t="str">
        <f t="shared" si="73"/>
        <v>立得点表!16:25</v>
      </c>
      <c r="CF147" s="15" t="str">
        <f t="shared" si="74"/>
        <v>立3段得点表!3:13</v>
      </c>
      <c r="CG147" s="92" t="str">
        <f t="shared" si="75"/>
        <v>立3段得点表!16:25</v>
      </c>
      <c r="CH147" s="15" t="str">
        <f t="shared" si="76"/>
        <v>ボール得点表!3:13</v>
      </c>
      <c r="CI147" s="92" t="str">
        <f t="shared" si="77"/>
        <v>ボール得点表!16:25</v>
      </c>
      <c r="CJ147" s="15" t="str">
        <f t="shared" si="78"/>
        <v>50m得点表!3:13</v>
      </c>
      <c r="CK147" s="92" t="str">
        <f t="shared" si="79"/>
        <v>50m得点表!16:25</v>
      </c>
      <c r="CL147" s="15" t="str">
        <f t="shared" si="80"/>
        <v>往得点表!3:13</v>
      </c>
      <c r="CM147" s="92" t="str">
        <f t="shared" si="81"/>
        <v>往得点表!16:25</v>
      </c>
      <c r="CN147" s="15" t="str">
        <f t="shared" si="82"/>
        <v>腕得点表!3:13</v>
      </c>
      <c r="CO147" s="92" t="str">
        <f t="shared" si="83"/>
        <v>腕得点表!16:25</v>
      </c>
      <c r="CP147" s="15" t="str">
        <f t="shared" si="84"/>
        <v>腕膝得点表!3:4</v>
      </c>
      <c r="CQ147" s="92" t="str">
        <f t="shared" si="85"/>
        <v>腕膝得点表!8:9</v>
      </c>
      <c r="CR147" s="15" t="str">
        <f t="shared" si="86"/>
        <v>20mシャトルラン得点表!3:13</v>
      </c>
      <c r="CS147" s="92" t="str">
        <f t="shared" si="87"/>
        <v>20mシャトルラン得点表!16:25</v>
      </c>
      <c r="CT147" s="31" t="b">
        <f t="shared" si="70"/>
        <v>0</v>
      </c>
    </row>
    <row r="148" spans="1:98">
      <c r="A148" s="8">
        <v>136</v>
      </c>
      <c r="B148" s="117"/>
      <c r="C148" s="13"/>
      <c r="D148" s="138"/>
      <c r="E148" s="13"/>
      <c r="F148" s="111" t="str">
        <f t="shared" si="58"/>
        <v/>
      </c>
      <c r="G148" s="13"/>
      <c r="H148" s="13"/>
      <c r="I148" s="29"/>
      <c r="J148" s="114" t="str">
        <f t="shared" ca="1" si="59"/>
        <v/>
      </c>
      <c r="K148" s="4"/>
      <c r="L148" s="45"/>
      <c r="M148" s="45"/>
      <c r="N148" s="45"/>
      <c r="O148" s="22"/>
      <c r="P148" s="23" t="str">
        <f t="shared" ca="1" si="60"/>
        <v/>
      </c>
      <c r="Q148" s="42"/>
      <c r="R148" s="43"/>
      <c r="S148" s="43"/>
      <c r="T148" s="43"/>
      <c r="U148" s="120"/>
      <c r="V148" s="95"/>
      <c r="W148" s="29" t="str">
        <f t="shared" ca="1" si="61"/>
        <v/>
      </c>
      <c r="X148" s="27"/>
      <c r="Y148" s="42"/>
      <c r="Z148" s="43"/>
      <c r="AA148" s="43"/>
      <c r="AB148" s="43"/>
      <c r="AC148" s="44"/>
      <c r="AD148" s="22"/>
      <c r="AE148" s="23" t="str">
        <f t="shared" ca="1" si="62"/>
        <v/>
      </c>
      <c r="AF148" s="22"/>
      <c r="AG148" s="23" t="str">
        <f t="shared" ca="1" si="63"/>
        <v/>
      </c>
      <c r="AH148" s="95"/>
      <c r="AI148" s="29" t="str">
        <f t="shared" ca="1" si="64"/>
        <v/>
      </c>
      <c r="AJ148" s="22"/>
      <c r="AK148" s="23" t="str">
        <f t="shared" ca="1" si="65"/>
        <v/>
      </c>
      <c r="AL148" s="22"/>
      <c r="AM148" s="23" t="str">
        <f t="shared" ca="1" si="66"/>
        <v/>
      </c>
      <c r="AN148" s="9" t="str">
        <f t="shared" si="67"/>
        <v/>
      </c>
      <c r="AO148" s="9" t="str">
        <f t="shared" si="68"/>
        <v/>
      </c>
      <c r="AP148" s="9" t="str">
        <f>IF(AN148=7,VLOOKUP(AO148,設定!$A$2:$B$6,2,1),"---")</f>
        <v>---</v>
      </c>
      <c r="AQ148" s="64"/>
      <c r="AR148" s="65"/>
      <c r="AS148" s="65"/>
      <c r="AT148" s="66" t="s">
        <v>105</v>
      </c>
      <c r="AU148" s="67"/>
      <c r="AV148" s="66"/>
      <c r="AW148" s="68"/>
      <c r="AX148" s="69" t="str">
        <f t="shared" si="71"/>
        <v/>
      </c>
      <c r="AY148" s="66" t="s">
        <v>105</v>
      </c>
      <c r="AZ148" s="66" t="s">
        <v>105</v>
      </c>
      <c r="BA148" s="66" t="s">
        <v>105</v>
      </c>
      <c r="BB148" s="66"/>
      <c r="BC148" s="66"/>
      <c r="BD148" s="66"/>
      <c r="BE148" s="66"/>
      <c r="BF148" s="70"/>
      <c r="BG148" s="74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153"/>
      <c r="BZ148" s="83"/>
      <c r="CA148" s="31"/>
      <c r="CB148" s="31">
        <v>136</v>
      </c>
      <c r="CC148" s="15" t="str">
        <f t="shared" si="69"/>
        <v/>
      </c>
      <c r="CD148" s="15" t="str">
        <f t="shared" si="72"/>
        <v>立得点表!3:12</v>
      </c>
      <c r="CE148" s="92" t="str">
        <f t="shared" si="73"/>
        <v>立得点表!16:25</v>
      </c>
      <c r="CF148" s="15" t="str">
        <f t="shared" si="74"/>
        <v>立3段得点表!3:13</v>
      </c>
      <c r="CG148" s="92" t="str">
        <f t="shared" si="75"/>
        <v>立3段得点表!16:25</v>
      </c>
      <c r="CH148" s="15" t="str">
        <f t="shared" si="76"/>
        <v>ボール得点表!3:13</v>
      </c>
      <c r="CI148" s="92" t="str">
        <f t="shared" si="77"/>
        <v>ボール得点表!16:25</v>
      </c>
      <c r="CJ148" s="15" t="str">
        <f t="shared" si="78"/>
        <v>50m得点表!3:13</v>
      </c>
      <c r="CK148" s="92" t="str">
        <f t="shared" si="79"/>
        <v>50m得点表!16:25</v>
      </c>
      <c r="CL148" s="15" t="str">
        <f t="shared" si="80"/>
        <v>往得点表!3:13</v>
      </c>
      <c r="CM148" s="92" t="str">
        <f t="shared" si="81"/>
        <v>往得点表!16:25</v>
      </c>
      <c r="CN148" s="15" t="str">
        <f t="shared" si="82"/>
        <v>腕得点表!3:13</v>
      </c>
      <c r="CO148" s="92" t="str">
        <f t="shared" si="83"/>
        <v>腕得点表!16:25</v>
      </c>
      <c r="CP148" s="15" t="str">
        <f t="shared" si="84"/>
        <v>腕膝得点表!3:4</v>
      </c>
      <c r="CQ148" s="92" t="str">
        <f t="shared" si="85"/>
        <v>腕膝得点表!8:9</v>
      </c>
      <c r="CR148" s="15" t="str">
        <f t="shared" si="86"/>
        <v>20mシャトルラン得点表!3:13</v>
      </c>
      <c r="CS148" s="92" t="str">
        <f t="shared" si="87"/>
        <v>20mシャトルラン得点表!16:25</v>
      </c>
      <c r="CT148" s="31" t="b">
        <f t="shared" si="70"/>
        <v>0</v>
      </c>
    </row>
    <row r="149" spans="1:98">
      <c r="A149" s="8">
        <v>137</v>
      </c>
      <c r="B149" s="117"/>
      <c r="C149" s="13"/>
      <c r="D149" s="138"/>
      <c r="E149" s="13"/>
      <c r="F149" s="111" t="str">
        <f t="shared" si="58"/>
        <v/>
      </c>
      <c r="G149" s="13"/>
      <c r="H149" s="13"/>
      <c r="I149" s="29"/>
      <c r="J149" s="114" t="str">
        <f t="shared" ca="1" si="59"/>
        <v/>
      </c>
      <c r="K149" s="4"/>
      <c r="L149" s="45"/>
      <c r="M149" s="45"/>
      <c r="N149" s="45"/>
      <c r="O149" s="22"/>
      <c r="P149" s="23" t="str">
        <f t="shared" ca="1" si="60"/>
        <v/>
      </c>
      <c r="Q149" s="42"/>
      <c r="R149" s="43"/>
      <c r="S149" s="43"/>
      <c r="T149" s="43"/>
      <c r="U149" s="120"/>
      <c r="V149" s="95"/>
      <c r="W149" s="29" t="str">
        <f t="shared" ca="1" si="61"/>
        <v/>
      </c>
      <c r="X149" s="27"/>
      <c r="Y149" s="42"/>
      <c r="Z149" s="43"/>
      <c r="AA149" s="43"/>
      <c r="AB149" s="43"/>
      <c r="AC149" s="44"/>
      <c r="AD149" s="22"/>
      <c r="AE149" s="23" t="str">
        <f t="shared" ca="1" si="62"/>
        <v/>
      </c>
      <c r="AF149" s="22"/>
      <c r="AG149" s="23" t="str">
        <f t="shared" ca="1" si="63"/>
        <v/>
      </c>
      <c r="AH149" s="95"/>
      <c r="AI149" s="29" t="str">
        <f t="shared" ca="1" si="64"/>
        <v/>
      </c>
      <c r="AJ149" s="22"/>
      <c r="AK149" s="23" t="str">
        <f t="shared" ca="1" si="65"/>
        <v/>
      </c>
      <c r="AL149" s="22"/>
      <c r="AM149" s="23" t="str">
        <f t="shared" ca="1" si="66"/>
        <v/>
      </c>
      <c r="AN149" s="9" t="str">
        <f t="shared" si="67"/>
        <v/>
      </c>
      <c r="AO149" s="9" t="str">
        <f t="shared" si="68"/>
        <v/>
      </c>
      <c r="AP149" s="9" t="str">
        <f>IF(AN149=7,VLOOKUP(AO149,設定!$A$2:$B$6,2,1),"---")</f>
        <v>---</v>
      </c>
      <c r="AQ149" s="64"/>
      <c r="AR149" s="65"/>
      <c r="AS149" s="65"/>
      <c r="AT149" s="66" t="s">
        <v>105</v>
      </c>
      <c r="AU149" s="67"/>
      <c r="AV149" s="66"/>
      <c r="AW149" s="68"/>
      <c r="AX149" s="69" t="str">
        <f t="shared" si="71"/>
        <v/>
      </c>
      <c r="AY149" s="66" t="s">
        <v>105</v>
      </c>
      <c r="AZ149" s="66" t="s">
        <v>105</v>
      </c>
      <c r="BA149" s="66" t="s">
        <v>105</v>
      </c>
      <c r="BB149" s="66"/>
      <c r="BC149" s="66"/>
      <c r="BD149" s="66"/>
      <c r="BE149" s="66"/>
      <c r="BF149" s="70"/>
      <c r="BG149" s="74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153"/>
      <c r="BZ149" s="83"/>
      <c r="CA149" s="31"/>
      <c r="CB149" s="31">
        <v>137</v>
      </c>
      <c r="CC149" s="15" t="str">
        <f t="shared" si="69"/>
        <v/>
      </c>
      <c r="CD149" s="15" t="str">
        <f t="shared" si="72"/>
        <v>立得点表!3:12</v>
      </c>
      <c r="CE149" s="92" t="str">
        <f t="shared" si="73"/>
        <v>立得点表!16:25</v>
      </c>
      <c r="CF149" s="15" t="str">
        <f t="shared" si="74"/>
        <v>立3段得点表!3:13</v>
      </c>
      <c r="CG149" s="92" t="str">
        <f t="shared" si="75"/>
        <v>立3段得点表!16:25</v>
      </c>
      <c r="CH149" s="15" t="str">
        <f t="shared" si="76"/>
        <v>ボール得点表!3:13</v>
      </c>
      <c r="CI149" s="92" t="str">
        <f t="shared" si="77"/>
        <v>ボール得点表!16:25</v>
      </c>
      <c r="CJ149" s="15" t="str">
        <f t="shared" si="78"/>
        <v>50m得点表!3:13</v>
      </c>
      <c r="CK149" s="92" t="str">
        <f t="shared" si="79"/>
        <v>50m得点表!16:25</v>
      </c>
      <c r="CL149" s="15" t="str">
        <f t="shared" si="80"/>
        <v>往得点表!3:13</v>
      </c>
      <c r="CM149" s="92" t="str">
        <f t="shared" si="81"/>
        <v>往得点表!16:25</v>
      </c>
      <c r="CN149" s="15" t="str">
        <f t="shared" si="82"/>
        <v>腕得点表!3:13</v>
      </c>
      <c r="CO149" s="92" t="str">
        <f t="shared" si="83"/>
        <v>腕得点表!16:25</v>
      </c>
      <c r="CP149" s="15" t="str">
        <f t="shared" si="84"/>
        <v>腕膝得点表!3:4</v>
      </c>
      <c r="CQ149" s="92" t="str">
        <f t="shared" si="85"/>
        <v>腕膝得点表!8:9</v>
      </c>
      <c r="CR149" s="15" t="str">
        <f t="shared" si="86"/>
        <v>20mシャトルラン得点表!3:13</v>
      </c>
      <c r="CS149" s="92" t="str">
        <f t="shared" si="87"/>
        <v>20mシャトルラン得点表!16:25</v>
      </c>
      <c r="CT149" s="31" t="b">
        <f t="shared" si="70"/>
        <v>0</v>
      </c>
    </row>
    <row r="150" spans="1:98">
      <c r="A150" s="8">
        <v>138</v>
      </c>
      <c r="B150" s="117"/>
      <c r="C150" s="13"/>
      <c r="D150" s="138"/>
      <c r="E150" s="13"/>
      <c r="F150" s="111" t="str">
        <f t="shared" si="58"/>
        <v/>
      </c>
      <c r="G150" s="13"/>
      <c r="H150" s="13"/>
      <c r="I150" s="29"/>
      <c r="J150" s="114" t="str">
        <f t="shared" ca="1" si="59"/>
        <v/>
      </c>
      <c r="K150" s="4"/>
      <c r="L150" s="45"/>
      <c r="M150" s="45"/>
      <c r="N150" s="45"/>
      <c r="O150" s="22"/>
      <c r="P150" s="23" t="str">
        <f t="shared" ca="1" si="60"/>
        <v/>
      </c>
      <c r="Q150" s="42"/>
      <c r="R150" s="43"/>
      <c r="S150" s="43"/>
      <c r="T150" s="43"/>
      <c r="U150" s="120"/>
      <c r="V150" s="95"/>
      <c r="W150" s="29" t="str">
        <f t="shared" ca="1" si="61"/>
        <v/>
      </c>
      <c r="X150" s="27"/>
      <c r="Y150" s="42"/>
      <c r="Z150" s="43"/>
      <c r="AA150" s="43"/>
      <c r="AB150" s="43"/>
      <c r="AC150" s="44"/>
      <c r="AD150" s="22"/>
      <c r="AE150" s="23" t="str">
        <f t="shared" ca="1" si="62"/>
        <v/>
      </c>
      <c r="AF150" s="22"/>
      <c r="AG150" s="23" t="str">
        <f t="shared" ca="1" si="63"/>
        <v/>
      </c>
      <c r="AH150" s="95"/>
      <c r="AI150" s="29" t="str">
        <f t="shared" ca="1" si="64"/>
        <v/>
      </c>
      <c r="AJ150" s="22"/>
      <c r="AK150" s="23" t="str">
        <f t="shared" ca="1" si="65"/>
        <v/>
      </c>
      <c r="AL150" s="22"/>
      <c r="AM150" s="23" t="str">
        <f t="shared" ca="1" si="66"/>
        <v/>
      </c>
      <c r="AN150" s="9" t="str">
        <f t="shared" si="67"/>
        <v/>
      </c>
      <c r="AO150" s="9" t="str">
        <f t="shared" si="68"/>
        <v/>
      </c>
      <c r="AP150" s="9" t="str">
        <f>IF(AN150=7,VLOOKUP(AO150,設定!$A$2:$B$6,2,1),"---")</f>
        <v>---</v>
      </c>
      <c r="AQ150" s="64"/>
      <c r="AR150" s="65"/>
      <c r="AS150" s="65"/>
      <c r="AT150" s="66" t="s">
        <v>105</v>
      </c>
      <c r="AU150" s="67"/>
      <c r="AV150" s="66"/>
      <c r="AW150" s="68"/>
      <c r="AX150" s="69" t="str">
        <f t="shared" si="71"/>
        <v/>
      </c>
      <c r="AY150" s="66" t="s">
        <v>105</v>
      </c>
      <c r="AZ150" s="66" t="s">
        <v>105</v>
      </c>
      <c r="BA150" s="66" t="s">
        <v>105</v>
      </c>
      <c r="BB150" s="66"/>
      <c r="BC150" s="66"/>
      <c r="BD150" s="66"/>
      <c r="BE150" s="66"/>
      <c r="BF150" s="70"/>
      <c r="BG150" s="74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153"/>
      <c r="BZ150" s="83"/>
      <c r="CA150" s="31"/>
      <c r="CB150" s="31">
        <v>138</v>
      </c>
      <c r="CC150" s="15" t="str">
        <f t="shared" si="69"/>
        <v/>
      </c>
      <c r="CD150" s="15" t="str">
        <f t="shared" si="72"/>
        <v>立得点表!3:12</v>
      </c>
      <c r="CE150" s="92" t="str">
        <f t="shared" si="73"/>
        <v>立得点表!16:25</v>
      </c>
      <c r="CF150" s="15" t="str">
        <f t="shared" si="74"/>
        <v>立3段得点表!3:13</v>
      </c>
      <c r="CG150" s="92" t="str">
        <f t="shared" si="75"/>
        <v>立3段得点表!16:25</v>
      </c>
      <c r="CH150" s="15" t="str">
        <f t="shared" si="76"/>
        <v>ボール得点表!3:13</v>
      </c>
      <c r="CI150" s="92" t="str">
        <f t="shared" si="77"/>
        <v>ボール得点表!16:25</v>
      </c>
      <c r="CJ150" s="15" t="str">
        <f t="shared" si="78"/>
        <v>50m得点表!3:13</v>
      </c>
      <c r="CK150" s="92" t="str">
        <f t="shared" si="79"/>
        <v>50m得点表!16:25</v>
      </c>
      <c r="CL150" s="15" t="str">
        <f t="shared" si="80"/>
        <v>往得点表!3:13</v>
      </c>
      <c r="CM150" s="92" t="str">
        <f t="shared" si="81"/>
        <v>往得点表!16:25</v>
      </c>
      <c r="CN150" s="15" t="str">
        <f t="shared" si="82"/>
        <v>腕得点表!3:13</v>
      </c>
      <c r="CO150" s="92" t="str">
        <f t="shared" si="83"/>
        <v>腕得点表!16:25</v>
      </c>
      <c r="CP150" s="15" t="str">
        <f t="shared" si="84"/>
        <v>腕膝得点表!3:4</v>
      </c>
      <c r="CQ150" s="92" t="str">
        <f t="shared" si="85"/>
        <v>腕膝得点表!8:9</v>
      </c>
      <c r="CR150" s="15" t="str">
        <f t="shared" si="86"/>
        <v>20mシャトルラン得点表!3:13</v>
      </c>
      <c r="CS150" s="92" t="str">
        <f t="shared" si="87"/>
        <v>20mシャトルラン得点表!16:25</v>
      </c>
      <c r="CT150" s="31" t="b">
        <f t="shared" si="70"/>
        <v>0</v>
      </c>
    </row>
    <row r="151" spans="1:98">
      <c r="A151" s="8">
        <v>139</v>
      </c>
      <c r="B151" s="117"/>
      <c r="C151" s="13"/>
      <c r="D151" s="138"/>
      <c r="E151" s="13"/>
      <c r="F151" s="111" t="str">
        <f t="shared" si="58"/>
        <v/>
      </c>
      <c r="G151" s="13"/>
      <c r="H151" s="13"/>
      <c r="I151" s="29"/>
      <c r="J151" s="114" t="str">
        <f t="shared" ca="1" si="59"/>
        <v/>
      </c>
      <c r="K151" s="4"/>
      <c r="L151" s="45"/>
      <c r="M151" s="45"/>
      <c r="N151" s="45"/>
      <c r="O151" s="22"/>
      <c r="P151" s="23" t="str">
        <f t="shared" ca="1" si="60"/>
        <v/>
      </c>
      <c r="Q151" s="42"/>
      <c r="R151" s="43"/>
      <c r="S151" s="43"/>
      <c r="T151" s="43"/>
      <c r="U151" s="120"/>
      <c r="V151" s="95"/>
      <c r="W151" s="29" t="str">
        <f t="shared" ca="1" si="61"/>
        <v/>
      </c>
      <c r="X151" s="27"/>
      <c r="Y151" s="42"/>
      <c r="Z151" s="43"/>
      <c r="AA151" s="43"/>
      <c r="AB151" s="43"/>
      <c r="AC151" s="44"/>
      <c r="AD151" s="22"/>
      <c r="AE151" s="23" t="str">
        <f t="shared" ca="1" si="62"/>
        <v/>
      </c>
      <c r="AF151" s="22"/>
      <c r="AG151" s="23" t="str">
        <f t="shared" ca="1" si="63"/>
        <v/>
      </c>
      <c r="AH151" s="95"/>
      <c r="AI151" s="29" t="str">
        <f t="shared" ca="1" si="64"/>
        <v/>
      </c>
      <c r="AJ151" s="22"/>
      <c r="AK151" s="23" t="str">
        <f t="shared" ca="1" si="65"/>
        <v/>
      </c>
      <c r="AL151" s="22"/>
      <c r="AM151" s="23" t="str">
        <f t="shared" ca="1" si="66"/>
        <v/>
      </c>
      <c r="AN151" s="9" t="str">
        <f t="shared" si="67"/>
        <v/>
      </c>
      <c r="AO151" s="9" t="str">
        <f t="shared" si="68"/>
        <v/>
      </c>
      <c r="AP151" s="9" t="str">
        <f>IF(AN151=7,VLOOKUP(AO151,設定!$A$2:$B$6,2,1),"---")</f>
        <v>---</v>
      </c>
      <c r="AQ151" s="64"/>
      <c r="AR151" s="65"/>
      <c r="AS151" s="65"/>
      <c r="AT151" s="66" t="s">
        <v>105</v>
      </c>
      <c r="AU151" s="67"/>
      <c r="AV151" s="66"/>
      <c r="AW151" s="68"/>
      <c r="AX151" s="69" t="str">
        <f t="shared" si="71"/>
        <v/>
      </c>
      <c r="AY151" s="66" t="s">
        <v>105</v>
      </c>
      <c r="AZ151" s="66" t="s">
        <v>105</v>
      </c>
      <c r="BA151" s="66" t="s">
        <v>105</v>
      </c>
      <c r="BB151" s="66"/>
      <c r="BC151" s="66"/>
      <c r="BD151" s="66"/>
      <c r="BE151" s="66"/>
      <c r="BF151" s="70"/>
      <c r="BG151" s="74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153"/>
      <c r="BZ151" s="83"/>
      <c r="CA151" s="31"/>
      <c r="CB151" s="31">
        <v>139</v>
      </c>
      <c r="CC151" s="15" t="str">
        <f t="shared" si="69"/>
        <v/>
      </c>
      <c r="CD151" s="15" t="str">
        <f t="shared" si="72"/>
        <v>立得点表!3:12</v>
      </c>
      <c r="CE151" s="92" t="str">
        <f t="shared" si="73"/>
        <v>立得点表!16:25</v>
      </c>
      <c r="CF151" s="15" t="str">
        <f t="shared" si="74"/>
        <v>立3段得点表!3:13</v>
      </c>
      <c r="CG151" s="92" t="str">
        <f t="shared" si="75"/>
        <v>立3段得点表!16:25</v>
      </c>
      <c r="CH151" s="15" t="str">
        <f t="shared" si="76"/>
        <v>ボール得点表!3:13</v>
      </c>
      <c r="CI151" s="92" t="str">
        <f t="shared" si="77"/>
        <v>ボール得点表!16:25</v>
      </c>
      <c r="CJ151" s="15" t="str">
        <f t="shared" si="78"/>
        <v>50m得点表!3:13</v>
      </c>
      <c r="CK151" s="92" t="str">
        <f t="shared" si="79"/>
        <v>50m得点表!16:25</v>
      </c>
      <c r="CL151" s="15" t="str">
        <f t="shared" si="80"/>
        <v>往得点表!3:13</v>
      </c>
      <c r="CM151" s="92" t="str">
        <f t="shared" si="81"/>
        <v>往得点表!16:25</v>
      </c>
      <c r="CN151" s="15" t="str">
        <f t="shared" si="82"/>
        <v>腕得点表!3:13</v>
      </c>
      <c r="CO151" s="92" t="str">
        <f t="shared" si="83"/>
        <v>腕得点表!16:25</v>
      </c>
      <c r="CP151" s="15" t="str">
        <f t="shared" si="84"/>
        <v>腕膝得点表!3:4</v>
      </c>
      <c r="CQ151" s="92" t="str">
        <f t="shared" si="85"/>
        <v>腕膝得点表!8:9</v>
      </c>
      <c r="CR151" s="15" t="str">
        <f t="shared" si="86"/>
        <v>20mシャトルラン得点表!3:13</v>
      </c>
      <c r="CS151" s="92" t="str">
        <f t="shared" si="87"/>
        <v>20mシャトルラン得点表!16:25</v>
      </c>
      <c r="CT151" s="31" t="b">
        <f t="shared" si="70"/>
        <v>0</v>
      </c>
    </row>
    <row r="152" spans="1:98">
      <c r="A152" s="8">
        <v>140</v>
      </c>
      <c r="B152" s="117"/>
      <c r="C152" s="13"/>
      <c r="D152" s="138"/>
      <c r="E152" s="13"/>
      <c r="F152" s="111" t="str">
        <f t="shared" si="58"/>
        <v/>
      </c>
      <c r="G152" s="13"/>
      <c r="H152" s="13"/>
      <c r="I152" s="29"/>
      <c r="J152" s="114" t="str">
        <f t="shared" ca="1" si="59"/>
        <v/>
      </c>
      <c r="K152" s="4"/>
      <c r="L152" s="45"/>
      <c r="M152" s="45"/>
      <c r="N152" s="45"/>
      <c r="O152" s="22"/>
      <c r="P152" s="23" t="str">
        <f t="shared" ca="1" si="60"/>
        <v/>
      </c>
      <c r="Q152" s="42"/>
      <c r="R152" s="43"/>
      <c r="S152" s="43"/>
      <c r="T152" s="43"/>
      <c r="U152" s="120"/>
      <c r="V152" s="95"/>
      <c r="W152" s="29" t="str">
        <f t="shared" ca="1" si="61"/>
        <v/>
      </c>
      <c r="X152" s="27"/>
      <c r="Y152" s="42"/>
      <c r="Z152" s="43"/>
      <c r="AA152" s="43"/>
      <c r="AB152" s="43"/>
      <c r="AC152" s="44"/>
      <c r="AD152" s="22"/>
      <c r="AE152" s="23" t="str">
        <f t="shared" ca="1" si="62"/>
        <v/>
      </c>
      <c r="AF152" s="22"/>
      <c r="AG152" s="23" t="str">
        <f t="shared" ca="1" si="63"/>
        <v/>
      </c>
      <c r="AH152" s="95"/>
      <c r="AI152" s="29" t="str">
        <f t="shared" ca="1" si="64"/>
        <v/>
      </c>
      <c r="AJ152" s="22"/>
      <c r="AK152" s="23" t="str">
        <f t="shared" ca="1" si="65"/>
        <v/>
      </c>
      <c r="AL152" s="22"/>
      <c r="AM152" s="23" t="str">
        <f t="shared" ca="1" si="66"/>
        <v/>
      </c>
      <c r="AN152" s="9" t="str">
        <f t="shared" si="67"/>
        <v/>
      </c>
      <c r="AO152" s="9" t="str">
        <f t="shared" si="68"/>
        <v/>
      </c>
      <c r="AP152" s="9" t="str">
        <f>IF(AN152=7,VLOOKUP(AO152,設定!$A$2:$B$6,2,1),"---")</f>
        <v>---</v>
      </c>
      <c r="AQ152" s="64"/>
      <c r="AR152" s="65"/>
      <c r="AS152" s="65"/>
      <c r="AT152" s="66" t="s">
        <v>105</v>
      </c>
      <c r="AU152" s="67"/>
      <c r="AV152" s="66"/>
      <c r="AW152" s="68"/>
      <c r="AX152" s="69" t="str">
        <f t="shared" si="71"/>
        <v/>
      </c>
      <c r="AY152" s="66" t="s">
        <v>105</v>
      </c>
      <c r="AZ152" s="66" t="s">
        <v>105</v>
      </c>
      <c r="BA152" s="66" t="s">
        <v>105</v>
      </c>
      <c r="BB152" s="66"/>
      <c r="BC152" s="66"/>
      <c r="BD152" s="66"/>
      <c r="BE152" s="66"/>
      <c r="BF152" s="70"/>
      <c r="BG152" s="74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153"/>
      <c r="BZ152" s="83"/>
      <c r="CA152" s="31"/>
      <c r="CB152" s="31">
        <v>140</v>
      </c>
      <c r="CC152" s="15" t="str">
        <f t="shared" si="69"/>
        <v/>
      </c>
      <c r="CD152" s="15" t="str">
        <f t="shared" si="72"/>
        <v>立得点表!3:12</v>
      </c>
      <c r="CE152" s="92" t="str">
        <f t="shared" si="73"/>
        <v>立得点表!16:25</v>
      </c>
      <c r="CF152" s="15" t="str">
        <f t="shared" si="74"/>
        <v>立3段得点表!3:13</v>
      </c>
      <c r="CG152" s="92" t="str">
        <f t="shared" si="75"/>
        <v>立3段得点表!16:25</v>
      </c>
      <c r="CH152" s="15" t="str">
        <f t="shared" si="76"/>
        <v>ボール得点表!3:13</v>
      </c>
      <c r="CI152" s="92" t="str">
        <f t="shared" si="77"/>
        <v>ボール得点表!16:25</v>
      </c>
      <c r="CJ152" s="15" t="str">
        <f t="shared" si="78"/>
        <v>50m得点表!3:13</v>
      </c>
      <c r="CK152" s="92" t="str">
        <f t="shared" si="79"/>
        <v>50m得点表!16:25</v>
      </c>
      <c r="CL152" s="15" t="str">
        <f t="shared" si="80"/>
        <v>往得点表!3:13</v>
      </c>
      <c r="CM152" s="92" t="str">
        <f t="shared" si="81"/>
        <v>往得点表!16:25</v>
      </c>
      <c r="CN152" s="15" t="str">
        <f t="shared" si="82"/>
        <v>腕得点表!3:13</v>
      </c>
      <c r="CO152" s="92" t="str">
        <f t="shared" si="83"/>
        <v>腕得点表!16:25</v>
      </c>
      <c r="CP152" s="15" t="str">
        <f t="shared" si="84"/>
        <v>腕膝得点表!3:4</v>
      </c>
      <c r="CQ152" s="92" t="str">
        <f t="shared" si="85"/>
        <v>腕膝得点表!8:9</v>
      </c>
      <c r="CR152" s="15" t="str">
        <f t="shared" si="86"/>
        <v>20mシャトルラン得点表!3:13</v>
      </c>
      <c r="CS152" s="92" t="str">
        <f t="shared" si="87"/>
        <v>20mシャトルラン得点表!16:25</v>
      </c>
      <c r="CT152" s="31" t="b">
        <f t="shared" si="70"/>
        <v>0</v>
      </c>
    </row>
    <row r="153" spans="1:98">
      <c r="A153" s="8">
        <v>141</v>
      </c>
      <c r="B153" s="117"/>
      <c r="C153" s="13"/>
      <c r="D153" s="138"/>
      <c r="E153" s="13"/>
      <c r="F153" s="111" t="str">
        <f t="shared" si="58"/>
        <v/>
      </c>
      <c r="G153" s="13"/>
      <c r="H153" s="13"/>
      <c r="I153" s="29"/>
      <c r="J153" s="114" t="str">
        <f t="shared" ca="1" si="59"/>
        <v/>
      </c>
      <c r="K153" s="4"/>
      <c r="L153" s="45"/>
      <c r="M153" s="45"/>
      <c r="N153" s="45"/>
      <c r="O153" s="22"/>
      <c r="P153" s="23" t="str">
        <f t="shared" ca="1" si="60"/>
        <v/>
      </c>
      <c r="Q153" s="42"/>
      <c r="R153" s="43"/>
      <c r="S153" s="43"/>
      <c r="T153" s="43"/>
      <c r="U153" s="120"/>
      <c r="V153" s="95"/>
      <c r="W153" s="29" t="str">
        <f t="shared" ca="1" si="61"/>
        <v/>
      </c>
      <c r="X153" s="27"/>
      <c r="Y153" s="42"/>
      <c r="Z153" s="43"/>
      <c r="AA153" s="43"/>
      <c r="AB153" s="43"/>
      <c r="AC153" s="44"/>
      <c r="AD153" s="22"/>
      <c r="AE153" s="23" t="str">
        <f t="shared" ca="1" si="62"/>
        <v/>
      </c>
      <c r="AF153" s="22"/>
      <c r="AG153" s="23" t="str">
        <f t="shared" ca="1" si="63"/>
        <v/>
      </c>
      <c r="AH153" s="95"/>
      <c r="AI153" s="29" t="str">
        <f t="shared" ca="1" si="64"/>
        <v/>
      </c>
      <c r="AJ153" s="22"/>
      <c r="AK153" s="23" t="str">
        <f t="shared" ca="1" si="65"/>
        <v/>
      </c>
      <c r="AL153" s="22"/>
      <c r="AM153" s="23" t="str">
        <f t="shared" ca="1" si="66"/>
        <v/>
      </c>
      <c r="AN153" s="9" t="str">
        <f t="shared" si="67"/>
        <v/>
      </c>
      <c r="AO153" s="9" t="str">
        <f t="shared" si="68"/>
        <v/>
      </c>
      <c r="AP153" s="9" t="str">
        <f>IF(AN153=7,VLOOKUP(AO153,設定!$A$2:$B$6,2,1),"---")</f>
        <v>---</v>
      </c>
      <c r="AQ153" s="64"/>
      <c r="AR153" s="65"/>
      <c r="AS153" s="65"/>
      <c r="AT153" s="66" t="s">
        <v>105</v>
      </c>
      <c r="AU153" s="67"/>
      <c r="AV153" s="66"/>
      <c r="AW153" s="68"/>
      <c r="AX153" s="69" t="str">
        <f t="shared" si="71"/>
        <v/>
      </c>
      <c r="AY153" s="66" t="s">
        <v>105</v>
      </c>
      <c r="AZ153" s="66" t="s">
        <v>105</v>
      </c>
      <c r="BA153" s="66" t="s">
        <v>105</v>
      </c>
      <c r="BB153" s="66"/>
      <c r="BC153" s="66"/>
      <c r="BD153" s="66"/>
      <c r="BE153" s="66"/>
      <c r="BF153" s="70"/>
      <c r="BG153" s="74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153"/>
      <c r="BZ153" s="83"/>
      <c r="CA153" s="31"/>
      <c r="CB153" s="31">
        <v>141</v>
      </c>
      <c r="CC153" s="15" t="str">
        <f t="shared" si="69"/>
        <v/>
      </c>
      <c r="CD153" s="15" t="str">
        <f t="shared" si="72"/>
        <v>立得点表!3:12</v>
      </c>
      <c r="CE153" s="92" t="str">
        <f t="shared" si="73"/>
        <v>立得点表!16:25</v>
      </c>
      <c r="CF153" s="15" t="str">
        <f t="shared" si="74"/>
        <v>立3段得点表!3:13</v>
      </c>
      <c r="CG153" s="92" t="str">
        <f t="shared" si="75"/>
        <v>立3段得点表!16:25</v>
      </c>
      <c r="CH153" s="15" t="str">
        <f t="shared" si="76"/>
        <v>ボール得点表!3:13</v>
      </c>
      <c r="CI153" s="92" t="str">
        <f t="shared" si="77"/>
        <v>ボール得点表!16:25</v>
      </c>
      <c r="CJ153" s="15" t="str">
        <f t="shared" si="78"/>
        <v>50m得点表!3:13</v>
      </c>
      <c r="CK153" s="92" t="str">
        <f t="shared" si="79"/>
        <v>50m得点表!16:25</v>
      </c>
      <c r="CL153" s="15" t="str">
        <f t="shared" si="80"/>
        <v>往得点表!3:13</v>
      </c>
      <c r="CM153" s="92" t="str">
        <f t="shared" si="81"/>
        <v>往得点表!16:25</v>
      </c>
      <c r="CN153" s="15" t="str">
        <f t="shared" si="82"/>
        <v>腕得点表!3:13</v>
      </c>
      <c r="CO153" s="92" t="str">
        <f t="shared" si="83"/>
        <v>腕得点表!16:25</v>
      </c>
      <c r="CP153" s="15" t="str">
        <f t="shared" si="84"/>
        <v>腕膝得点表!3:4</v>
      </c>
      <c r="CQ153" s="92" t="str">
        <f t="shared" si="85"/>
        <v>腕膝得点表!8:9</v>
      </c>
      <c r="CR153" s="15" t="str">
        <f t="shared" si="86"/>
        <v>20mシャトルラン得点表!3:13</v>
      </c>
      <c r="CS153" s="92" t="str">
        <f t="shared" si="87"/>
        <v>20mシャトルラン得点表!16:25</v>
      </c>
      <c r="CT153" s="31" t="b">
        <f t="shared" si="70"/>
        <v>0</v>
      </c>
    </row>
    <row r="154" spans="1:98">
      <c r="A154" s="8">
        <v>142</v>
      </c>
      <c r="B154" s="117"/>
      <c r="C154" s="13"/>
      <c r="D154" s="138"/>
      <c r="E154" s="13"/>
      <c r="F154" s="111" t="str">
        <f t="shared" si="58"/>
        <v/>
      </c>
      <c r="G154" s="13"/>
      <c r="H154" s="13"/>
      <c r="I154" s="29"/>
      <c r="J154" s="114" t="str">
        <f t="shared" ca="1" si="59"/>
        <v/>
      </c>
      <c r="K154" s="4"/>
      <c r="L154" s="45"/>
      <c r="M154" s="45"/>
      <c r="N154" s="45"/>
      <c r="O154" s="22"/>
      <c r="P154" s="23" t="str">
        <f t="shared" ca="1" si="60"/>
        <v/>
      </c>
      <c r="Q154" s="42"/>
      <c r="R154" s="43"/>
      <c r="S154" s="43"/>
      <c r="T154" s="43"/>
      <c r="U154" s="120"/>
      <c r="V154" s="95"/>
      <c r="W154" s="29" t="str">
        <f t="shared" ca="1" si="61"/>
        <v/>
      </c>
      <c r="X154" s="27"/>
      <c r="Y154" s="42"/>
      <c r="Z154" s="43"/>
      <c r="AA154" s="43"/>
      <c r="AB154" s="43"/>
      <c r="AC154" s="44"/>
      <c r="AD154" s="22"/>
      <c r="AE154" s="23" t="str">
        <f t="shared" ca="1" si="62"/>
        <v/>
      </c>
      <c r="AF154" s="22"/>
      <c r="AG154" s="23" t="str">
        <f t="shared" ca="1" si="63"/>
        <v/>
      </c>
      <c r="AH154" s="95"/>
      <c r="AI154" s="29" t="str">
        <f t="shared" ca="1" si="64"/>
        <v/>
      </c>
      <c r="AJ154" s="22"/>
      <c r="AK154" s="23" t="str">
        <f t="shared" ca="1" si="65"/>
        <v/>
      </c>
      <c r="AL154" s="22"/>
      <c r="AM154" s="23" t="str">
        <f t="shared" ca="1" si="66"/>
        <v/>
      </c>
      <c r="AN154" s="9" t="str">
        <f t="shared" si="67"/>
        <v/>
      </c>
      <c r="AO154" s="9" t="str">
        <f t="shared" si="68"/>
        <v/>
      </c>
      <c r="AP154" s="9" t="str">
        <f>IF(AN154=7,VLOOKUP(AO154,設定!$A$2:$B$6,2,1),"---")</f>
        <v>---</v>
      </c>
      <c r="AQ154" s="64"/>
      <c r="AR154" s="65"/>
      <c r="AS154" s="65"/>
      <c r="AT154" s="66" t="s">
        <v>105</v>
      </c>
      <c r="AU154" s="67"/>
      <c r="AV154" s="66"/>
      <c r="AW154" s="68"/>
      <c r="AX154" s="69" t="str">
        <f t="shared" si="71"/>
        <v/>
      </c>
      <c r="AY154" s="66" t="s">
        <v>105</v>
      </c>
      <c r="AZ154" s="66" t="s">
        <v>105</v>
      </c>
      <c r="BA154" s="66" t="s">
        <v>105</v>
      </c>
      <c r="BB154" s="66"/>
      <c r="BC154" s="66"/>
      <c r="BD154" s="66"/>
      <c r="BE154" s="66"/>
      <c r="BF154" s="70"/>
      <c r="BG154" s="74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153"/>
      <c r="BZ154" s="83"/>
      <c r="CA154" s="31"/>
      <c r="CB154" s="31">
        <v>142</v>
      </c>
      <c r="CC154" s="15" t="str">
        <f t="shared" si="69"/>
        <v/>
      </c>
      <c r="CD154" s="15" t="str">
        <f t="shared" si="72"/>
        <v>立得点表!3:12</v>
      </c>
      <c r="CE154" s="92" t="str">
        <f t="shared" si="73"/>
        <v>立得点表!16:25</v>
      </c>
      <c r="CF154" s="15" t="str">
        <f t="shared" si="74"/>
        <v>立3段得点表!3:13</v>
      </c>
      <c r="CG154" s="92" t="str">
        <f t="shared" si="75"/>
        <v>立3段得点表!16:25</v>
      </c>
      <c r="CH154" s="15" t="str">
        <f t="shared" si="76"/>
        <v>ボール得点表!3:13</v>
      </c>
      <c r="CI154" s="92" t="str">
        <f t="shared" si="77"/>
        <v>ボール得点表!16:25</v>
      </c>
      <c r="CJ154" s="15" t="str">
        <f t="shared" si="78"/>
        <v>50m得点表!3:13</v>
      </c>
      <c r="CK154" s="92" t="str">
        <f t="shared" si="79"/>
        <v>50m得点表!16:25</v>
      </c>
      <c r="CL154" s="15" t="str">
        <f t="shared" si="80"/>
        <v>往得点表!3:13</v>
      </c>
      <c r="CM154" s="92" t="str">
        <f t="shared" si="81"/>
        <v>往得点表!16:25</v>
      </c>
      <c r="CN154" s="15" t="str">
        <f t="shared" si="82"/>
        <v>腕得点表!3:13</v>
      </c>
      <c r="CO154" s="92" t="str">
        <f t="shared" si="83"/>
        <v>腕得点表!16:25</v>
      </c>
      <c r="CP154" s="15" t="str">
        <f t="shared" si="84"/>
        <v>腕膝得点表!3:4</v>
      </c>
      <c r="CQ154" s="92" t="str">
        <f t="shared" si="85"/>
        <v>腕膝得点表!8:9</v>
      </c>
      <c r="CR154" s="15" t="str">
        <f t="shared" si="86"/>
        <v>20mシャトルラン得点表!3:13</v>
      </c>
      <c r="CS154" s="92" t="str">
        <f t="shared" si="87"/>
        <v>20mシャトルラン得点表!16:25</v>
      </c>
      <c r="CT154" s="31" t="b">
        <f t="shared" si="70"/>
        <v>0</v>
      </c>
    </row>
    <row r="155" spans="1:98">
      <c r="A155" s="8">
        <v>143</v>
      </c>
      <c r="B155" s="117"/>
      <c r="C155" s="13"/>
      <c r="D155" s="138"/>
      <c r="E155" s="13"/>
      <c r="F155" s="111" t="str">
        <f t="shared" si="58"/>
        <v/>
      </c>
      <c r="G155" s="13"/>
      <c r="H155" s="13"/>
      <c r="I155" s="29"/>
      <c r="J155" s="114" t="str">
        <f t="shared" ca="1" si="59"/>
        <v/>
      </c>
      <c r="K155" s="4"/>
      <c r="L155" s="45"/>
      <c r="M155" s="45"/>
      <c r="N155" s="45"/>
      <c r="O155" s="22"/>
      <c r="P155" s="23" t="str">
        <f t="shared" ca="1" si="60"/>
        <v/>
      </c>
      <c r="Q155" s="42"/>
      <c r="R155" s="43"/>
      <c r="S155" s="43"/>
      <c r="T155" s="43"/>
      <c r="U155" s="120"/>
      <c r="V155" s="95"/>
      <c r="W155" s="29" t="str">
        <f t="shared" ca="1" si="61"/>
        <v/>
      </c>
      <c r="X155" s="27"/>
      <c r="Y155" s="42"/>
      <c r="Z155" s="43"/>
      <c r="AA155" s="43"/>
      <c r="AB155" s="43"/>
      <c r="AC155" s="44"/>
      <c r="AD155" s="22"/>
      <c r="AE155" s="23" t="str">
        <f t="shared" ca="1" si="62"/>
        <v/>
      </c>
      <c r="AF155" s="22"/>
      <c r="AG155" s="23" t="str">
        <f t="shared" ca="1" si="63"/>
        <v/>
      </c>
      <c r="AH155" s="95"/>
      <c r="AI155" s="29" t="str">
        <f t="shared" ca="1" si="64"/>
        <v/>
      </c>
      <c r="AJ155" s="22"/>
      <c r="AK155" s="23" t="str">
        <f t="shared" ca="1" si="65"/>
        <v/>
      </c>
      <c r="AL155" s="22"/>
      <c r="AM155" s="23" t="str">
        <f t="shared" ca="1" si="66"/>
        <v/>
      </c>
      <c r="AN155" s="9" t="str">
        <f t="shared" si="67"/>
        <v/>
      </c>
      <c r="AO155" s="9" t="str">
        <f t="shared" si="68"/>
        <v/>
      </c>
      <c r="AP155" s="9" t="str">
        <f>IF(AN155=7,VLOOKUP(AO155,設定!$A$2:$B$6,2,1),"---")</f>
        <v>---</v>
      </c>
      <c r="AQ155" s="64"/>
      <c r="AR155" s="65"/>
      <c r="AS155" s="65"/>
      <c r="AT155" s="66" t="s">
        <v>105</v>
      </c>
      <c r="AU155" s="67"/>
      <c r="AV155" s="66"/>
      <c r="AW155" s="68"/>
      <c r="AX155" s="69" t="str">
        <f t="shared" si="71"/>
        <v/>
      </c>
      <c r="AY155" s="66" t="s">
        <v>105</v>
      </c>
      <c r="AZ155" s="66" t="s">
        <v>105</v>
      </c>
      <c r="BA155" s="66" t="s">
        <v>105</v>
      </c>
      <c r="BB155" s="66"/>
      <c r="BC155" s="66"/>
      <c r="BD155" s="66"/>
      <c r="BE155" s="66"/>
      <c r="BF155" s="70"/>
      <c r="BG155" s="74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153"/>
      <c r="BZ155" s="83"/>
      <c r="CA155" s="31"/>
      <c r="CB155" s="31">
        <v>143</v>
      </c>
      <c r="CC155" s="15" t="str">
        <f t="shared" si="69"/>
        <v/>
      </c>
      <c r="CD155" s="15" t="str">
        <f t="shared" si="72"/>
        <v>立得点表!3:12</v>
      </c>
      <c r="CE155" s="92" t="str">
        <f t="shared" si="73"/>
        <v>立得点表!16:25</v>
      </c>
      <c r="CF155" s="15" t="str">
        <f t="shared" si="74"/>
        <v>立3段得点表!3:13</v>
      </c>
      <c r="CG155" s="92" t="str">
        <f t="shared" si="75"/>
        <v>立3段得点表!16:25</v>
      </c>
      <c r="CH155" s="15" t="str">
        <f t="shared" si="76"/>
        <v>ボール得点表!3:13</v>
      </c>
      <c r="CI155" s="92" t="str">
        <f t="shared" si="77"/>
        <v>ボール得点表!16:25</v>
      </c>
      <c r="CJ155" s="15" t="str">
        <f t="shared" si="78"/>
        <v>50m得点表!3:13</v>
      </c>
      <c r="CK155" s="92" t="str">
        <f t="shared" si="79"/>
        <v>50m得点表!16:25</v>
      </c>
      <c r="CL155" s="15" t="str">
        <f t="shared" si="80"/>
        <v>往得点表!3:13</v>
      </c>
      <c r="CM155" s="92" t="str">
        <f t="shared" si="81"/>
        <v>往得点表!16:25</v>
      </c>
      <c r="CN155" s="15" t="str">
        <f t="shared" si="82"/>
        <v>腕得点表!3:13</v>
      </c>
      <c r="CO155" s="92" t="str">
        <f t="shared" si="83"/>
        <v>腕得点表!16:25</v>
      </c>
      <c r="CP155" s="15" t="str">
        <f t="shared" si="84"/>
        <v>腕膝得点表!3:4</v>
      </c>
      <c r="CQ155" s="92" t="str">
        <f t="shared" si="85"/>
        <v>腕膝得点表!8:9</v>
      </c>
      <c r="CR155" s="15" t="str">
        <f t="shared" si="86"/>
        <v>20mシャトルラン得点表!3:13</v>
      </c>
      <c r="CS155" s="92" t="str">
        <f t="shared" si="87"/>
        <v>20mシャトルラン得点表!16:25</v>
      </c>
      <c r="CT155" s="31" t="b">
        <f t="shared" si="70"/>
        <v>0</v>
      </c>
    </row>
    <row r="156" spans="1:98">
      <c r="A156" s="8">
        <v>144</v>
      </c>
      <c r="B156" s="117"/>
      <c r="C156" s="13"/>
      <c r="D156" s="138"/>
      <c r="E156" s="13"/>
      <c r="F156" s="111" t="str">
        <f t="shared" si="58"/>
        <v/>
      </c>
      <c r="G156" s="13"/>
      <c r="H156" s="13"/>
      <c r="I156" s="29"/>
      <c r="J156" s="114" t="str">
        <f t="shared" ca="1" si="59"/>
        <v/>
      </c>
      <c r="K156" s="4"/>
      <c r="L156" s="45"/>
      <c r="M156" s="45"/>
      <c r="N156" s="45"/>
      <c r="O156" s="22"/>
      <c r="P156" s="23" t="str">
        <f t="shared" ca="1" si="60"/>
        <v/>
      </c>
      <c r="Q156" s="42"/>
      <c r="R156" s="43"/>
      <c r="S156" s="43"/>
      <c r="T156" s="43"/>
      <c r="U156" s="120"/>
      <c r="V156" s="95"/>
      <c r="W156" s="29" t="str">
        <f t="shared" ca="1" si="61"/>
        <v/>
      </c>
      <c r="X156" s="27"/>
      <c r="Y156" s="42"/>
      <c r="Z156" s="43"/>
      <c r="AA156" s="43"/>
      <c r="AB156" s="43"/>
      <c r="AC156" s="44"/>
      <c r="AD156" s="22"/>
      <c r="AE156" s="23" t="str">
        <f t="shared" ca="1" si="62"/>
        <v/>
      </c>
      <c r="AF156" s="22"/>
      <c r="AG156" s="23" t="str">
        <f t="shared" ca="1" si="63"/>
        <v/>
      </c>
      <c r="AH156" s="95"/>
      <c r="AI156" s="29" t="str">
        <f t="shared" ca="1" si="64"/>
        <v/>
      </c>
      <c r="AJ156" s="22"/>
      <c r="AK156" s="23" t="str">
        <f t="shared" ca="1" si="65"/>
        <v/>
      </c>
      <c r="AL156" s="22"/>
      <c r="AM156" s="23" t="str">
        <f t="shared" ca="1" si="66"/>
        <v/>
      </c>
      <c r="AN156" s="9" t="str">
        <f t="shared" si="67"/>
        <v/>
      </c>
      <c r="AO156" s="9" t="str">
        <f t="shared" si="68"/>
        <v/>
      </c>
      <c r="AP156" s="9" t="str">
        <f>IF(AN156=7,VLOOKUP(AO156,設定!$A$2:$B$6,2,1),"---")</f>
        <v>---</v>
      </c>
      <c r="AQ156" s="64"/>
      <c r="AR156" s="65"/>
      <c r="AS156" s="65"/>
      <c r="AT156" s="66" t="s">
        <v>105</v>
      </c>
      <c r="AU156" s="67"/>
      <c r="AV156" s="66"/>
      <c r="AW156" s="68"/>
      <c r="AX156" s="69" t="str">
        <f t="shared" si="71"/>
        <v/>
      </c>
      <c r="AY156" s="66" t="s">
        <v>105</v>
      </c>
      <c r="AZ156" s="66" t="s">
        <v>105</v>
      </c>
      <c r="BA156" s="66" t="s">
        <v>105</v>
      </c>
      <c r="BB156" s="66"/>
      <c r="BC156" s="66"/>
      <c r="BD156" s="66"/>
      <c r="BE156" s="66"/>
      <c r="BF156" s="70"/>
      <c r="BG156" s="74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153"/>
      <c r="BZ156" s="83"/>
      <c r="CA156" s="31"/>
      <c r="CB156" s="31">
        <v>144</v>
      </c>
      <c r="CC156" s="15" t="str">
        <f t="shared" si="69"/>
        <v/>
      </c>
      <c r="CD156" s="15" t="str">
        <f t="shared" si="72"/>
        <v>立得点表!3:12</v>
      </c>
      <c r="CE156" s="92" t="str">
        <f t="shared" si="73"/>
        <v>立得点表!16:25</v>
      </c>
      <c r="CF156" s="15" t="str">
        <f t="shared" si="74"/>
        <v>立3段得点表!3:13</v>
      </c>
      <c r="CG156" s="92" t="str">
        <f t="shared" si="75"/>
        <v>立3段得点表!16:25</v>
      </c>
      <c r="CH156" s="15" t="str">
        <f t="shared" si="76"/>
        <v>ボール得点表!3:13</v>
      </c>
      <c r="CI156" s="92" t="str">
        <f t="shared" si="77"/>
        <v>ボール得点表!16:25</v>
      </c>
      <c r="CJ156" s="15" t="str">
        <f t="shared" si="78"/>
        <v>50m得点表!3:13</v>
      </c>
      <c r="CK156" s="92" t="str">
        <f t="shared" si="79"/>
        <v>50m得点表!16:25</v>
      </c>
      <c r="CL156" s="15" t="str">
        <f t="shared" si="80"/>
        <v>往得点表!3:13</v>
      </c>
      <c r="CM156" s="92" t="str">
        <f t="shared" si="81"/>
        <v>往得点表!16:25</v>
      </c>
      <c r="CN156" s="15" t="str">
        <f t="shared" si="82"/>
        <v>腕得点表!3:13</v>
      </c>
      <c r="CO156" s="92" t="str">
        <f t="shared" si="83"/>
        <v>腕得点表!16:25</v>
      </c>
      <c r="CP156" s="15" t="str">
        <f t="shared" si="84"/>
        <v>腕膝得点表!3:4</v>
      </c>
      <c r="CQ156" s="92" t="str">
        <f t="shared" si="85"/>
        <v>腕膝得点表!8:9</v>
      </c>
      <c r="CR156" s="15" t="str">
        <f t="shared" si="86"/>
        <v>20mシャトルラン得点表!3:13</v>
      </c>
      <c r="CS156" s="92" t="str">
        <f t="shared" si="87"/>
        <v>20mシャトルラン得点表!16:25</v>
      </c>
      <c r="CT156" s="31" t="b">
        <f t="shared" si="70"/>
        <v>0</v>
      </c>
    </row>
    <row r="157" spans="1:98">
      <c r="A157" s="8">
        <v>145</v>
      </c>
      <c r="B157" s="117"/>
      <c r="C157" s="13"/>
      <c r="D157" s="138"/>
      <c r="E157" s="13"/>
      <c r="F157" s="111" t="str">
        <f t="shared" si="58"/>
        <v/>
      </c>
      <c r="G157" s="13"/>
      <c r="H157" s="13"/>
      <c r="I157" s="29"/>
      <c r="J157" s="114" t="str">
        <f t="shared" ca="1" si="59"/>
        <v/>
      </c>
      <c r="K157" s="4"/>
      <c r="L157" s="45"/>
      <c r="M157" s="45"/>
      <c r="N157" s="45"/>
      <c r="O157" s="22"/>
      <c r="P157" s="23" t="str">
        <f t="shared" ca="1" si="60"/>
        <v/>
      </c>
      <c r="Q157" s="42"/>
      <c r="R157" s="43"/>
      <c r="S157" s="43"/>
      <c r="T157" s="43"/>
      <c r="U157" s="120"/>
      <c r="V157" s="95"/>
      <c r="W157" s="29" t="str">
        <f t="shared" ca="1" si="61"/>
        <v/>
      </c>
      <c r="X157" s="27"/>
      <c r="Y157" s="42"/>
      <c r="Z157" s="43"/>
      <c r="AA157" s="43"/>
      <c r="AB157" s="43"/>
      <c r="AC157" s="44"/>
      <c r="AD157" s="22"/>
      <c r="AE157" s="23" t="str">
        <f t="shared" ca="1" si="62"/>
        <v/>
      </c>
      <c r="AF157" s="22"/>
      <c r="AG157" s="23" t="str">
        <f t="shared" ca="1" si="63"/>
        <v/>
      </c>
      <c r="AH157" s="95"/>
      <c r="AI157" s="29" t="str">
        <f t="shared" ca="1" si="64"/>
        <v/>
      </c>
      <c r="AJ157" s="22"/>
      <c r="AK157" s="23" t="str">
        <f t="shared" ca="1" si="65"/>
        <v/>
      </c>
      <c r="AL157" s="22"/>
      <c r="AM157" s="23" t="str">
        <f t="shared" ca="1" si="66"/>
        <v/>
      </c>
      <c r="AN157" s="9" t="str">
        <f t="shared" si="67"/>
        <v/>
      </c>
      <c r="AO157" s="9" t="str">
        <f t="shared" si="68"/>
        <v/>
      </c>
      <c r="AP157" s="9" t="str">
        <f>IF(AN157=7,VLOOKUP(AO157,設定!$A$2:$B$6,2,1),"---")</f>
        <v>---</v>
      </c>
      <c r="AQ157" s="64"/>
      <c r="AR157" s="65"/>
      <c r="AS157" s="65"/>
      <c r="AT157" s="66" t="s">
        <v>105</v>
      </c>
      <c r="AU157" s="67"/>
      <c r="AV157" s="66"/>
      <c r="AW157" s="68"/>
      <c r="AX157" s="69" t="str">
        <f t="shared" si="71"/>
        <v/>
      </c>
      <c r="AY157" s="66" t="s">
        <v>105</v>
      </c>
      <c r="AZ157" s="66" t="s">
        <v>105</v>
      </c>
      <c r="BA157" s="66" t="s">
        <v>105</v>
      </c>
      <c r="BB157" s="66"/>
      <c r="BC157" s="66"/>
      <c r="BD157" s="66"/>
      <c r="BE157" s="66"/>
      <c r="BF157" s="70"/>
      <c r="BG157" s="74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153"/>
      <c r="BZ157" s="83"/>
      <c r="CA157" s="31"/>
      <c r="CB157" s="31">
        <v>145</v>
      </c>
      <c r="CC157" s="15" t="str">
        <f t="shared" si="69"/>
        <v/>
      </c>
      <c r="CD157" s="15" t="str">
        <f t="shared" si="72"/>
        <v>立得点表!3:12</v>
      </c>
      <c r="CE157" s="92" t="str">
        <f t="shared" si="73"/>
        <v>立得点表!16:25</v>
      </c>
      <c r="CF157" s="15" t="str">
        <f t="shared" si="74"/>
        <v>立3段得点表!3:13</v>
      </c>
      <c r="CG157" s="92" t="str">
        <f t="shared" si="75"/>
        <v>立3段得点表!16:25</v>
      </c>
      <c r="CH157" s="15" t="str">
        <f t="shared" si="76"/>
        <v>ボール得点表!3:13</v>
      </c>
      <c r="CI157" s="92" t="str">
        <f t="shared" si="77"/>
        <v>ボール得点表!16:25</v>
      </c>
      <c r="CJ157" s="15" t="str">
        <f t="shared" si="78"/>
        <v>50m得点表!3:13</v>
      </c>
      <c r="CK157" s="92" t="str">
        <f t="shared" si="79"/>
        <v>50m得点表!16:25</v>
      </c>
      <c r="CL157" s="15" t="str">
        <f t="shared" si="80"/>
        <v>往得点表!3:13</v>
      </c>
      <c r="CM157" s="92" t="str">
        <f t="shared" si="81"/>
        <v>往得点表!16:25</v>
      </c>
      <c r="CN157" s="15" t="str">
        <f t="shared" si="82"/>
        <v>腕得点表!3:13</v>
      </c>
      <c r="CO157" s="92" t="str">
        <f t="shared" si="83"/>
        <v>腕得点表!16:25</v>
      </c>
      <c r="CP157" s="15" t="str">
        <f t="shared" si="84"/>
        <v>腕膝得点表!3:4</v>
      </c>
      <c r="CQ157" s="92" t="str">
        <f t="shared" si="85"/>
        <v>腕膝得点表!8:9</v>
      </c>
      <c r="CR157" s="15" t="str">
        <f t="shared" si="86"/>
        <v>20mシャトルラン得点表!3:13</v>
      </c>
      <c r="CS157" s="92" t="str">
        <f t="shared" si="87"/>
        <v>20mシャトルラン得点表!16:25</v>
      </c>
      <c r="CT157" s="31" t="b">
        <f t="shared" si="70"/>
        <v>0</v>
      </c>
    </row>
    <row r="158" spans="1:98">
      <c r="A158" s="8">
        <v>146</v>
      </c>
      <c r="B158" s="117"/>
      <c r="C158" s="13"/>
      <c r="D158" s="138"/>
      <c r="E158" s="13"/>
      <c r="F158" s="111" t="str">
        <f t="shared" si="58"/>
        <v/>
      </c>
      <c r="G158" s="13"/>
      <c r="H158" s="13"/>
      <c r="I158" s="29"/>
      <c r="J158" s="114" t="str">
        <f t="shared" ca="1" si="59"/>
        <v/>
      </c>
      <c r="K158" s="4"/>
      <c r="L158" s="45"/>
      <c r="M158" s="45"/>
      <c r="N158" s="45"/>
      <c r="O158" s="22"/>
      <c r="P158" s="23" t="str">
        <f t="shared" ca="1" si="60"/>
        <v/>
      </c>
      <c r="Q158" s="42"/>
      <c r="R158" s="43"/>
      <c r="S158" s="43"/>
      <c r="T158" s="43"/>
      <c r="U158" s="120"/>
      <c r="V158" s="95"/>
      <c r="W158" s="29" t="str">
        <f t="shared" ca="1" si="61"/>
        <v/>
      </c>
      <c r="X158" s="27"/>
      <c r="Y158" s="42"/>
      <c r="Z158" s="43"/>
      <c r="AA158" s="43"/>
      <c r="AB158" s="43"/>
      <c r="AC158" s="44"/>
      <c r="AD158" s="22"/>
      <c r="AE158" s="23" t="str">
        <f t="shared" ca="1" si="62"/>
        <v/>
      </c>
      <c r="AF158" s="22"/>
      <c r="AG158" s="23" t="str">
        <f t="shared" ca="1" si="63"/>
        <v/>
      </c>
      <c r="AH158" s="95"/>
      <c r="AI158" s="29" t="str">
        <f t="shared" ca="1" si="64"/>
        <v/>
      </c>
      <c r="AJ158" s="22"/>
      <c r="AK158" s="23" t="str">
        <f t="shared" ca="1" si="65"/>
        <v/>
      </c>
      <c r="AL158" s="22"/>
      <c r="AM158" s="23" t="str">
        <f t="shared" ca="1" si="66"/>
        <v/>
      </c>
      <c r="AN158" s="9" t="str">
        <f t="shared" si="67"/>
        <v/>
      </c>
      <c r="AO158" s="9" t="str">
        <f t="shared" si="68"/>
        <v/>
      </c>
      <c r="AP158" s="9" t="str">
        <f>IF(AN158=7,VLOOKUP(AO158,設定!$A$2:$B$6,2,1),"---")</f>
        <v>---</v>
      </c>
      <c r="AQ158" s="64"/>
      <c r="AR158" s="65"/>
      <c r="AS158" s="65"/>
      <c r="AT158" s="66" t="s">
        <v>105</v>
      </c>
      <c r="AU158" s="67"/>
      <c r="AV158" s="66"/>
      <c r="AW158" s="68"/>
      <c r="AX158" s="69" t="str">
        <f t="shared" si="71"/>
        <v/>
      </c>
      <c r="AY158" s="66" t="s">
        <v>105</v>
      </c>
      <c r="AZ158" s="66" t="s">
        <v>105</v>
      </c>
      <c r="BA158" s="66" t="s">
        <v>105</v>
      </c>
      <c r="BB158" s="66"/>
      <c r="BC158" s="66"/>
      <c r="BD158" s="66"/>
      <c r="BE158" s="66"/>
      <c r="BF158" s="70"/>
      <c r="BG158" s="74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153"/>
      <c r="BZ158" s="83"/>
      <c r="CA158" s="31"/>
      <c r="CB158" s="31">
        <v>146</v>
      </c>
      <c r="CC158" s="15" t="str">
        <f t="shared" si="69"/>
        <v/>
      </c>
      <c r="CD158" s="15" t="str">
        <f t="shared" si="72"/>
        <v>立得点表!3:12</v>
      </c>
      <c r="CE158" s="92" t="str">
        <f t="shared" si="73"/>
        <v>立得点表!16:25</v>
      </c>
      <c r="CF158" s="15" t="str">
        <f t="shared" si="74"/>
        <v>立3段得点表!3:13</v>
      </c>
      <c r="CG158" s="92" t="str">
        <f t="shared" si="75"/>
        <v>立3段得点表!16:25</v>
      </c>
      <c r="CH158" s="15" t="str">
        <f t="shared" si="76"/>
        <v>ボール得点表!3:13</v>
      </c>
      <c r="CI158" s="92" t="str">
        <f t="shared" si="77"/>
        <v>ボール得点表!16:25</v>
      </c>
      <c r="CJ158" s="15" t="str">
        <f t="shared" si="78"/>
        <v>50m得点表!3:13</v>
      </c>
      <c r="CK158" s="92" t="str">
        <f t="shared" si="79"/>
        <v>50m得点表!16:25</v>
      </c>
      <c r="CL158" s="15" t="str">
        <f t="shared" si="80"/>
        <v>往得点表!3:13</v>
      </c>
      <c r="CM158" s="92" t="str">
        <f t="shared" si="81"/>
        <v>往得点表!16:25</v>
      </c>
      <c r="CN158" s="15" t="str">
        <f t="shared" si="82"/>
        <v>腕得点表!3:13</v>
      </c>
      <c r="CO158" s="92" t="str">
        <f t="shared" si="83"/>
        <v>腕得点表!16:25</v>
      </c>
      <c r="CP158" s="15" t="str">
        <f t="shared" si="84"/>
        <v>腕膝得点表!3:4</v>
      </c>
      <c r="CQ158" s="92" t="str">
        <f t="shared" si="85"/>
        <v>腕膝得点表!8:9</v>
      </c>
      <c r="CR158" s="15" t="str">
        <f t="shared" si="86"/>
        <v>20mシャトルラン得点表!3:13</v>
      </c>
      <c r="CS158" s="92" t="str">
        <f t="shared" si="87"/>
        <v>20mシャトルラン得点表!16:25</v>
      </c>
      <c r="CT158" s="31" t="b">
        <f t="shared" si="70"/>
        <v>0</v>
      </c>
    </row>
    <row r="159" spans="1:98">
      <c r="A159" s="8">
        <v>147</v>
      </c>
      <c r="B159" s="117"/>
      <c r="C159" s="13"/>
      <c r="D159" s="138"/>
      <c r="E159" s="13"/>
      <c r="F159" s="111" t="str">
        <f t="shared" si="58"/>
        <v/>
      </c>
      <c r="G159" s="13"/>
      <c r="H159" s="13"/>
      <c r="I159" s="29"/>
      <c r="J159" s="114" t="str">
        <f t="shared" ca="1" si="59"/>
        <v/>
      </c>
      <c r="K159" s="4"/>
      <c r="L159" s="45"/>
      <c r="M159" s="45"/>
      <c r="N159" s="45"/>
      <c r="O159" s="22"/>
      <c r="P159" s="23" t="str">
        <f t="shared" ca="1" si="60"/>
        <v/>
      </c>
      <c r="Q159" s="42"/>
      <c r="R159" s="43"/>
      <c r="S159" s="43"/>
      <c r="T159" s="43"/>
      <c r="U159" s="120"/>
      <c r="V159" s="95"/>
      <c r="W159" s="29" t="str">
        <f t="shared" ca="1" si="61"/>
        <v/>
      </c>
      <c r="X159" s="27"/>
      <c r="Y159" s="42"/>
      <c r="Z159" s="43"/>
      <c r="AA159" s="43"/>
      <c r="AB159" s="43"/>
      <c r="AC159" s="44"/>
      <c r="AD159" s="22"/>
      <c r="AE159" s="23" t="str">
        <f t="shared" ca="1" si="62"/>
        <v/>
      </c>
      <c r="AF159" s="22"/>
      <c r="AG159" s="23" t="str">
        <f t="shared" ca="1" si="63"/>
        <v/>
      </c>
      <c r="AH159" s="95"/>
      <c r="AI159" s="29" t="str">
        <f t="shared" ca="1" si="64"/>
        <v/>
      </c>
      <c r="AJ159" s="22"/>
      <c r="AK159" s="23" t="str">
        <f t="shared" ca="1" si="65"/>
        <v/>
      </c>
      <c r="AL159" s="22"/>
      <c r="AM159" s="23" t="str">
        <f t="shared" ca="1" si="66"/>
        <v/>
      </c>
      <c r="AN159" s="9" t="str">
        <f t="shared" si="67"/>
        <v/>
      </c>
      <c r="AO159" s="9" t="str">
        <f t="shared" si="68"/>
        <v/>
      </c>
      <c r="AP159" s="9" t="str">
        <f>IF(AN159=7,VLOOKUP(AO159,設定!$A$2:$B$6,2,1),"---")</f>
        <v>---</v>
      </c>
      <c r="AQ159" s="64"/>
      <c r="AR159" s="65"/>
      <c r="AS159" s="65"/>
      <c r="AT159" s="66" t="s">
        <v>105</v>
      </c>
      <c r="AU159" s="67"/>
      <c r="AV159" s="66"/>
      <c r="AW159" s="68"/>
      <c r="AX159" s="69" t="str">
        <f t="shared" si="71"/>
        <v/>
      </c>
      <c r="AY159" s="66" t="s">
        <v>105</v>
      </c>
      <c r="AZ159" s="66" t="s">
        <v>105</v>
      </c>
      <c r="BA159" s="66" t="s">
        <v>105</v>
      </c>
      <c r="BB159" s="66"/>
      <c r="BC159" s="66"/>
      <c r="BD159" s="66"/>
      <c r="BE159" s="66"/>
      <c r="BF159" s="70"/>
      <c r="BG159" s="74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153"/>
      <c r="BZ159" s="83"/>
      <c r="CA159" s="31"/>
      <c r="CB159" s="31">
        <v>147</v>
      </c>
      <c r="CC159" s="15" t="str">
        <f t="shared" si="69"/>
        <v/>
      </c>
      <c r="CD159" s="15" t="str">
        <f t="shared" si="72"/>
        <v>立得点表!3:12</v>
      </c>
      <c r="CE159" s="92" t="str">
        <f t="shared" si="73"/>
        <v>立得点表!16:25</v>
      </c>
      <c r="CF159" s="15" t="str">
        <f t="shared" si="74"/>
        <v>立3段得点表!3:13</v>
      </c>
      <c r="CG159" s="92" t="str">
        <f t="shared" si="75"/>
        <v>立3段得点表!16:25</v>
      </c>
      <c r="CH159" s="15" t="str">
        <f t="shared" si="76"/>
        <v>ボール得点表!3:13</v>
      </c>
      <c r="CI159" s="92" t="str">
        <f t="shared" si="77"/>
        <v>ボール得点表!16:25</v>
      </c>
      <c r="CJ159" s="15" t="str">
        <f t="shared" si="78"/>
        <v>50m得点表!3:13</v>
      </c>
      <c r="CK159" s="92" t="str">
        <f t="shared" si="79"/>
        <v>50m得点表!16:25</v>
      </c>
      <c r="CL159" s="15" t="str">
        <f t="shared" si="80"/>
        <v>往得点表!3:13</v>
      </c>
      <c r="CM159" s="92" t="str">
        <f t="shared" si="81"/>
        <v>往得点表!16:25</v>
      </c>
      <c r="CN159" s="15" t="str">
        <f t="shared" si="82"/>
        <v>腕得点表!3:13</v>
      </c>
      <c r="CO159" s="92" t="str">
        <f t="shared" si="83"/>
        <v>腕得点表!16:25</v>
      </c>
      <c r="CP159" s="15" t="str">
        <f t="shared" si="84"/>
        <v>腕膝得点表!3:4</v>
      </c>
      <c r="CQ159" s="92" t="str">
        <f t="shared" si="85"/>
        <v>腕膝得点表!8:9</v>
      </c>
      <c r="CR159" s="15" t="str">
        <f t="shared" si="86"/>
        <v>20mシャトルラン得点表!3:13</v>
      </c>
      <c r="CS159" s="92" t="str">
        <f t="shared" si="87"/>
        <v>20mシャトルラン得点表!16:25</v>
      </c>
      <c r="CT159" s="31" t="b">
        <f t="shared" si="70"/>
        <v>0</v>
      </c>
    </row>
    <row r="160" spans="1:98">
      <c r="A160" s="8">
        <v>148</v>
      </c>
      <c r="B160" s="117"/>
      <c r="C160" s="13"/>
      <c r="D160" s="138"/>
      <c r="E160" s="13"/>
      <c r="F160" s="111" t="str">
        <f t="shared" si="58"/>
        <v/>
      </c>
      <c r="G160" s="13"/>
      <c r="H160" s="13"/>
      <c r="I160" s="29"/>
      <c r="J160" s="114" t="str">
        <f t="shared" ca="1" si="59"/>
        <v/>
      </c>
      <c r="K160" s="4"/>
      <c r="L160" s="45"/>
      <c r="M160" s="45"/>
      <c r="N160" s="45"/>
      <c r="O160" s="22"/>
      <c r="P160" s="23" t="str">
        <f t="shared" ca="1" si="60"/>
        <v/>
      </c>
      <c r="Q160" s="42"/>
      <c r="R160" s="43"/>
      <c r="S160" s="43"/>
      <c r="T160" s="43"/>
      <c r="U160" s="120"/>
      <c r="V160" s="95"/>
      <c r="W160" s="29" t="str">
        <f t="shared" ca="1" si="61"/>
        <v/>
      </c>
      <c r="X160" s="27"/>
      <c r="Y160" s="42"/>
      <c r="Z160" s="43"/>
      <c r="AA160" s="43"/>
      <c r="AB160" s="43"/>
      <c r="AC160" s="44"/>
      <c r="AD160" s="22"/>
      <c r="AE160" s="23" t="str">
        <f t="shared" ca="1" si="62"/>
        <v/>
      </c>
      <c r="AF160" s="22"/>
      <c r="AG160" s="23" t="str">
        <f t="shared" ca="1" si="63"/>
        <v/>
      </c>
      <c r="AH160" s="95"/>
      <c r="AI160" s="29" t="str">
        <f t="shared" ca="1" si="64"/>
        <v/>
      </c>
      <c r="AJ160" s="22"/>
      <c r="AK160" s="23" t="str">
        <f t="shared" ca="1" si="65"/>
        <v/>
      </c>
      <c r="AL160" s="22"/>
      <c r="AM160" s="23" t="str">
        <f t="shared" ca="1" si="66"/>
        <v/>
      </c>
      <c r="AN160" s="9" t="str">
        <f t="shared" si="67"/>
        <v/>
      </c>
      <c r="AO160" s="9" t="str">
        <f t="shared" si="68"/>
        <v/>
      </c>
      <c r="AP160" s="9" t="str">
        <f>IF(AN160=7,VLOOKUP(AO160,設定!$A$2:$B$6,2,1),"---")</f>
        <v>---</v>
      </c>
      <c r="AQ160" s="64"/>
      <c r="AR160" s="65"/>
      <c r="AS160" s="65"/>
      <c r="AT160" s="66" t="s">
        <v>105</v>
      </c>
      <c r="AU160" s="67"/>
      <c r="AV160" s="66"/>
      <c r="AW160" s="68"/>
      <c r="AX160" s="69" t="str">
        <f t="shared" si="71"/>
        <v/>
      </c>
      <c r="AY160" s="66" t="s">
        <v>105</v>
      </c>
      <c r="AZ160" s="66" t="s">
        <v>105</v>
      </c>
      <c r="BA160" s="66" t="s">
        <v>105</v>
      </c>
      <c r="BB160" s="66"/>
      <c r="BC160" s="66"/>
      <c r="BD160" s="66"/>
      <c r="BE160" s="66"/>
      <c r="BF160" s="70"/>
      <c r="BG160" s="74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153"/>
      <c r="BZ160" s="83"/>
      <c r="CA160" s="31"/>
      <c r="CB160" s="31">
        <v>148</v>
      </c>
      <c r="CC160" s="15" t="str">
        <f t="shared" si="69"/>
        <v/>
      </c>
      <c r="CD160" s="15" t="str">
        <f t="shared" si="72"/>
        <v>立得点表!3:12</v>
      </c>
      <c r="CE160" s="92" t="str">
        <f t="shared" si="73"/>
        <v>立得点表!16:25</v>
      </c>
      <c r="CF160" s="15" t="str">
        <f t="shared" si="74"/>
        <v>立3段得点表!3:13</v>
      </c>
      <c r="CG160" s="92" t="str">
        <f t="shared" si="75"/>
        <v>立3段得点表!16:25</v>
      </c>
      <c r="CH160" s="15" t="str">
        <f t="shared" si="76"/>
        <v>ボール得点表!3:13</v>
      </c>
      <c r="CI160" s="92" t="str">
        <f t="shared" si="77"/>
        <v>ボール得点表!16:25</v>
      </c>
      <c r="CJ160" s="15" t="str">
        <f t="shared" si="78"/>
        <v>50m得点表!3:13</v>
      </c>
      <c r="CK160" s="92" t="str">
        <f t="shared" si="79"/>
        <v>50m得点表!16:25</v>
      </c>
      <c r="CL160" s="15" t="str">
        <f t="shared" si="80"/>
        <v>往得点表!3:13</v>
      </c>
      <c r="CM160" s="92" t="str">
        <f t="shared" si="81"/>
        <v>往得点表!16:25</v>
      </c>
      <c r="CN160" s="15" t="str">
        <f t="shared" si="82"/>
        <v>腕得点表!3:13</v>
      </c>
      <c r="CO160" s="92" t="str">
        <f t="shared" si="83"/>
        <v>腕得点表!16:25</v>
      </c>
      <c r="CP160" s="15" t="str">
        <f t="shared" si="84"/>
        <v>腕膝得点表!3:4</v>
      </c>
      <c r="CQ160" s="92" t="str">
        <f t="shared" si="85"/>
        <v>腕膝得点表!8:9</v>
      </c>
      <c r="CR160" s="15" t="str">
        <f t="shared" si="86"/>
        <v>20mシャトルラン得点表!3:13</v>
      </c>
      <c r="CS160" s="92" t="str">
        <f t="shared" si="87"/>
        <v>20mシャトルラン得点表!16:25</v>
      </c>
      <c r="CT160" s="31" t="b">
        <f t="shared" si="70"/>
        <v>0</v>
      </c>
    </row>
    <row r="161" spans="1:98">
      <c r="A161" s="8">
        <v>149</v>
      </c>
      <c r="B161" s="117"/>
      <c r="C161" s="13"/>
      <c r="D161" s="138"/>
      <c r="E161" s="13"/>
      <c r="F161" s="111" t="str">
        <f t="shared" si="58"/>
        <v/>
      </c>
      <c r="G161" s="13"/>
      <c r="H161" s="13"/>
      <c r="I161" s="29"/>
      <c r="J161" s="114" t="str">
        <f t="shared" ca="1" si="59"/>
        <v/>
      </c>
      <c r="K161" s="4"/>
      <c r="L161" s="45"/>
      <c r="M161" s="45"/>
      <c r="N161" s="45"/>
      <c r="O161" s="22"/>
      <c r="P161" s="23" t="str">
        <f t="shared" ca="1" si="60"/>
        <v/>
      </c>
      <c r="Q161" s="42"/>
      <c r="R161" s="43"/>
      <c r="S161" s="43"/>
      <c r="T161" s="43"/>
      <c r="U161" s="120"/>
      <c r="V161" s="95"/>
      <c r="W161" s="29" t="str">
        <f t="shared" ca="1" si="61"/>
        <v/>
      </c>
      <c r="X161" s="27"/>
      <c r="Y161" s="42"/>
      <c r="Z161" s="43"/>
      <c r="AA161" s="43"/>
      <c r="AB161" s="43"/>
      <c r="AC161" s="44"/>
      <c r="AD161" s="22"/>
      <c r="AE161" s="23" t="str">
        <f t="shared" ca="1" si="62"/>
        <v/>
      </c>
      <c r="AF161" s="22"/>
      <c r="AG161" s="23" t="str">
        <f t="shared" ca="1" si="63"/>
        <v/>
      </c>
      <c r="AH161" s="95"/>
      <c r="AI161" s="29" t="str">
        <f t="shared" ca="1" si="64"/>
        <v/>
      </c>
      <c r="AJ161" s="22"/>
      <c r="AK161" s="23" t="str">
        <f t="shared" ca="1" si="65"/>
        <v/>
      </c>
      <c r="AL161" s="22"/>
      <c r="AM161" s="23" t="str">
        <f t="shared" ca="1" si="66"/>
        <v/>
      </c>
      <c r="AN161" s="9" t="str">
        <f t="shared" si="67"/>
        <v/>
      </c>
      <c r="AO161" s="9" t="str">
        <f t="shared" si="68"/>
        <v/>
      </c>
      <c r="AP161" s="9" t="str">
        <f>IF(AN161=7,VLOOKUP(AO161,設定!$A$2:$B$6,2,1),"---")</f>
        <v>---</v>
      </c>
      <c r="AQ161" s="64"/>
      <c r="AR161" s="65"/>
      <c r="AS161" s="65"/>
      <c r="AT161" s="66" t="s">
        <v>105</v>
      </c>
      <c r="AU161" s="67"/>
      <c r="AV161" s="66"/>
      <c r="AW161" s="68"/>
      <c r="AX161" s="69" t="str">
        <f t="shared" si="71"/>
        <v/>
      </c>
      <c r="AY161" s="66" t="s">
        <v>105</v>
      </c>
      <c r="AZ161" s="66" t="s">
        <v>105</v>
      </c>
      <c r="BA161" s="66" t="s">
        <v>105</v>
      </c>
      <c r="BB161" s="66"/>
      <c r="BC161" s="66"/>
      <c r="BD161" s="66"/>
      <c r="BE161" s="66"/>
      <c r="BF161" s="70"/>
      <c r="BG161" s="74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153"/>
      <c r="BZ161" s="83"/>
      <c r="CA161" s="31"/>
      <c r="CB161" s="31">
        <v>149</v>
      </c>
      <c r="CC161" s="15" t="str">
        <f t="shared" si="69"/>
        <v/>
      </c>
      <c r="CD161" s="15" t="str">
        <f t="shared" si="72"/>
        <v>立得点表!3:12</v>
      </c>
      <c r="CE161" s="92" t="str">
        <f t="shared" si="73"/>
        <v>立得点表!16:25</v>
      </c>
      <c r="CF161" s="15" t="str">
        <f t="shared" si="74"/>
        <v>立3段得点表!3:13</v>
      </c>
      <c r="CG161" s="92" t="str">
        <f t="shared" si="75"/>
        <v>立3段得点表!16:25</v>
      </c>
      <c r="CH161" s="15" t="str">
        <f t="shared" si="76"/>
        <v>ボール得点表!3:13</v>
      </c>
      <c r="CI161" s="92" t="str">
        <f t="shared" si="77"/>
        <v>ボール得点表!16:25</v>
      </c>
      <c r="CJ161" s="15" t="str">
        <f t="shared" si="78"/>
        <v>50m得点表!3:13</v>
      </c>
      <c r="CK161" s="92" t="str">
        <f t="shared" si="79"/>
        <v>50m得点表!16:25</v>
      </c>
      <c r="CL161" s="15" t="str">
        <f t="shared" si="80"/>
        <v>往得点表!3:13</v>
      </c>
      <c r="CM161" s="92" t="str">
        <f t="shared" si="81"/>
        <v>往得点表!16:25</v>
      </c>
      <c r="CN161" s="15" t="str">
        <f t="shared" si="82"/>
        <v>腕得点表!3:13</v>
      </c>
      <c r="CO161" s="92" t="str">
        <f t="shared" si="83"/>
        <v>腕得点表!16:25</v>
      </c>
      <c r="CP161" s="15" t="str">
        <f t="shared" si="84"/>
        <v>腕膝得点表!3:4</v>
      </c>
      <c r="CQ161" s="92" t="str">
        <f t="shared" si="85"/>
        <v>腕膝得点表!8:9</v>
      </c>
      <c r="CR161" s="15" t="str">
        <f t="shared" si="86"/>
        <v>20mシャトルラン得点表!3:13</v>
      </c>
      <c r="CS161" s="92" t="str">
        <f t="shared" si="87"/>
        <v>20mシャトルラン得点表!16:25</v>
      </c>
      <c r="CT161" s="31" t="b">
        <f t="shared" si="70"/>
        <v>0</v>
      </c>
    </row>
    <row r="162" spans="1:98">
      <c r="A162" s="8">
        <v>150</v>
      </c>
      <c r="B162" s="117"/>
      <c r="C162" s="13"/>
      <c r="D162" s="138"/>
      <c r="E162" s="13"/>
      <c r="F162" s="111" t="str">
        <f t="shared" si="58"/>
        <v/>
      </c>
      <c r="G162" s="13"/>
      <c r="H162" s="13"/>
      <c r="I162" s="29"/>
      <c r="J162" s="114" t="str">
        <f t="shared" ca="1" si="59"/>
        <v/>
      </c>
      <c r="K162" s="4"/>
      <c r="L162" s="45"/>
      <c r="M162" s="45"/>
      <c r="N162" s="45"/>
      <c r="O162" s="22"/>
      <c r="P162" s="23" t="str">
        <f t="shared" ca="1" si="60"/>
        <v/>
      </c>
      <c r="Q162" s="42"/>
      <c r="R162" s="43"/>
      <c r="S162" s="43"/>
      <c r="T162" s="43"/>
      <c r="U162" s="120"/>
      <c r="V162" s="95"/>
      <c r="W162" s="29" t="str">
        <f t="shared" ca="1" si="61"/>
        <v/>
      </c>
      <c r="X162" s="27"/>
      <c r="Y162" s="42"/>
      <c r="Z162" s="43"/>
      <c r="AA162" s="43"/>
      <c r="AB162" s="43"/>
      <c r="AC162" s="44"/>
      <c r="AD162" s="22"/>
      <c r="AE162" s="23" t="str">
        <f t="shared" ca="1" si="62"/>
        <v/>
      </c>
      <c r="AF162" s="22"/>
      <c r="AG162" s="23" t="str">
        <f t="shared" ca="1" si="63"/>
        <v/>
      </c>
      <c r="AH162" s="95"/>
      <c r="AI162" s="29" t="str">
        <f t="shared" ca="1" si="64"/>
        <v/>
      </c>
      <c r="AJ162" s="22"/>
      <c r="AK162" s="23" t="str">
        <f t="shared" ca="1" si="65"/>
        <v/>
      </c>
      <c r="AL162" s="22"/>
      <c r="AM162" s="23" t="str">
        <f t="shared" ca="1" si="66"/>
        <v/>
      </c>
      <c r="AN162" s="9" t="str">
        <f t="shared" si="67"/>
        <v/>
      </c>
      <c r="AO162" s="9" t="str">
        <f t="shared" si="68"/>
        <v/>
      </c>
      <c r="AP162" s="9" t="str">
        <f>IF(AN162=7,VLOOKUP(AO162,設定!$A$2:$B$6,2,1),"---")</f>
        <v>---</v>
      </c>
      <c r="AQ162" s="64"/>
      <c r="AR162" s="65"/>
      <c r="AS162" s="65"/>
      <c r="AT162" s="66" t="s">
        <v>105</v>
      </c>
      <c r="AU162" s="67"/>
      <c r="AV162" s="66"/>
      <c r="AW162" s="68"/>
      <c r="AX162" s="69" t="str">
        <f t="shared" si="71"/>
        <v/>
      </c>
      <c r="AY162" s="66" t="s">
        <v>105</v>
      </c>
      <c r="AZ162" s="66" t="s">
        <v>105</v>
      </c>
      <c r="BA162" s="66" t="s">
        <v>105</v>
      </c>
      <c r="BB162" s="66"/>
      <c r="BC162" s="66"/>
      <c r="BD162" s="66"/>
      <c r="BE162" s="66"/>
      <c r="BF162" s="70"/>
      <c r="BG162" s="74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153"/>
      <c r="BZ162" s="83"/>
      <c r="CA162" s="31"/>
      <c r="CB162" s="31">
        <v>150</v>
      </c>
      <c r="CC162" s="15" t="str">
        <f t="shared" si="69"/>
        <v/>
      </c>
      <c r="CD162" s="15" t="str">
        <f t="shared" si="72"/>
        <v>立得点表!3:12</v>
      </c>
      <c r="CE162" s="92" t="str">
        <f t="shared" si="73"/>
        <v>立得点表!16:25</v>
      </c>
      <c r="CF162" s="15" t="str">
        <f t="shared" si="74"/>
        <v>立3段得点表!3:13</v>
      </c>
      <c r="CG162" s="92" t="str">
        <f t="shared" si="75"/>
        <v>立3段得点表!16:25</v>
      </c>
      <c r="CH162" s="15" t="str">
        <f t="shared" si="76"/>
        <v>ボール得点表!3:13</v>
      </c>
      <c r="CI162" s="92" t="str">
        <f t="shared" si="77"/>
        <v>ボール得点表!16:25</v>
      </c>
      <c r="CJ162" s="15" t="str">
        <f t="shared" si="78"/>
        <v>50m得点表!3:13</v>
      </c>
      <c r="CK162" s="92" t="str">
        <f t="shared" si="79"/>
        <v>50m得点表!16:25</v>
      </c>
      <c r="CL162" s="15" t="str">
        <f t="shared" si="80"/>
        <v>往得点表!3:13</v>
      </c>
      <c r="CM162" s="92" t="str">
        <f t="shared" si="81"/>
        <v>往得点表!16:25</v>
      </c>
      <c r="CN162" s="15" t="str">
        <f t="shared" si="82"/>
        <v>腕得点表!3:13</v>
      </c>
      <c r="CO162" s="92" t="str">
        <f t="shared" si="83"/>
        <v>腕得点表!16:25</v>
      </c>
      <c r="CP162" s="15" t="str">
        <f t="shared" si="84"/>
        <v>腕膝得点表!3:4</v>
      </c>
      <c r="CQ162" s="92" t="str">
        <f t="shared" si="85"/>
        <v>腕膝得点表!8:9</v>
      </c>
      <c r="CR162" s="15" t="str">
        <f t="shared" si="86"/>
        <v>20mシャトルラン得点表!3:13</v>
      </c>
      <c r="CS162" s="92" t="str">
        <f t="shared" si="87"/>
        <v>20mシャトルラン得点表!16:25</v>
      </c>
      <c r="CT162" s="31" t="b">
        <f t="shared" si="70"/>
        <v>0</v>
      </c>
    </row>
    <row r="163" spans="1:98">
      <c r="A163" s="8">
        <v>151</v>
      </c>
      <c r="B163" s="117"/>
      <c r="C163" s="13"/>
      <c r="D163" s="138"/>
      <c r="E163" s="13"/>
      <c r="F163" s="111" t="str">
        <f t="shared" si="58"/>
        <v/>
      </c>
      <c r="G163" s="13"/>
      <c r="H163" s="13"/>
      <c r="I163" s="29"/>
      <c r="J163" s="114" t="str">
        <f t="shared" ca="1" si="59"/>
        <v/>
      </c>
      <c r="K163" s="4"/>
      <c r="L163" s="45"/>
      <c r="M163" s="45"/>
      <c r="N163" s="45"/>
      <c r="O163" s="22"/>
      <c r="P163" s="23" t="str">
        <f t="shared" ca="1" si="60"/>
        <v/>
      </c>
      <c r="Q163" s="42"/>
      <c r="R163" s="43"/>
      <c r="S163" s="43"/>
      <c r="T163" s="43"/>
      <c r="U163" s="120"/>
      <c r="V163" s="95"/>
      <c r="W163" s="29" t="str">
        <f t="shared" ca="1" si="61"/>
        <v/>
      </c>
      <c r="X163" s="27"/>
      <c r="Y163" s="42"/>
      <c r="Z163" s="43"/>
      <c r="AA163" s="43"/>
      <c r="AB163" s="43"/>
      <c r="AC163" s="44"/>
      <c r="AD163" s="22"/>
      <c r="AE163" s="23" t="str">
        <f t="shared" ca="1" si="62"/>
        <v/>
      </c>
      <c r="AF163" s="22"/>
      <c r="AG163" s="23" t="str">
        <f t="shared" ca="1" si="63"/>
        <v/>
      </c>
      <c r="AH163" s="95"/>
      <c r="AI163" s="29" t="str">
        <f t="shared" ca="1" si="64"/>
        <v/>
      </c>
      <c r="AJ163" s="22"/>
      <c r="AK163" s="23" t="str">
        <f t="shared" ca="1" si="65"/>
        <v/>
      </c>
      <c r="AL163" s="22"/>
      <c r="AM163" s="23" t="str">
        <f t="shared" ca="1" si="66"/>
        <v/>
      </c>
      <c r="AN163" s="9" t="str">
        <f t="shared" si="67"/>
        <v/>
      </c>
      <c r="AO163" s="9" t="str">
        <f t="shared" si="68"/>
        <v/>
      </c>
      <c r="AP163" s="9" t="str">
        <f>IF(AN163=7,VLOOKUP(AO163,設定!$A$2:$B$6,2,1),"---")</f>
        <v>---</v>
      </c>
      <c r="AQ163" s="64"/>
      <c r="AR163" s="65"/>
      <c r="AS163" s="65"/>
      <c r="AT163" s="66" t="s">
        <v>105</v>
      </c>
      <c r="AU163" s="67"/>
      <c r="AV163" s="66"/>
      <c r="AW163" s="68"/>
      <c r="AX163" s="69" t="str">
        <f t="shared" si="71"/>
        <v/>
      </c>
      <c r="AY163" s="66" t="s">
        <v>105</v>
      </c>
      <c r="AZ163" s="66" t="s">
        <v>105</v>
      </c>
      <c r="BA163" s="66" t="s">
        <v>105</v>
      </c>
      <c r="BB163" s="66"/>
      <c r="BC163" s="66"/>
      <c r="BD163" s="66"/>
      <c r="BE163" s="66"/>
      <c r="BF163" s="70"/>
      <c r="BG163" s="74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153"/>
      <c r="BZ163" s="83"/>
      <c r="CA163" s="31"/>
      <c r="CB163" s="31">
        <v>151</v>
      </c>
      <c r="CC163" s="15" t="str">
        <f t="shared" si="69"/>
        <v/>
      </c>
      <c r="CD163" s="15" t="str">
        <f t="shared" si="72"/>
        <v>立得点表!3:12</v>
      </c>
      <c r="CE163" s="92" t="str">
        <f t="shared" si="73"/>
        <v>立得点表!16:25</v>
      </c>
      <c r="CF163" s="15" t="str">
        <f t="shared" si="74"/>
        <v>立3段得点表!3:13</v>
      </c>
      <c r="CG163" s="92" t="str">
        <f t="shared" si="75"/>
        <v>立3段得点表!16:25</v>
      </c>
      <c r="CH163" s="15" t="str">
        <f t="shared" si="76"/>
        <v>ボール得点表!3:13</v>
      </c>
      <c r="CI163" s="92" t="str">
        <f t="shared" si="77"/>
        <v>ボール得点表!16:25</v>
      </c>
      <c r="CJ163" s="15" t="str">
        <f t="shared" si="78"/>
        <v>50m得点表!3:13</v>
      </c>
      <c r="CK163" s="92" t="str">
        <f t="shared" si="79"/>
        <v>50m得点表!16:25</v>
      </c>
      <c r="CL163" s="15" t="str">
        <f t="shared" si="80"/>
        <v>往得点表!3:13</v>
      </c>
      <c r="CM163" s="92" t="str">
        <f t="shared" si="81"/>
        <v>往得点表!16:25</v>
      </c>
      <c r="CN163" s="15" t="str">
        <f t="shared" si="82"/>
        <v>腕得点表!3:13</v>
      </c>
      <c r="CO163" s="92" t="str">
        <f t="shared" si="83"/>
        <v>腕得点表!16:25</v>
      </c>
      <c r="CP163" s="15" t="str">
        <f t="shared" si="84"/>
        <v>腕膝得点表!3:4</v>
      </c>
      <c r="CQ163" s="92" t="str">
        <f t="shared" si="85"/>
        <v>腕膝得点表!8:9</v>
      </c>
      <c r="CR163" s="15" t="str">
        <f t="shared" si="86"/>
        <v>20mシャトルラン得点表!3:13</v>
      </c>
      <c r="CS163" s="92" t="str">
        <f t="shared" si="87"/>
        <v>20mシャトルラン得点表!16:25</v>
      </c>
      <c r="CT163" s="31" t="b">
        <f t="shared" si="70"/>
        <v>0</v>
      </c>
    </row>
    <row r="164" spans="1:98">
      <c r="A164" s="8">
        <v>152</v>
      </c>
      <c r="B164" s="117"/>
      <c r="C164" s="13"/>
      <c r="D164" s="138"/>
      <c r="E164" s="13"/>
      <c r="F164" s="111" t="str">
        <f t="shared" si="58"/>
        <v/>
      </c>
      <c r="G164" s="13"/>
      <c r="H164" s="13"/>
      <c r="I164" s="29"/>
      <c r="J164" s="114" t="str">
        <f t="shared" ca="1" si="59"/>
        <v/>
      </c>
      <c r="K164" s="4"/>
      <c r="L164" s="45"/>
      <c r="M164" s="45"/>
      <c r="N164" s="45"/>
      <c r="O164" s="22"/>
      <c r="P164" s="23" t="str">
        <f t="shared" ca="1" si="60"/>
        <v/>
      </c>
      <c r="Q164" s="42"/>
      <c r="R164" s="43"/>
      <c r="S164" s="43"/>
      <c r="T164" s="43"/>
      <c r="U164" s="120"/>
      <c r="V164" s="95"/>
      <c r="W164" s="29" t="str">
        <f t="shared" ca="1" si="61"/>
        <v/>
      </c>
      <c r="X164" s="27"/>
      <c r="Y164" s="42"/>
      <c r="Z164" s="43"/>
      <c r="AA164" s="43"/>
      <c r="AB164" s="43"/>
      <c r="AC164" s="44"/>
      <c r="AD164" s="22"/>
      <c r="AE164" s="23" t="str">
        <f t="shared" ca="1" si="62"/>
        <v/>
      </c>
      <c r="AF164" s="22"/>
      <c r="AG164" s="23" t="str">
        <f t="shared" ca="1" si="63"/>
        <v/>
      </c>
      <c r="AH164" s="95"/>
      <c r="AI164" s="29" t="str">
        <f t="shared" ca="1" si="64"/>
        <v/>
      </c>
      <c r="AJ164" s="22"/>
      <c r="AK164" s="23" t="str">
        <f t="shared" ca="1" si="65"/>
        <v/>
      </c>
      <c r="AL164" s="22"/>
      <c r="AM164" s="23" t="str">
        <f t="shared" ca="1" si="66"/>
        <v/>
      </c>
      <c r="AN164" s="9" t="str">
        <f t="shared" si="67"/>
        <v/>
      </c>
      <c r="AO164" s="9" t="str">
        <f t="shared" si="68"/>
        <v/>
      </c>
      <c r="AP164" s="9" t="str">
        <f>IF(AN164=7,VLOOKUP(AO164,設定!$A$2:$B$6,2,1),"---")</f>
        <v>---</v>
      </c>
      <c r="AQ164" s="64"/>
      <c r="AR164" s="65"/>
      <c r="AS164" s="65"/>
      <c r="AT164" s="66" t="s">
        <v>105</v>
      </c>
      <c r="AU164" s="67"/>
      <c r="AV164" s="66"/>
      <c r="AW164" s="68"/>
      <c r="AX164" s="69" t="str">
        <f t="shared" si="71"/>
        <v/>
      </c>
      <c r="AY164" s="66" t="s">
        <v>105</v>
      </c>
      <c r="AZ164" s="66" t="s">
        <v>105</v>
      </c>
      <c r="BA164" s="66" t="s">
        <v>105</v>
      </c>
      <c r="BB164" s="66"/>
      <c r="BC164" s="66"/>
      <c r="BD164" s="66"/>
      <c r="BE164" s="66"/>
      <c r="BF164" s="70"/>
      <c r="BG164" s="74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153"/>
      <c r="BZ164" s="83"/>
      <c r="CA164" s="31"/>
      <c r="CB164" s="31">
        <v>152</v>
      </c>
      <c r="CC164" s="15" t="str">
        <f t="shared" si="69"/>
        <v/>
      </c>
      <c r="CD164" s="15" t="str">
        <f t="shared" si="72"/>
        <v>立得点表!3:12</v>
      </c>
      <c r="CE164" s="92" t="str">
        <f t="shared" si="73"/>
        <v>立得点表!16:25</v>
      </c>
      <c r="CF164" s="15" t="str">
        <f t="shared" si="74"/>
        <v>立3段得点表!3:13</v>
      </c>
      <c r="CG164" s="92" t="str">
        <f t="shared" si="75"/>
        <v>立3段得点表!16:25</v>
      </c>
      <c r="CH164" s="15" t="str">
        <f t="shared" si="76"/>
        <v>ボール得点表!3:13</v>
      </c>
      <c r="CI164" s="92" t="str">
        <f t="shared" si="77"/>
        <v>ボール得点表!16:25</v>
      </c>
      <c r="CJ164" s="15" t="str">
        <f t="shared" si="78"/>
        <v>50m得点表!3:13</v>
      </c>
      <c r="CK164" s="92" t="str">
        <f t="shared" si="79"/>
        <v>50m得点表!16:25</v>
      </c>
      <c r="CL164" s="15" t="str">
        <f t="shared" si="80"/>
        <v>往得点表!3:13</v>
      </c>
      <c r="CM164" s="92" t="str">
        <f t="shared" si="81"/>
        <v>往得点表!16:25</v>
      </c>
      <c r="CN164" s="15" t="str">
        <f t="shared" si="82"/>
        <v>腕得点表!3:13</v>
      </c>
      <c r="CO164" s="92" t="str">
        <f t="shared" si="83"/>
        <v>腕得点表!16:25</v>
      </c>
      <c r="CP164" s="15" t="str">
        <f t="shared" si="84"/>
        <v>腕膝得点表!3:4</v>
      </c>
      <c r="CQ164" s="92" t="str">
        <f t="shared" si="85"/>
        <v>腕膝得点表!8:9</v>
      </c>
      <c r="CR164" s="15" t="str">
        <f t="shared" si="86"/>
        <v>20mシャトルラン得点表!3:13</v>
      </c>
      <c r="CS164" s="92" t="str">
        <f t="shared" si="87"/>
        <v>20mシャトルラン得点表!16:25</v>
      </c>
      <c r="CT164" s="31" t="b">
        <f t="shared" si="70"/>
        <v>0</v>
      </c>
    </row>
    <row r="165" spans="1:98">
      <c r="A165" s="8">
        <v>153</v>
      </c>
      <c r="B165" s="117"/>
      <c r="C165" s="13"/>
      <c r="D165" s="138"/>
      <c r="E165" s="13"/>
      <c r="F165" s="111" t="str">
        <f t="shared" si="58"/>
        <v/>
      </c>
      <c r="G165" s="13"/>
      <c r="H165" s="13"/>
      <c r="I165" s="29"/>
      <c r="J165" s="114" t="str">
        <f t="shared" ca="1" si="59"/>
        <v/>
      </c>
      <c r="K165" s="4"/>
      <c r="L165" s="45"/>
      <c r="M165" s="45"/>
      <c r="N165" s="45"/>
      <c r="O165" s="22"/>
      <c r="P165" s="23" t="str">
        <f t="shared" ca="1" si="60"/>
        <v/>
      </c>
      <c r="Q165" s="42"/>
      <c r="R165" s="43"/>
      <c r="S165" s="43"/>
      <c r="T165" s="43"/>
      <c r="U165" s="120"/>
      <c r="V165" s="95"/>
      <c r="W165" s="29" t="str">
        <f t="shared" ca="1" si="61"/>
        <v/>
      </c>
      <c r="X165" s="27"/>
      <c r="Y165" s="42"/>
      <c r="Z165" s="43"/>
      <c r="AA165" s="43"/>
      <c r="AB165" s="43"/>
      <c r="AC165" s="44"/>
      <c r="AD165" s="22"/>
      <c r="AE165" s="23" t="str">
        <f t="shared" ca="1" si="62"/>
        <v/>
      </c>
      <c r="AF165" s="22"/>
      <c r="AG165" s="23" t="str">
        <f t="shared" ca="1" si="63"/>
        <v/>
      </c>
      <c r="AH165" s="95"/>
      <c r="AI165" s="29" t="str">
        <f t="shared" ca="1" si="64"/>
        <v/>
      </c>
      <c r="AJ165" s="22"/>
      <c r="AK165" s="23" t="str">
        <f t="shared" ca="1" si="65"/>
        <v/>
      </c>
      <c r="AL165" s="22"/>
      <c r="AM165" s="23" t="str">
        <f t="shared" ca="1" si="66"/>
        <v/>
      </c>
      <c r="AN165" s="9" t="str">
        <f t="shared" si="67"/>
        <v/>
      </c>
      <c r="AO165" s="9" t="str">
        <f t="shared" si="68"/>
        <v/>
      </c>
      <c r="AP165" s="9" t="str">
        <f>IF(AN165=7,VLOOKUP(AO165,設定!$A$2:$B$6,2,1),"---")</f>
        <v>---</v>
      </c>
      <c r="AQ165" s="64"/>
      <c r="AR165" s="65"/>
      <c r="AS165" s="65"/>
      <c r="AT165" s="66" t="s">
        <v>105</v>
      </c>
      <c r="AU165" s="67"/>
      <c r="AV165" s="66"/>
      <c r="AW165" s="68"/>
      <c r="AX165" s="69" t="str">
        <f t="shared" si="71"/>
        <v/>
      </c>
      <c r="AY165" s="66" t="s">
        <v>105</v>
      </c>
      <c r="AZ165" s="66" t="s">
        <v>105</v>
      </c>
      <c r="BA165" s="66" t="s">
        <v>105</v>
      </c>
      <c r="BB165" s="66"/>
      <c r="BC165" s="66"/>
      <c r="BD165" s="66"/>
      <c r="BE165" s="66"/>
      <c r="BF165" s="70"/>
      <c r="BG165" s="74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153"/>
      <c r="BZ165" s="83"/>
      <c r="CA165" s="31"/>
      <c r="CB165" s="31">
        <v>153</v>
      </c>
      <c r="CC165" s="15" t="str">
        <f t="shared" si="69"/>
        <v/>
      </c>
      <c r="CD165" s="15" t="str">
        <f t="shared" si="72"/>
        <v>立得点表!3:12</v>
      </c>
      <c r="CE165" s="92" t="str">
        <f t="shared" si="73"/>
        <v>立得点表!16:25</v>
      </c>
      <c r="CF165" s="15" t="str">
        <f t="shared" si="74"/>
        <v>立3段得点表!3:13</v>
      </c>
      <c r="CG165" s="92" t="str">
        <f t="shared" si="75"/>
        <v>立3段得点表!16:25</v>
      </c>
      <c r="CH165" s="15" t="str">
        <f t="shared" si="76"/>
        <v>ボール得点表!3:13</v>
      </c>
      <c r="CI165" s="92" t="str">
        <f t="shared" si="77"/>
        <v>ボール得点表!16:25</v>
      </c>
      <c r="CJ165" s="15" t="str">
        <f t="shared" si="78"/>
        <v>50m得点表!3:13</v>
      </c>
      <c r="CK165" s="92" t="str">
        <f t="shared" si="79"/>
        <v>50m得点表!16:25</v>
      </c>
      <c r="CL165" s="15" t="str">
        <f t="shared" si="80"/>
        <v>往得点表!3:13</v>
      </c>
      <c r="CM165" s="92" t="str">
        <f t="shared" si="81"/>
        <v>往得点表!16:25</v>
      </c>
      <c r="CN165" s="15" t="str">
        <f t="shared" si="82"/>
        <v>腕得点表!3:13</v>
      </c>
      <c r="CO165" s="92" t="str">
        <f t="shared" si="83"/>
        <v>腕得点表!16:25</v>
      </c>
      <c r="CP165" s="15" t="str">
        <f t="shared" si="84"/>
        <v>腕膝得点表!3:4</v>
      </c>
      <c r="CQ165" s="92" t="str">
        <f t="shared" si="85"/>
        <v>腕膝得点表!8:9</v>
      </c>
      <c r="CR165" s="15" t="str">
        <f t="shared" si="86"/>
        <v>20mシャトルラン得点表!3:13</v>
      </c>
      <c r="CS165" s="92" t="str">
        <f t="shared" si="87"/>
        <v>20mシャトルラン得点表!16:25</v>
      </c>
      <c r="CT165" s="31" t="b">
        <f t="shared" si="70"/>
        <v>0</v>
      </c>
    </row>
    <row r="166" spans="1:98">
      <c r="A166" s="8">
        <v>154</v>
      </c>
      <c r="B166" s="117"/>
      <c r="C166" s="13"/>
      <c r="D166" s="138"/>
      <c r="E166" s="13"/>
      <c r="F166" s="111" t="str">
        <f t="shared" si="58"/>
        <v/>
      </c>
      <c r="G166" s="13"/>
      <c r="H166" s="13"/>
      <c r="I166" s="29"/>
      <c r="J166" s="114" t="str">
        <f t="shared" ca="1" si="59"/>
        <v/>
      </c>
      <c r="K166" s="4"/>
      <c r="L166" s="45"/>
      <c r="M166" s="45"/>
      <c r="N166" s="45"/>
      <c r="O166" s="22"/>
      <c r="P166" s="23" t="str">
        <f t="shared" ca="1" si="60"/>
        <v/>
      </c>
      <c r="Q166" s="42"/>
      <c r="R166" s="43"/>
      <c r="S166" s="43"/>
      <c r="T166" s="43"/>
      <c r="U166" s="120"/>
      <c r="V166" s="95"/>
      <c r="W166" s="29" t="str">
        <f t="shared" ca="1" si="61"/>
        <v/>
      </c>
      <c r="X166" s="27"/>
      <c r="Y166" s="42"/>
      <c r="Z166" s="43"/>
      <c r="AA166" s="43"/>
      <c r="AB166" s="43"/>
      <c r="AC166" s="44"/>
      <c r="AD166" s="22"/>
      <c r="AE166" s="23" t="str">
        <f t="shared" ca="1" si="62"/>
        <v/>
      </c>
      <c r="AF166" s="22"/>
      <c r="AG166" s="23" t="str">
        <f t="shared" ca="1" si="63"/>
        <v/>
      </c>
      <c r="AH166" s="95"/>
      <c r="AI166" s="29" t="str">
        <f t="shared" ca="1" si="64"/>
        <v/>
      </c>
      <c r="AJ166" s="22"/>
      <c r="AK166" s="23" t="str">
        <f t="shared" ca="1" si="65"/>
        <v/>
      </c>
      <c r="AL166" s="22"/>
      <c r="AM166" s="23" t="str">
        <f t="shared" ca="1" si="66"/>
        <v/>
      </c>
      <c r="AN166" s="9" t="str">
        <f t="shared" si="67"/>
        <v/>
      </c>
      <c r="AO166" s="9" t="str">
        <f t="shared" si="68"/>
        <v/>
      </c>
      <c r="AP166" s="9" t="str">
        <f>IF(AN166=7,VLOOKUP(AO166,設定!$A$2:$B$6,2,1),"---")</f>
        <v>---</v>
      </c>
      <c r="AQ166" s="64"/>
      <c r="AR166" s="65"/>
      <c r="AS166" s="65"/>
      <c r="AT166" s="66" t="s">
        <v>105</v>
      </c>
      <c r="AU166" s="67"/>
      <c r="AV166" s="66"/>
      <c r="AW166" s="68"/>
      <c r="AX166" s="69" t="str">
        <f t="shared" si="71"/>
        <v/>
      </c>
      <c r="AY166" s="66" t="s">
        <v>105</v>
      </c>
      <c r="AZ166" s="66" t="s">
        <v>105</v>
      </c>
      <c r="BA166" s="66" t="s">
        <v>105</v>
      </c>
      <c r="BB166" s="66"/>
      <c r="BC166" s="66"/>
      <c r="BD166" s="66"/>
      <c r="BE166" s="66"/>
      <c r="BF166" s="70"/>
      <c r="BG166" s="74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153"/>
      <c r="BZ166" s="83"/>
      <c r="CA166" s="31"/>
      <c r="CB166" s="31">
        <v>154</v>
      </c>
      <c r="CC166" s="15" t="str">
        <f t="shared" si="69"/>
        <v/>
      </c>
      <c r="CD166" s="15" t="str">
        <f t="shared" si="72"/>
        <v>立得点表!3:12</v>
      </c>
      <c r="CE166" s="92" t="str">
        <f t="shared" si="73"/>
        <v>立得点表!16:25</v>
      </c>
      <c r="CF166" s="15" t="str">
        <f t="shared" si="74"/>
        <v>立3段得点表!3:13</v>
      </c>
      <c r="CG166" s="92" t="str">
        <f t="shared" si="75"/>
        <v>立3段得点表!16:25</v>
      </c>
      <c r="CH166" s="15" t="str">
        <f t="shared" si="76"/>
        <v>ボール得点表!3:13</v>
      </c>
      <c r="CI166" s="92" t="str">
        <f t="shared" si="77"/>
        <v>ボール得点表!16:25</v>
      </c>
      <c r="CJ166" s="15" t="str">
        <f t="shared" si="78"/>
        <v>50m得点表!3:13</v>
      </c>
      <c r="CK166" s="92" t="str">
        <f t="shared" si="79"/>
        <v>50m得点表!16:25</v>
      </c>
      <c r="CL166" s="15" t="str">
        <f t="shared" si="80"/>
        <v>往得点表!3:13</v>
      </c>
      <c r="CM166" s="92" t="str">
        <f t="shared" si="81"/>
        <v>往得点表!16:25</v>
      </c>
      <c r="CN166" s="15" t="str">
        <f t="shared" si="82"/>
        <v>腕得点表!3:13</v>
      </c>
      <c r="CO166" s="92" t="str">
        <f t="shared" si="83"/>
        <v>腕得点表!16:25</v>
      </c>
      <c r="CP166" s="15" t="str">
        <f t="shared" si="84"/>
        <v>腕膝得点表!3:4</v>
      </c>
      <c r="CQ166" s="92" t="str">
        <f t="shared" si="85"/>
        <v>腕膝得点表!8:9</v>
      </c>
      <c r="CR166" s="15" t="str">
        <f t="shared" si="86"/>
        <v>20mシャトルラン得点表!3:13</v>
      </c>
      <c r="CS166" s="92" t="str">
        <f t="shared" si="87"/>
        <v>20mシャトルラン得点表!16:25</v>
      </c>
      <c r="CT166" s="31" t="b">
        <f t="shared" si="70"/>
        <v>0</v>
      </c>
    </row>
    <row r="167" spans="1:98">
      <c r="A167" s="8">
        <v>155</v>
      </c>
      <c r="B167" s="117"/>
      <c r="C167" s="13"/>
      <c r="D167" s="138"/>
      <c r="E167" s="13"/>
      <c r="F167" s="111" t="str">
        <f t="shared" si="58"/>
        <v/>
      </c>
      <c r="G167" s="13"/>
      <c r="H167" s="13"/>
      <c r="I167" s="29"/>
      <c r="J167" s="114" t="str">
        <f t="shared" ca="1" si="59"/>
        <v/>
      </c>
      <c r="K167" s="4"/>
      <c r="L167" s="45"/>
      <c r="M167" s="45"/>
      <c r="N167" s="45"/>
      <c r="O167" s="22"/>
      <c r="P167" s="23" t="str">
        <f t="shared" ca="1" si="60"/>
        <v/>
      </c>
      <c r="Q167" s="42"/>
      <c r="R167" s="43"/>
      <c r="S167" s="43"/>
      <c r="T167" s="43"/>
      <c r="U167" s="120"/>
      <c r="V167" s="95"/>
      <c r="W167" s="29" t="str">
        <f t="shared" ca="1" si="61"/>
        <v/>
      </c>
      <c r="X167" s="27"/>
      <c r="Y167" s="42"/>
      <c r="Z167" s="43"/>
      <c r="AA167" s="43"/>
      <c r="AB167" s="43"/>
      <c r="AC167" s="44"/>
      <c r="AD167" s="22"/>
      <c r="AE167" s="23" t="str">
        <f t="shared" ca="1" si="62"/>
        <v/>
      </c>
      <c r="AF167" s="22"/>
      <c r="AG167" s="23" t="str">
        <f t="shared" ca="1" si="63"/>
        <v/>
      </c>
      <c r="AH167" s="95"/>
      <c r="AI167" s="29" t="str">
        <f t="shared" ca="1" si="64"/>
        <v/>
      </c>
      <c r="AJ167" s="22"/>
      <c r="AK167" s="23" t="str">
        <f t="shared" ca="1" si="65"/>
        <v/>
      </c>
      <c r="AL167" s="22"/>
      <c r="AM167" s="23" t="str">
        <f t="shared" ca="1" si="66"/>
        <v/>
      </c>
      <c r="AN167" s="9" t="str">
        <f t="shared" si="67"/>
        <v/>
      </c>
      <c r="AO167" s="9" t="str">
        <f t="shared" si="68"/>
        <v/>
      </c>
      <c r="AP167" s="9" t="str">
        <f>IF(AN167=7,VLOOKUP(AO167,設定!$A$2:$B$6,2,1),"---")</f>
        <v>---</v>
      </c>
      <c r="AQ167" s="64"/>
      <c r="AR167" s="65"/>
      <c r="AS167" s="65"/>
      <c r="AT167" s="66" t="s">
        <v>105</v>
      </c>
      <c r="AU167" s="67"/>
      <c r="AV167" s="66"/>
      <c r="AW167" s="68"/>
      <c r="AX167" s="69" t="str">
        <f t="shared" si="71"/>
        <v/>
      </c>
      <c r="AY167" s="66" t="s">
        <v>105</v>
      </c>
      <c r="AZ167" s="66" t="s">
        <v>105</v>
      </c>
      <c r="BA167" s="66" t="s">
        <v>105</v>
      </c>
      <c r="BB167" s="66"/>
      <c r="BC167" s="66"/>
      <c r="BD167" s="66"/>
      <c r="BE167" s="66"/>
      <c r="BF167" s="70"/>
      <c r="BG167" s="74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153"/>
      <c r="BZ167" s="83"/>
      <c r="CA167" s="31"/>
      <c r="CB167" s="31">
        <v>155</v>
      </c>
      <c r="CC167" s="15" t="str">
        <f t="shared" si="69"/>
        <v/>
      </c>
      <c r="CD167" s="15" t="str">
        <f t="shared" si="72"/>
        <v>立得点表!3:12</v>
      </c>
      <c r="CE167" s="92" t="str">
        <f t="shared" si="73"/>
        <v>立得点表!16:25</v>
      </c>
      <c r="CF167" s="15" t="str">
        <f t="shared" si="74"/>
        <v>立3段得点表!3:13</v>
      </c>
      <c r="CG167" s="92" t="str">
        <f t="shared" si="75"/>
        <v>立3段得点表!16:25</v>
      </c>
      <c r="CH167" s="15" t="str">
        <f t="shared" si="76"/>
        <v>ボール得点表!3:13</v>
      </c>
      <c r="CI167" s="92" t="str">
        <f t="shared" si="77"/>
        <v>ボール得点表!16:25</v>
      </c>
      <c r="CJ167" s="15" t="str">
        <f t="shared" si="78"/>
        <v>50m得点表!3:13</v>
      </c>
      <c r="CK167" s="92" t="str">
        <f t="shared" si="79"/>
        <v>50m得点表!16:25</v>
      </c>
      <c r="CL167" s="15" t="str">
        <f t="shared" si="80"/>
        <v>往得点表!3:13</v>
      </c>
      <c r="CM167" s="92" t="str">
        <f t="shared" si="81"/>
        <v>往得点表!16:25</v>
      </c>
      <c r="CN167" s="15" t="str">
        <f t="shared" si="82"/>
        <v>腕得点表!3:13</v>
      </c>
      <c r="CO167" s="92" t="str">
        <f t="shared" si="83"/>
        <v>腕得点表!16:25</v>
      </c>
      <c r="CP167" s="15" t="str">
        <f t="shared" si="84"/>
        <v>腕膝得点表!3:4</v>
      </c>
      <c r="CQ167" s="92" t="str">
        <f t="shared" si="85"/>
        <v>腕膝得点表!8:9</v>
      </c>
      <c r="CR167" s="15" t="str">
        <f t="shared" si="86"/>
        <v>20mシャトルラン得点表!3:13</v>
      </c>
      <c r="CS167" s="92" t="str">
        <f t="shared" si="87"/>
        <v>20mシャトルラン得点表!16:25</v>
      </c>
      <c r="CT167" s="31" t="b">
        <f t="shared" si="70"/>
        <v>0</v>
      </c>
    </row>
    <row r="168" spans="1:98">
      <c r="A168" s="8">
        <v>156</v>
      </c>
      <c r="B168" s="117"/>
      <c r="C168" s="13"/>
      <c r="D168" s="138"/>
      <c r="E168" s="13"/>
      <c r="F168" s="111" t="str">
        <f t="shared" si="58"/>
        <v/>
      </c>
      <c r="G168" s="13"/>
      <c r="H168" s="13"/>
      <c r="I168" s="29"/>
      <c r="J168" s="114" t="str">
        <f t="shared" ca="1" si="59"/>
        <v/>
      </c>
      <c r="K168" s="4"/>
      <c r="L168" s="45"/>
      <c r="M168" s="45"/>
      <c r="N168" s="45"/>
      <c r="O168" s="22"/>
      <c r="P168" s="23" t="str">
        <f t="shared" ca="1" si="60"/>
        <v/>
      </c>
      <c r="Q168" s="42"/>
      <c r="R168" s="43"/>
      <c r="S168" s="43"/>
      <c r="T168" s="43"/>
      <c r="U168" s="120"/>
      <c r="V168" s="95"/>
      <c r="W168" s="29" t="str">
        <f t="shared" ca="1" si="61"/>
        <v/>
      </c>
      <c r="X168" s="27"/>
      <c r="Y168" s="42"/>
      <c r="Z168" s="43"/>
      <c r="AA168" s="43"/>
      <c r="AB168" s="43"/>
      <c r="AC168" s="44"/>
      <c r="AD168" s="22"/>
      <c r="AE168" s="23" t="str">
        <f t="shared" ca="1" si="62"/>
        <v/>
      </c>
      <c r="AF168" s="22"/>
      <c r="AG168" s="23" t="str">
        <f t="shared" ca="1" si="63"/>
        <v/>
      </c>
      <c r="AH168" s="95"/>
      <c r="AI168" s="29" t="str">
        <f t="shared" ca="1" si="64"/>
        <v/>
      </c>
      <c r="AJ168" s="22"/>
      <c r="AK168" s="23" t="str">
        <f t="shared" ca="1" si="65"/>
        <v/>
      </c>
      <c r="AL168" s="22"/>
      <c r="AM168" s="23" t="str">
        <f t="shared" ca="1" si="66"/>
        <v/>
      </c>
      <c r="AN168" s="9" t="str">
        <f t="shared" si="67"/>
        <v/>
      </c>
      <c r="AO168" s="9" t="str">
        <f t="shared" si="68"/>
        <v/>
      </c>
      <c r="AP168" s="9" t="str">
        <f>IF(AN168=7,VLOOKUP(AO168,設定!$A$2:$B$6,2,1),"---")</f>
        <v>---</v>
      </c>
      <c r="AQ168" s="64"/>
      <c r="AR168" s="65"/>
      <c r="AS168" s="65"/>
      <c r="AT168" s="66" t="s">
        <v>105</v>
      </c>
      <c r="AU168" s="67"/>
      <c r="AV168" s="66"/>
      <c r="AW168" s="68"/>
      <c r="AX168" s="69" t="str">
        <f t="shared" si="71"/>
        <v/>
      </c>
      <c r="AY168" s="66" t="s">
        <v>105</v>
      </c>
      <c r="AZ168" s="66" t="s">
        <v>105</v>
      </c>
      <c r="BA168" s="66" t="s">
        <v>105</v>
      </c>
      <c r="BB168" s="66"/>
      <c r="BC168" s="66"/>
      <c r="BD168" s="66"/>
      <c r="BE168" s="66"/>
      <c r="BF168" s="70"/>
      <c r="BG168" s="74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153"/>
      <c r="BZ168" s="83"/>
      <c r="CA168" s="31"/>
      <c r="CB168" s="31">
        <v>156</v>
      </c>
      <c r="CC168" s="15" t="str">
        <f t="shared" si="69"/>
        <v/>
      </c>
      <c r="CD168" s="15" t="str">
        <f t="shared" si="72"/>
        <v>立得点表!3:12</v>
      </c>
      <c r="CE168" s="92" t="str">
        <f t="shared" si="73"/>
        <v>立得点表!16:25</v>
      </c>
      <c r="CF168" s="15" t="str">
        <f t="shared" si="74"/>
        <v>立3段得点表!3:13</v>
      </c>
      <c r="CG168" s="92" t="str">
        <f t="shared" si="75"/>
        <v>立3段得点表!16:25</v>
      </c>
      <c r="CH168" s="15" t="str">
        <f t="shared" si="76"/>
        <v>ボール得点表!3:13</v>
      </c>
      <c r="CI168" s="92" t="str">
        <f t="shared" si="77"/>
        <v>ボール得点表!16:25</v>
      </c>
      <c r="CJ168" s="15" t="str">
        <f t="shared" si="78"/>
        <v>50m得点表!3:13</v>
      </c>
      <c r="CK168" s="92" t="str">
        <f t="shared" si="79"/>
        <v>50m得点表!16:25</v>
      </c>
      <c r="CL168" s="15" t="str">
        <f t="shared" si="80"/>
        <v>往得点表!3:13</v>
      </c>
      <c r="CM168" s="92" t="str">
        <f t="shared" si="81"/>
        <v>往得点表!16:25</v>
      </c>
      <c r="CN168" s="15" t="str">
        <f t="shared" si="82"/>
        <v>腕得点表!3:13</v>
      </c>
      <c r="CO168" s="92" t="str">
        <f t="shared" si="83"/>
        <v>腕得点表!16:25</v>
      </c>
      <c r="CP168" s="15" t="str">
        <f t="shared" si="84"/>
        <v>腕膝得点表!3:4</v>
      </c>
      <c r="CQ168" s="92" t="str">
        <f t="shared" si="85"/>
        <v>腕膝得点表!8:9</v>
      </c>
      <c r="CR168" s="15" t="str">
        <f t="shared" si="86"/>
        <v>20mシャトルラン得点表!3:13</v>
      </c>
      <c r="CS168" s="92" t="str">
        <f t="shared" si="87"/>
        <v>20mシャトルラン得点表!16:25</v>
      </c>
      <c r="CT168" s="31" t="b">
        <f t="shared" si="70"/>
        <v>0</v>
      </c>
    </row>
    <row r="169" spans="1:98">
      <c r="A169" s="8">
        <v>157</v>
      </c>
      <c r="B169" s="117"/>
      <c r="C169" s="13"/>
      <c r="D169" s="138"/>
      <c r="E169" s="13"/>
      <c r="F169" s="111" t="str">
        <f t="shared" si="58"/>
        <v/>
      </c>
      <c r="G169" s="13"/>
      <c r="H169" s="13"/>
      <c r="I169" s="29"/>
      <c r="J169" s="114" t="str">
        <f t="shared" ca="1" si="59"/>
        <v/>
      </c>
      <c r="K169" s="4"/>
      <c r="L169" s="45"/>
      <c r="M169" s="45"/>
      <c r="N169" s="45"/>
      <c r="O169" s="22"/>
      <c r="P169" s="23" t="str">
        <f t="shared" ca="1" si="60"/>
        <v/>
      </c>
      <c r="Q169" s="42"/>
      <c r="R169" s="43"/>
      <c r="S169" s="43"/>
      <c r="T169" s="43"/>
      <c r="U169" s="120"/>
      <c r="V169" s="95"/>
      <c r="W169" s="29" t="str">
        <f t="shared" ca="1" si="61"/>
        <v/>
      </c>
      <c r="X169" s="27"/>
      <c r="Y169" s="42"/>
      <c r="Z169" s="43"/>
      <c r="AA169" s="43"/>
      <c r="AB169" s="43"/>
      <c r="AC169" s="44"/>
      <c r="AD169" s="22"/>
      <c r="AE169" s="23" t="str">
        <f t="shared" ca="1" si="62"/>
        <v/>
      </c>
      <c r="AF169" s="22"/>
      <c r="AG169" s="23" t="str">
        <f t="shared" ca="1" si="63"/>
        <v/>
      </c>
      <c r="AH169" s="95"/>
      <c r="AI169" s="29" t="str">
        <f t="shared" ca="1" si="64"/>
        <v/>
      </c>
      <c r="AJ169" s="22"/>
      <c r="AK169" s="23" t="str">
        <f t="shared" ca="1" si="65"/>
        <v/>
      </c>
      <c r="AL169" s="22"/>
      <c r="AM169" s="23" t="str">
        <f t="shared" ca="1" si="66"/>
        <v/>
      </c>
      <c r="AN169" s="9" t="str">
        <f t="shared" si="67"/>
        <v/>
      </c>
      <c r="AO169" s="9" t="str">
        <f t="shared" si="68"/>
        <v/>
      </c>
      <c r="AP169" s="9" t="str">
        <f>IF(AN169=7,VLOOKUP(AO169,設定!$A$2:$B$6,2,1),"---")</f>
        <v>---</v>
      </c>
      <c r="AQ169" s="64"/>
      <c r="AR169" s="65"/>
      <c r="AS169" s="65"/>
      <c r="AT169" s="66" t="s">
        <v>105</v>
      </c>
      <c r="AU169" s="67"/>
      <c r="AV169" s="66"/>
      <c r="AW169" s="68"/>
      <c r="AX169" s="69" t="str">
        <f t="shared" si="71"/>
        <v/>
      </c>
      <c r="AY169" s="66" t="s">
        <v>105</v>
      </c>
      <c r="AZ169" s="66" t="s">
        <v>105</v>
      </c>
      <c r="BA169" s="66" t="s">
        <v>105</v>
      </c>
      <c r="BB169" s="66"/>
      <c r="BC169" s="66"/>
      <c r="BD169" s="66"/>
      <c r="BE169" s="66"/>
      <c r="BF169" s="70"/>
      <c r="BG169" s="74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153"/>
      <c r="BZ169" s="83"/>
      <c r="CA169" s="31"/>
      <c r="CB169" s="31">
        <v>157</v>
      </c>
      <c r="CC169" s="15" t="str">
        <f t="shared" si="69"/>
        <v/>
      </c>
      <c r="CD169" s="15" t="str">
        <f t="shared" si="72"/>
        <v>立得点表!3:12</v>
      </c>
      <c r="CE169" s="92" t="str">
        <f t="shared" si="73"/>
        <v>立得点表!16:25</v>
      </c>
      <c r="CF169" s="15" t="str">
        <f t="shared" si="74"/>
        <v>立3段得点表!3:13</v>
      </c>
      <c r="CG169" s="92" t="str">
        <f t="shared" si="75"/>
        <v>立3段得点表!16:25</v>
      </c>
      <c r="CH169" s="15" t="str">
        <f t="shared" si="76"/>
        <v>ボール得点表!3:13</v>
      </c>
      <c r="CI169" s="92" t="str">
        <f t="shared" si="77"/>
        <v>ボール得点表!16:25</v>
      </c>
      <c r="CJ169" s="15" t="str">
        <f t="shared" si="78"/>
        <v>50m得点表!3:13</v>
      </c>
      <c r="CK169" s="92" t="str">
        <f t="shared" si="79"/>
        <v>50m得点表!16:25</v>
      </c>
      <c r="CL169" s="15" t="str">
        <f t="shared" si="80"/>
        <v>往得点表!3:13</v>
      </c>
      <c r="CM169" s="92" t="str">
        <f t="shared" si="81"/>
        <v>往得点表!16:25</v>
      </c>
      <c r="CN169" s="15" t="str">
        <f t="shared" si="82"/>
        <v>腕得点表!3:13</v>
      </c>
      <c r="CO169" s="92" t="str">
        <f t="shared" si="83"/>
        <v>腕得点表!16:25</v>
      </c>
      <c r="CP169" s="15" t="str">
        <f t="shared" si="84"/>
        <v>腕膝得点表!3:4</v>
      </c>
      <c r="CQ169" s="92" t="str">
        <f t="shared" si="85"/>
        <v>腕膝得点表!8:9</v>
      </c>
      <c r="CR169" s="15" t="str">
        <f t="shared" si="86"/>
        <v>20mシャトルラン得点表!3:13</v>
      </c>
      <c r="CS169" s="92" t="str">
        <f t="shared" si="87"/>
        <v>20mシャトルラン得点表!16:25</v>
      </c>
      <c r="CT169" s="31" t="b">
        <f t="shared" si="70"/>
        <v>0</v>
      </c>
    </row>
    <row r="170" spans="1:98">
      <c r="A170" s="8">
        <v>158</v>
      </c>
      <c r="B170" s="117"/>
      <c r="C170" s="13"/>
      <c r="D170" s="138"/>
      <c r="E170" s="13"/>
      <c r="F170" s="111" t="str">
        <f t="shared" si="58"/>
        <v/>
      </c>
      <c r="G170" s="13"/>
      <c r="H170" s="13"/>
      <c r="I170" s="29"/>
      <c r="J170" s="114" t="str">
        <f t="shared" ca="1" si="59"/>
        <v/>
      </c>
      <c r="K170" s="4"/>
      <c r="L170" s="45"/>
      <c r="M170" s="45"/>
      <c r="N170" s="45"/>
      <c r="O170" s="22"/>
      <c r="P170" s="23" t="str">
        <f t="shared" ca="1" si="60"/>
        <v/>
      </c>
      <c r="Q170" s="42"/>
      <c r="R170" s="43"/>
      <c r="S170" s="43"/>
      <c r="T170" s="43"/>
      <c r="U170" s="120"/>
      <c r="V170" s="95"/>
      <c r="W170" s="29" t="str">
        <f t="shared" ca="1" si="61"/>
        <v/>
      </c>
      <c r="X170" s="27"/>
      <c r="Y170" s="42"/>
      <c r="Z170" s="43"/>
      <c r="AA170" s="43"/>
      <c r="AB170" s="43"/>
      <c r="AC170" s="44"/>
      <c r="AD170" s="22"/>
      <c r="AE170" s="23" t="str">
        <f t="shared" ca="1" si="62"/>
        <v/>
      </c>
      <c r="AF170" s="22"/>
      <c r="AG170" s="23" t="str">
        <f t="shared" ca="1" si="63"/>
        <v/>
      </c>
      <c r="AH170" s="95"/>
      <c r="AI170" s="29" t="str">
        <f t="shared" ca="1" si="64"/>
        <v/>
      </c>
      <c r="AJ170" s="22"/>
      <c r="AK170" s="23" t="str">
        <f t="shared" ca="1" si="65"/>
        <v/>
      </c>
      <c r="AL170" s="22"/>
      <c r="AM170" s="23" t="str">
        <f t="shared" ca="1" si="66"/>
        <v/>
      </c>
      <c r="AN170" s="9" t="str">
        <f t="shared" si="67"/>
        <v/>
      </c>
      <c r="AO170" s="9" t="str">
        <f t="shared" si="68"/>
        <v/>
      </c>
      <c r="AP170" s="9" t="str">
        <f>IF(AN170=7,VLOOKUP(AO170,設定!$A$2:$B$6,2,1),"---")</f>
        <v>---</v>
      </c>
      <c r="AQ170" s="64"/>
      <c r="AR170" s="65"/>
      <c r="AS170" s="65"/>
      <c r="AT170" s="66" t="s">
        <v>105</v>
      </c>
      <c r="AU170" s="67"/>
      <c r="AV170" s="66"/>
      <c r="AW170" s="68"/>
      <c r="AX170" s="69" t="str">
        <f t="shared" si="71"/>
        <v/>
      </c>
      <c r="AY170" s="66" t="s">
        <v>105</v>
      </c>
      <c r="AZ170" s="66" t="s">
        <v>105</v>
      </c>
      <c r="BA170" s="66" t="s">
        <v>105</v>
      </c>
      <c r="BB170" s="66"/>
      <c r="BC170" s="66"/>
      <c r="BD170" s="66"/>
      <c r="BE170" s="66"/>
      <c r="BF170" s="70"/>
      <c r="BG170" s="74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153"/>
      <c r="BZ170" s="83"/>
      <c r="CA170" s="31"/>
      <c r="CB170" s="31">
        <v>158</v>
      </c>
      <c r="CC170" s="15" t="str">
        <f t="shared" si="69"/>
        <v/>
      </c>
      <c r="CD170" s="15" t="str">
        <f t="shared" si="72"/>
        <v>立得点表!3:12</v>
      </c>
      <c r="CE170" s="92" t="str">
        <f t="shared" si="73"/>
        <v>立得点表!16:25</v>
      </c>
      <c r="CF170" s="15" t="str">
        <f t="shared" si="74"/>
        <v>立3段得点表!3:13</v>
      </c>
      <c r="CG170" s="92" t="str">
        <f t="shared" si="75"/>
        <v>立3段得点表!16:25</v>
      </c>
      <c r="CH170" s="15" t="str">
        <f t="shared" si="76"/>
        <v>ボール得点表!3:13</v>
      </c>
      <c r="CI170" s="92" t="str">
        <f t="shared" si="77"/>
        <v>ボール得点表!16:25</v>
      </c>
      <c r="CJ170" s="15" t="str">
        <f t="shared" si="78"/>
        <v>50m得点表!3:13</v>
      </c>
      <c r="CK170" s="92" t="str">
        <f t="shared" si="79"/>
        <v>50m得点表!16:25</v>
      </c>
      <c r="CL170" s="15" t="str">
        <f t="shared" si="80"/>
        <v>往得点表!3:13</v>
      </c>
      <c r="CM170" s="92" t="str">
        <f t="shared" si="81"/>
        <v>往得点表!16:25</v>
      </c>
      <c r="CN170" s="15" t="str">
        <f t="shared" si="82"/>
        <v>腕得点表!3:13</v>
      </c>
      <c r="CO170" s="92" t="str">
        <f t="shared" si="83"/>
        <v>腕得点表!16:25</v>
      </c>
      <c r="CP170" s="15" t="str">
        <f t="shared" si="84"/>
        <v>腕膝得点表!3:4</v>
      </c>
      <c r="CQ170" s="92" t="str">
        <f t="shared" si="85"/>
        <v>腕膝得点表!8:9</v>
      </c>
      <c r="CR170" s="15" t="str">
        <f t="shared" si="86"/>
        <v>20mシャトルラン得点表!3:13</v>
      </c>
      <c r="CS170" s="92" t="str">
        <f t="shared" si="87"/>
        <v>20mシャトルラン得点表!16:25</v>
      </c>
      <c r="CT170" s="31" t="b">
        <f t="shared" si="70"/>
        <v>0</v>
      </c>
    </row>
    <row r="171" spans="1:98">
      <c r="A171" s="8">
        <v>159</v>
      </c>
      <c r="B171" s="117"/>
      <c r="C171" s="13"/>
      <c r="D171" s="138"/>
      <c r="E171" s="13"/>
      <c r="F171" s="111" t="str">
        <f t="shared" si="58"/>
        <v/>
      </c>
      <c r="G171" s="13"/>
      <c r="H171" s="13"/>
      <c r="I171" s="29"/>
      <c r="J171" s="114" t="str">
        <f t="shared" ca="1" si="59"/>
        <v/>
      </c>
      <c r="K171" s="4"/>
      <c r="L171" s="45"/>
      <c r="M171" s="45"/>
      <c r="N171" s="45"/>
      <c r="O171" s="22"/>
      <c r="P171" s="23" t="str">
        <f t="shared" ca="1" si="60"/>
        <v/>
      </c>
      <c r="Q171" s="42"/>
      <c r="R171" s="43"/>
      <c r="S171" s="43"/>
      <c r="T171" s="43"/>
      <c r="U171" s="120"/>
      <c r="V171" s="95"/>
      <c r="W171" s="29" t="str">
        <f t="shared" ca="1" si="61"/>
        <v/>
      </c>
      <c r="X171" s="27"/>
      <c r="Y171" s="42"/>
      <c r="Z171" s="43"/>
      <c r="AA171" s="43"/>
      <c r="AB171" s="43"/>
      <c r="AC171" s="44"/>
      <c r="AD171" s="22"/>
      <c r="AE171" s="23" t="str">
        <f t="shared" ca="1" si="62"/>
        <v/>
      </c>
      <c r="AF171" s="22"/>
      <c r="AG171" s="23" t="str">
        <f t="shared" ca="1" si="63"/>
        <v/>
      </c>
      <c r="AH171" s="95"/>
      <c r="AI171" s="29" t="str">
        <f t="shared" ca="1" si="64"/>
        <v/>
      </c>
      <c r="AJ171" s="22"/>
      <c r="AK171" s="23" t="str">
        <f t="shared" ca="1" si="65"/>
        <v/>
      </c>
      <c r="AL171" s="22"/>
      <c r="AM171" s="23" t="str">
        <f t="shared" ca="1" si="66"/>
        <v/>
      </c>
      <c r="AN171" s="9" t="str">
        <f t="shared" si="67"/>
        <v/>
      </c>
      <c r="AO171" s="9" t="str">
        <f t="shared" si="68"/>
        <v/>
      </c>
      <c r="AP171" s="9" t="str">
        <f>IF(AN171=7,VLOOKUP(AO171,設定!$A$2:$B$6,2,1),"---")</f>
        <v>---</v>
      </c>
      <c r="AQ171" s="64"/>
      <c r="AR171" s="65"/>
      <c r="AS171" s="65"/>
      <c r="AT171" s="66" t="s">
        <v>105</v>
      </c>
      <c r="AU171" s="67"/>
      <c r="AV171" s="66"/>
      <c r="AW171" s="68"/>
      <c r="AX171" s="69" t="str">
        <f t="shared" si="71"/>
        <v/>
      </c>
      <c r="AY171" s="66" t="s">
        <v>105</v>
      </c>
      <c r="AZ171" s="66" t="s">
        <v>105</v>
      </c>
      <c r="BA171" s="66" t="s">
        <v>105</v>
      </c>
      <c r="BB171" s="66"/>
      <c r="BC171" s="66"/>
      <c r="BD171" s="66"/>
      <c r="BE171" s="66"/>
      <c r="BF171" s="70"/>
      <c r="BG171" s="74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153"/>
      <c r="BZ171" s="83"/>
      <c r="CA171" s="31"/>
      <c r="CB171" s="31">
        <v>159</v>
      </c>
      <c r="CC171" s="15" t="str">
        <f t="shared" si="69"/>
        <v/>
      </c>
      <c r="CD171" s="15" t="str">
        <f t="shared" si="72"/>
        <v>立得点表!3:12</v>
      </c>
      <c r="CE171" s="92" t="str">
        <f t="shared" si="73"/>
        <v>立得点表!16:25</v>
      </c>
      <c r="CF171" s="15" t="str">
        <f t="shared" si="74"/>
        <v>立3段得点表!3:13</v>
      </c>
      <c r="CG171" s="92" t="str">
        <f t="shared" si="75"/>
        <v>立3段得点表!16:25</v>
      </c>
      <c r="CH171" s="15" t="str">
        <f t="shared" si="76"/>
        <v>ボール得点表!3:13</v>
      </c>
      <c r="CI171" s="92" t="str">
        <f t="shared" si="77"/>
        <v>ボール得点表!16:25</v>
      </c>
      <c r="CJ171" s="15" t="str">
        <f t="shared" si="78"/>
        <v>50m得点表!3:13</v>
      </c>
      <c r="CK171" s="92" t="str">
        <f t="shared" si="79"/>
        <v>50m得点表!16:25</v>
      </c>
      <c r="CL171" s="15" t="str">
        <f t="shared" si="80"/>
        <v>往得点表!3:13</v>
      </c>
      <c r="CM171" s="92" t="str">
        <f t="shared" si="81"/>
        <v>往得点表!16:25</v>
      </c>
      <c r="CN171" s="15" t="str">
        <f t="shared" si="82"/>
        <v>腕得点表!3:13</v>
      </c>
      <c r="CO171" s="92" t="str">
        <f t="shared" si="83"/>
        <v>腕得点表!16:25</v>
      </c>
      <c r="CP171" s="15" t="str">
        <f t="shared" si="84"/>
        <v>腕膝得点表!3:4</v>
      </c>
      <c r="CQ171" s="92" t="str">
        <f t="shared" si="85"/>
        <v>腕膝得点表!8:9</v>
      </c>
      <c r="CR171" s="15" t="str">
        <f t="shared" si="86"/>
        <v>20mシャトルラン得点表!3:13</v>
      </c>
      <c r="CS171" s="92" t="str">
        <f t="shared" si="87"/>
        <v>20mシャトルラン得点表!16:25</v>
      </c>
      <c r="CT171" s="31" t="b">
        <f t="shared" si="70"/>
        <v>0</v>
      </c>
    </row>
    <row r="172" spans="1:98">
      <c r="A172" s="8">
        <v>160</v>
      </c>
      <c r="B172" s="117"/>
      <c r="C172" s="13"/>
      <c r="D172" s="138"/>
      <c r="E172" s="13"/>
      <c r="F172" s="111" t="str">
        <f t="shared" si="58"/>
        <v/>
      </c>
      <c r="G172" s="13"/>
      <c r="H172" s="13"/>
      <c r="I172" s="29"/>
      <c r="J172" s="114" t="str">
        <f t="shared" ca="1" si="59"/>
        <v/>
      </c>
      <c r="K172" s="4"/>
      <c r="L172" s="45"/>
      <c r="M172" s="45"/>
      <c r="N172" s="45"/>
      <c r="O172" s="22"/>
      <c r="P172" s="23" t="str">
        <f t="shared" ca="1" si="60"/>
        <v/>
      </c>
      <c r="Q172" s="42"/>
      <c r="R172" s="43"/>
      <c r="S172" s="43"/>
      <c r="T172" s="43"/>
      <c r="U172" s="120"/>
      <c r="V172" s="95"/>
      <c r="W172" s="29" t="str">
        <f t="shared" ca="1" si="61"/>
        <v/>
      </c>
      <c r="X172" s="27"/>
      <c r="Y172" s="42"/>
      <c r="Z172" s="43"/>
      <c r="AA172" s="43"/>
      <c r="AB172" s="43"/>
      <c r="AC172" s="44"/>
      <c r="AD172" s="22"/>
      <c r="AE172" s="23" t="str">
        <f t="shared" ca="1" si="62"/>
        <v/>
      </c>
      <c r="AF172" s="22"/>
      <c r="AG172" s="23" t="str">
        <f t="shared" ca="1" si="63"/>
        <v/>
      </c>
      <c r="AH172" s="95"/>
      <c r="AI172" s="29" t="str">
        <f t="shared" ca="1" si="64"/>
        <v/>
      </c>
      <c r="AJ172" s="22"/>
      <c r="AK172" s="23" t="str">
        <f t="shared" ca="1" si="65"/>
        <v/>
      </c>
      <c r="AL172" s="22"/>
      <c r="AM172" s="23" t="str">
        <f t="shared" ca="1" si="66"/>
        <v/>
      </c>
      <c r="AN172" s="9" t="str">
        <f t="shared" si="67"/>
        <v/>
      </c>
      <c r="AO172" s="9" t="str">
        <f t="shared" si="68"/>
        <v/>
      </c>
      <c r="AP172" s="9" t="str">
        <f>IF(AN172=7,VLOOKUP(AO172,設定!$A$2:$B$6,2,1),"---")</f>
        <v>---</v>
      </c>
      <c r="AQ172" s="64"/>
      <c r="AR172" s="65"/>
      <c r="AS172" s="65"/>
      <c r="AT172" s="66" t="s">
        <v>105</v>
      </c>
      <c r="AU172" s="67"/>
      <c r="AV172" s="66"/>
      <c r="AW172" s="68"/>
      <c r="AX172" s="69" t="str">
        <f t="shared" si="71"/>
        <v/>
      </c>
      <c r="AY172" s="66" t="s">
        <v>105</v>
      </c>
      <c r="AZ172" s="66" t="s">
        <v>105</v>
      </c>
      <c r="BA172" s="66" t="s">
        <v>105</v>
      </c>
      <c r="BB172" s="66"/>
      <c r="BC172" s="66"/>
      <c r="BD172" s="66"/>
      <c r="BE172" s="66"/>
      <c r="BF172" s="70"/>
      <c r="BG172" s="74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153"/>
      <c r="BZ172" s="83"/>
      <c r="CA172" s="31"/>
      <c r="CB172" s="31">
        <v>160</v>
      </c>
      <c r="CC172" s="15" t="str">
        <f t="shared" si="69"/>
        <v/>
      </c>
      <c r="CD172" s="15" t="str">
        <f t="shared" si="72"/>
        <v>立得点表!3:12</v>
      </c>
      <c r="CE172" s="92" t="str">
        <f t="shared" si="73"/>
        <v>立得点表!16:25</v>
      </c>
      <c r="CF172" s="15" t="str">
        <f t="shared" si="74"/>
        <v>立3段得点表!3:13</v>
      </c>
      <c r="CG172" s="92" t="str">
        <f t="shared" si="75"/>
        <v>立3段得点表!16:25</v>
      </c>
      <c r="CH172" s="15" t="str">
        <f t="shared" si="76"/>
        <v>ボール得点表!3:13</v>
      </c>
      <c r="CI172" s="92" t="str">
        <f t="shared" si="77"/>
        <v>ボール得点表!16:25</v>
      </c>
      <c r="CJ172" s="15" t="str">
        <f t="shared" si="78"/>
        <v>50m得点表!3:13</v>
      </c>
      <c r="CK172" s="92" t="str">
        <f t="shared" si="79"/>
        <v>50m得点表!16:25</v>
      </c>
      <c r="CL172" s="15" t="str">
        <f t="shared" si="80"/>
        <v>往得点表!3:13</v>
      </c>
      <c r="CM172" s="92" t="str">
        <f t="shared" si="81"/>
        <v>往得点表!16:25</v>
      </c>
      <c r="CN172" s="15" t="str">
        <f t="shared" si="82"/>
        <v>腕得点表!3:13</v>
      </c>
      <c r="CO172" s="92" t="str">
        <f t="shared" si="83"/>
        <v>腕得点表!16:25</v>
      </c>
      <c r="CP172" s="15" t="str">
        <f t="shared" si="84"/>
        <v>腕膝得点表!3:4</v>
      </c>
      <c r="CQ172" s="92" t="str">
        <f t="shared" si="85"/>
        <v>腕膝得点表!8:9</v>
      </c>
      <c r="CR172" s="15" t="str">
        <f t="shared" si="86"/>
        <v>20mシャトルラン得点表!3:13</v>
      </c>
      <c r="CS172" s="92" t="str">
        <f t="shared" si="87"/>
        <v>20mシャトルラン得点表!16:25</v>
      </c>
      <c r="CT172" s="31" t="b">
        <f t="shared" si="70"/>
        <v>0</v>
      </c>
    </row>
    <row r="173" spans="1:98">
      <c r="A173" s="8">
        <v>161</v>
      </c>
      <c r="B173" s="117"/>
      <c r="C173" s="13"/>
      <c r="D173" s="138"/>
      <c r="E173" s="13"/>
      <c r="F173" s="111" t="str">
        <f t="shared" si="58"/>
        <v/>
      </c>
      <c r="G173" s="13"/>
      <c r="H173" s="13"/>
      <c r="I173" s="29"/>
      <c r="J173" s="114" t="str">
        <f t="shared" ca="1" si="59"/>
        <v/>
      </c>
      <c r="K173" s="4"/>
      <c r="L173" s="45"/>
      <c r="M173" s="45"/>
      <c r="N173" s="45"/>
      <c r="O173" s="22"/>
      <c r="P173" s="23" t="str">
        <f t="shared" ca="1" si="60"/>
        <v/>
      </c>
      <c r="Q173" s="42"/>
      <c r="R173" s="43"/>
      <c r="S173" s="43"/>
      <c r="T173" s="43"/>
      <c r="U173" s="120"/>
      <c r="V173" s="95"/>
      <c r="W173" s="29" t="str">
        <f t="shared" ca="1" si="61"/>
        <v/>
      </c>
      <c r="X173" s="27"/>
      <c r="Y173" s="42"/>
      <c r="Z173" s="43"/>
      <c r="AA173" s="43"/>
      <c r="AB173" s="43"/>
      <c r="AC173" s="44"/>
      <c r="AD173" s="22"/>
      <c r="AE173" s="23" t="str">
        <f t="shared" ca="1" si="62"/>
        <v/>
      </c>
      <c r="AF173" s="22"/>
      <c r="AG173" s="23" t="str">
        <f t="shared" ca="1" si="63"/>
        <v/>
      </c>
      <c r="AH173" s="95"/>
      <c r="AI173" s="29" t="str">
        <f t="shared" ca="1" si="64"/>
        <v/>
      </c>
      <c r="AJ173" s="22"/>
      <c r="AK173" s="23" t="str">
        <f t="shared" ca="1" si="65"/>
        <v/>
      </c>
      <c r="AL173" s="22"/>
      <c r="AM173" s="23" t="str">
        <f t="shared" ca="1" si="66"/>
        <v/>
      </c>
      <c r="AN173" s="9" t="str">
        <f t="shared" si="67"/>
        <v/>
      </c>
      <c r="AO173" s="9" t="str">
        <f t="shared" si="68"/>
        <v/>
      </c>
      <c r="AP173" s="9" t="str">
        <f>IF(AN173=7,VLOOKUP(AO173,設定!$A$2:$B$6,2,1),"---")</f>
        <v>---</v>
      </c>
      <c r="AQ173" s="64"/>
      <c r="AR173" s="65"/>
      <c r="AS173" s="65"/>
      <c r="AT173" s="66" t="s">
        <v>105</v>
      </c>
      <c r="AU173" s="67"/>
      <c r="AV173" s="66"/>
      <c r="AW173" s="68"/>
      <c r="AX173" s="69" t="str">
        <f t="shared" si="71"/>
        <v/>
      </c>
      <c r="AY173" s="66" t="s">
        <v>105</v>
      </c>
      <c r="AZ173" s="66" t="s">
        <v>105</v>
      </c>
      <c r="BA173" s="66" t="s">
        <v>105</v>
      </c>
      <c r="BB173" s="66"/>
      <c r="BC173" s="66"/>
      <c r="BD173" s="66"/>
      <c r="BE173" s="66"/>
      <c r="BF173" s="70"/>
      <c r="BG173" s="74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153"/>
      <c r="BZ173" s="83"/>
      <c r="CA173" s="31"/>
      <c r="CB173" s="31">
        <v>161</v>
      </c>
      <c r="CC173" s="15" t="str">
        <f t="shared" si="69"/>
        <v/>
      </c>
      <c r="CD173" s="15" t="str">
        <f t="shared" si="72"/>
        <v>立得点表!3:12</v>
      </c>
      <c r="CE173" s="92" t="str">
        <f t="shared" si="73"/>
        <v>立得点表!16:25</v>
      </c>
      <c r="CF173" s="15" t="str">
        <f t="shared" si="74"/>
        <v>立3段得点表!3:13</v>
      </c>
      <c r="CG173" s="92" t="str">
        <f t="shared" si="75"/>
        <v>立3段得点表!16:25</v>
      </c>
      <c r="CH173" s="15" t="str">
        <f t="shared" si="76"/>
        <v>ボール得点表!3:13</v>
      </c>
      <c r="CI173" s="92" t="str">
        <f t="shared" si="77"/>
        <v>ボール得点表!16:25</v>
      </c>
      <c r="CJ173" s="15" t="str">
        <f t="shared" si="78"/>
        <v>50m得点表!3:13</v>
      </c>
      <c r="CK173" s="92" t="str">
        <f t="shared" si="79"/>
        <v>50m得点表!16:25</v>
      </c>
      <c r="CL173" s="15" t="str">
        <f t="shared" si="80"/>
        <v>往得点表!3:13</v>
      </c>
      <c r="CM173" s="92" t="str">
        <f t="shared" si="81"/>
        <v>往得点表!16:25</v>
      </c>
      <c r="CN173" s="15" t="str">
        <f t="shared" si="82"/>
        <v>腕得点表!3:13</v>
      </c>
      <c r="CO173" s="92" t="str">
        <f t="shared" si="83"/>
        <v>腕得点表!16:25</v>
      </c>
      <c r="CP173" s="15" t="str">
        <f t="shared" si="84"/>
        <v>腕膝得点表!3:4</v>
      </c>
      <c r="CQ173" s="92" t="str">
        <f t="shared" si="85"/>
        <v>腕膝得点表!8:9</v>
      </c>
      <c r="CR173" s="15" t="str">
        <f t="shared" si="86"/>
        <v>20mシャトルラン得点表!3:13</v>
      </c>
      <c r="CS173" s="92" t="str">
        <f t="shared" si="87"/>
        <v>20mシャトルラン得点表!16:25</v>
      </c>
      <c r="CT173" s="31" t="b">
        <f t="shared" si="70"/>
        <v>0</v>
      </c>
    </row>
    <row r="174" spans="1:98">
      <c r="A174" s="8">
        <v>162</v>
      </c>
      <c r="B174" s="117"/>
      <c r="C174" s="13"/>
      <c r="D174" s="138"/>
      <c r="E174" s="13"/>
      <c r="F174" s="111" t="str">
        <f t="shared" si="58"/>
        <v/>
      </c>
      <c r="G174" s="13"/>
      <c r="H174" s="13"/>
      <c r="I174" s="29"/>
      <c r="J174" s="114" t="str">
        <f t="shared" ca="1" si="59"/>
        <v/>
      </c>
      <c r="K174" s="4"/>
      <c r="L174" s="45"/>
      <c r="M174" s="45"/>
      <c r="N174" s="45"/>
      <c r="O174" s="22"/>
      <c r="P174" s="23" t="str">
        <f t="shared" ca="1" si="60"/>
        <v/>
      </c>
      <c r="Q174" s="42"/>
      <c r="R174" s="43"/>
      <c r="S174" s="43"/>
      <c r="T174" s="43"/>
      <c r="U174" s="120"/>
      <c r="V174" s="95"/>
      <c r="W174" s="29" t="str">
        <f t="shared" ca="1" si="61"/>
        <v/>
      </c>
      <c r="X174" s="27"/>
      <c r="Y174" s="42"/>
      <c r="Z174" s="43"/>
      <c r="AA174" s="43"/>
      <c r="AB174" s="43"/>
      <c r="AC174" s="44"/>
      <c r="AD174" s="22"/>
      <c r="AE174" s="23" t="str">
        <f t="shared" ca="1" si="62"/>
        <v/>
      </c>
      <c r="AF174" s="22"/>
      <c r="AG174" s="23" t="str">
        <f t="shared" ca="1" si="63"/>
        <v/>
      </c>
      <c r="AH174" s="95"/>
      <c r="AI174" s="29" t="str">
        <f t="shared" ca="1" si="64"/>
        <v/>
      </c>
      <c r="AJ174" s="22"/>
      <c r="AK174" s="23" t="str">
        <f t="shared" ca="1" si="65"/>
        <v/>
      </c>
      <c r="AL174" s="22"/>
      <c r="AM174" s="23" t="str">
        <f t="shared" ca="1" si="66"/>
        <v/>
      </c>
      <c r="AN174" s="9" t="str">
        <f t="shared" si="67"/>
        <v/>
      </c>
      <c r="AO174" s="9" t="str">
        <f t="shared" si="68"/>
        <v/>
      </c>
      <c r="AP174" s="9" t="str">
        <f>IF(AN174=7,VLOOKUP(AO174,設定!$A$2:$B$6,2,1),"---")</f>
        <v>---</v>
      </c>
      <c r="AQ174" s="64"/>
      <c r="AR174" s="65"/>
      <c r="AS174" s="65"/>
      <c r="AT174" s="66" t="s">
        <v>105</v>
      </c>
      <c r="AU174" s="67"/>
      <c r="AV174" s="66"/>
      <c r="AW174" s="68"/>
      <c r="AX174" s="69" t="str">
        <f t="shared" si="71"/>
        <v/>
      </c>
      <c r="AY174" s="66" t="s">
        <v>105</v>
      </c>
      <c r="AZ174" s="66" t="s">
        <v>105</v>
      </c>
      <c r="BA174" s="66" t="s">
        <v>105</v>
      </c>
      <c r="BB174" s="66"/>
      <c r="BC174" s="66"/>
      <c r="BD174" s="66"/>
      <c r="BE174" s="66"/>
      <c r="BF174" s="70"/>
      <c r="BG174" s="74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153"/>
      <c r="BZ174" s="83"/>
      <c r="CA174" s="31"/>
      <c r="CB174" s="31">
        <v>162</v>
      </c>
      <c r="CC174" s="15" t="str">
        <f t="shared" si="69"/>
        <v/>
      </c>
      <c r="CD174" s="15" t="str">
        <f t="shared" si="72"/>
        <v>立得点表!3:12</v>
      </c>
      <c r="CE174" s="92" t="str">
        <f t="shared" si="73"/>
        <v>立得点表!16:25</v>
      </c>
      <c r="CF174" s="15" t="str">
        <f t="shared" si="74"/>
        <v>立3段得点表!3:13</v>
      </c>
      <c r="CG174" s="92" t="str">
        <f t="shared" si="75"/>
        <v>立3段得点表!16:25</v>
      </c>
      <c r="CH174" s="15" t="str">
        <f t="shared" si="76"/>
        <v>ボール得点表!3:13</v>
      </c>
      <c r="CI174" s="92" t="str">
        <f t="shared" si="77"/>
        <v>ボール得点表!16:25</v>
      </c>
      <c r="CJ174" s="15" t="str">
        <f t="shared" si="78"/>
        <v>50m得点表!3:13</v>
      </c>
      <c r="CK174" s="92" t="str">
        <f t="shared" si="79"/>
        <v>50m得点表!16:25</v>
      </c>
      <c r="CL174" s="15" t="str">
        <f t="shared" si="80"/>
        <v>往得点表!3:13</v>
      </c>
      <c r="CM174" s="92" t="str">
        <f t="shared" si="81"/>
        <v>往得点表!16:25</v>
      </c>
      <c r="CN174" s="15" t="str">
        <f t="shared" si="82"/>
        <v>腕得点表!3:13</v>
      </c>
      <c r="CO174" s="92" t="str">
        <f t="shared" si="83"/>
        <v>腕得点表!16:25</v>
      </c>
      <c r="CP174" s="15" t="str">
        <f t="shared" si="84"/>
        <v>腕膝得点表!3:4</v>
      </c>
      <c r="CQ174" s="92" t="str">
        <f t="shared" si="85"/>
        <v>腕膝得点表!8:9</v>
      </c>
      <c r="CR174" s="15" t="str">
        <f t="shared" si="86"/>
        <v>20mシャトルラン得点表!3:13</v>
      </c>
      <c r="CS174" s="92" t="str">
        <f t="shared" si="87"/>
        <v>20mシャトルラン得点表!16:25</v>
      </c>
      <c r="CT174" s="31" t="b">
        <f t="shared" si="70"/>
        <v>0</v>
      </c>
    </row>
    <row r="175" spans="1:98">
      <c r="A175" s="8">
        <v>163</v>
      </c>
      <c r="B175" s="117"/>
      <c r="C175" s="13"/>
      <c r="D175" s="138"/>
      <c r="E175" s="13"/>
      <c r="F175" s="111" t="str">
        <f t="shared" si="58"/>
        <v/>
      </c>
      <c r="G175" s="13"/>
      <c r="H175" s="13"/>
      <c r="I175" s="29"/>
      <c r="J175" s="114" t="str">
        <f t="shared" ca="1" si="59"/>
        <v/>
      </c>
      <c r="K175" s="4"/>
      <c r="L175" s="45"/>
      <c r="M175" s="45"/>
      <c r="N175" s="45"/>
      <c r="O175" s="22"/>
      <c r="P175" s="23" t="str">
        <f t="shared" ca="1" si="60"/>
        <v/>
      </c>
      <c r="Q175" s="42"/>
      <c r="R175" s="43"/>
      <c r="S175" s="43"/>
      <c r="T175" s="43"/>
      <c r="U175" s="120"/>
      <c r="V175" s="95"/>
      <c r="W175" s="29" t="str">
        <f t="shared" ca="1" si="61"/>
        <v/>
      </c>
      <c r="X175" s="27"/>
      <c r="Y175" s="42"/>
      <c r="Z175" s="43"/>
      <c r="AA175" s="43"/>
      <c r="AB175" s="43"/>
      <c r="AC175" s="44"/>
      <c r="AD175" s="22"/>
      <c r="AE175" s="23" t="str">
        <f t="shared" ca="1" si="62"/>
        <v/>
      </c>
      <c r="AF175" s="22"/>
      <c r="AG175" s="23" t="str">
        <f t="shared" ca="1" si="63"/>
        <v/>
      </c>
      <c r="AH175" s="95"/>
      <c r="AI175" s="29" t="str">
        <f t="shared" ca="1" si="64"/>
        <v/>
      </c>
      <c r="AJ175" s="22"/>
      <c r="AK175" s="23" t="str">
        <f t="shared" ca="1" si="65"/>
        <v/>
      </c>
      <c r="AL175" s="22"/>
      <c r="AM175" s="23" t="str">
        <f t="shared" ca="1" si="66"/>
        <v/>
      </c>
      <c r="AN175" s="9" t="str">
        <f t="shared" si="67"/>
        <v/>
      </c>
      <c r="AO175" s="9" t="str">
        <f t="shared" si="68"/>
        <v/>
      </c>
      <c r="AP175" s="9" t="str">
        <f>IF(AN175=7,VLOOKUP(AO175,設定!$A$2:$B$6,2,1),"---")</f>
        <v>---</v>
      </c>
      <c r="AQ175" s="64"/>
      <c r="AR175" s="65"/>
      <c r="AS175" s="65"/>
      <c r="AT175" s="66" t="s">
        <v>105</v>
      </c>
      <c r="AU175" s="67"/>
      <c r="AV175" s="66"/>
      <c r="AW175" s="68"/>
      <c r="AX175" s="69" t="str">
        <f t="shared" si="71"/>
        <v/>
      </c>
      <c r="AY175" s="66" t="s">
        <v>105</v>
      </c>
      <c r="AZ175" s="66" t="s">
        <v>105</v>
      </c>
      <c r="BA175" s="66" t="s">
        <v>105</v>
      </c>
      <c r="BB175" s="66"/>
      <c r="BC175" s="66"/>
      <c r="BD175" s="66"/>
      <c r="BE175" s="66"/>
      <c r="BF175" s="70"/>
      <c r="BG175" s="74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153"/>
      <c r="BZ175" s="83"/>
      <c r="CA175" s="31"/>
      <c r="CB175" s="31">
        <v>163</v>
      </c>
      <c r="CC175" s="15" t="str">
        <f t="shared" si="69"/>
        <v/>
      </c>
      <c r="CD175" s="15" t="str">
        <f t="shared" si="72"/>
        <v>立得点表!3:12</v>
      </c>
      <c r="CE175" s="92" t="str">
        <f t="shared" si="73"/>
        <v>立得点表!16:25</v>
      </c>
      <c r="CF175" s="15" t="str">
        <f t="shared" si="74"/>
        <v>立3段得点表!3:13</v>
      </c>
      <c r="CG175" s="92" t="str">
        <f t="shared" si="75"/>
        <v>立3段得点表!16:25</v>
      </c>
      <c r="CH175" s="15" t="str">
        <f t="shared" si="76"/>
        <v>ボール得点表!3:13</v>
      </c>
      <c r="CI175" s="92" t="str">
        <f t="shared" si="77"/>
        <v>ボール得点表!16:25</v>
      </c>
      <c r="CJ175" s="15" t="str">
        <f t="shared" si="78"/>
        <v>50m得点表!3:13</v>
      </c>
      <c r="CK175" s="92" t="str">
        <f t="shared" si="79"/>
        <v>50m得点表!16:25</v>
      </c>
      <c r="CL175" s="15" t="str">
        <f t="shared" si="80"/>
        <v>往得点表!3:13</v>
      </c>
      <c r="CM175" s="92" t="str">
        <f t="shared" si="81"/>
        <v>往得点表!16:25</v>
      </c>
      <c r="CN175" s="15" t="str">
        <f t="shared" si="82"/>
        <v>腕得点表!3:13</v>
      </c>
      <c r="CO175" s="92" t="str">
        <f t="shared" si="83"/>
        <v>腕得点表!16:25</v>
      </c>
      <c r="CP175" s="15" t="str">
        <f t="shared" si="84"/>
        <v>腕膝得点表!3:4</v>
      </c>
      <c r="CQ175" s="92" t="str">
        <f t="shared" si="85"/>
        <v>腕膝得点表!8:9</v>
      </c>
      <c r="CR175" s="15" t="str">
        <f t="shared" si="86"/>
        <v>20mシャトルラン得点表!3:13</v>
      </c>
      <c r="CS175" s="92" t="str">
        <f t="shared" si="87"/>
        <v>20mシャトルラン得点表!16:25</v>
      </c>
      <c r="CT175" s="31" t="b">
        <f t="shared" si="70"/>
        <v>0</v>
      </c>
    </row>
    <row r="176" spans="1:98">
      <c r="A176" s="8">
        <v>164</v>
      </c>
      <c r="B176" s="117"/>
      <c r="C176" s="13"/>
      <c r="D176" s="138"/>
      <c r="E176" s="13"/>
      <c r="F176" s="111" t="str">
        <f t="shared" ref="F176:F239" si="88">IF(D176="","",DATEDIF(D176,$W$4,"y"))</f>
        <v/>
      </c>
      <c r="G176" s="13"/>
      <c r="H176" s="13"/>
      <c r="I176" s="29"/>
      <c r="J176" s="114" t="str">
        <f t="shared" ca="1" si="59"/>
        <v/>
      </c>
      <c r="K176" s="4"/>
      <c r="L176" s="45"/>
      <c r="M176" s="45"/>
      <c r="N176" s="45"/>
      <c r="O176" s="22"/>
      <c r="P176" s="23" t="str">
        <f t="shared" ca="1" si="60"/>
        <v/>
      </c>
      <c r="Q176" s="42"/>
      <c r="R176" s="43"/>
      <c r="S176" s="43"/>
      <c r="T176" s="43"/>
      <c r="U176" s="120"/>
      <c r="V176" s="95"/>
      <c r="W176" s="29" t="str">
        <f t="shared" ca="1" si="61"/>
        <v/>
      </c>
      <c r="X176" s="27"/>
      <c r="Y176" s="42"/>
      <c r="Z176" s="43"/>
      <c r="AA176" s="43"/>
      <c r="AB176" s="43"/>
      <c r="AC176" s="44"/>
      <c r="AD176" s="22"/>
      <c r="AE176" s="23" t="str">
        <f t="shared" ca="1" si="62"/>
        <v/>
      </c>
      <c r="AF176" s="22"/>
      <c r="AG176" s="23" t="str">
        <f t="shared" ca="1" si="63"/>
        <v/>
      </c>
      <c r="AH176" s="95"/>
      <c r="AI176" s="29" t="str">
        <f t="shared" ca="1" si="64"/>
        <v/>
      </c>
      <c r="AJ176" s="22"/>
      <c r="AK176" s="23" t="str">
        <f t="shared" ca="1" si="65"/>
        <v/>
      </c>
      <c r="AL176" s="22"/>
      <c r="AM176" s="23" t="str">
        <f t="shared" ca="1" si="66"/>
        <v/>
      </c>
      <c r="AN176" s="9" t="str">
        <f t="shared" si="67"/>
        <v/>
      </c>
      <c r="AO176" s="9" t="str">
        <f t="shared" si="68"/>
        <v/>
      </c>
      <c r="AP176" s="9" t="str">
        <f>IF(AN176=7,VLOOKUP(AO176,設定!$A$2:$B$6,2,1),"---")</f>
        <v>---</v>
      </c>
      <c r="AQ176" s="64"/>
      <c r="AR176" s="65"/>
      <c r="AS176" s="65"/>
      <c r="AT176" s="66" t="s">
        <v>105</v>
      </c>
      <c r="AU176" s="67"/>
      <c r="AV176" s="66"/>
      <c r="AW176" s="68"/>
      <c r="AX176" s="69" t="str">
        <f t="shared" si="71"/>
        <v/>
      </c>
      <c r="AY176" s="66" t="s">
        <v>105</v>
      </c>
      <c r="AZ176" s="66" t="s">
        <v>105</v>
      </c>
      <c r="BA176" s="66" t="s">
        <v>105</v>
      </c>
      <c r="BB176" s="66"/>
      <c r="BC176" s="66"/>
      <c r="BD176" s="66"/>
      <c r="BE176" s="66"/>
      <c r="BF176" s="70"/>
      <c r="BG176" s="74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153"/>
      <c r="BZ176" s="83"/>
      <c r="CA176" s="31"/>
      <c r="CB176" s="31">
        <v>164</v>
      </c>
      <c r="CC176" s="15" t="str">
        <f t="shared" si="69"/>
        <v/>
      </c>
      <c r="CD176" s="15" t="str">
        <f t="shared" si="72"/>
        <v>立得点表!3:12</v>
      </c>
      <c r="CE176" s="92" t="str">
        <f t="shared" si="73"/>
        <v>立得点表!16:25</v>
      </c>
      <c r="CF176" s="15" t="str">
        <f t="shared" si="74"/>
        <v>立3段得点表!3:13</v>
      </c>
      <c r="CG176" s="92" t="str">
        <f t="shared" si="75"/>
        <v>立3段得点表!16:25</v>
      </c>
      <c r="CH176" s="15" t="str">
        <f t="shared" si="76"/>
        <v>ボール得点表!3:13</v>
      </c>
      <c r="CI176" s="92" t="str">
        <f t="shared" si="77"/>
        <v>ボール得点表!16:25</v>
      </c>
      <c r="CJ176" s="15" t="str">
        <f t="shared" si="78"/>
        <v>50m得点表!3:13</v>
      </c>
      <c r="CK176" s="92" t="str">
        <f t="shared" si="79"/>
        <v>50m得点表!16:25</v>
      </c>
      <c r="CL176" s="15" t="str">
        <f t="shared" si="80"/>
        <v>往得点表!3:13</v>
      </c>
      <c r="CM176" s="92" t="str">
        <f t="shared" si="81"/>
        <v>往得点表!16:25</v>
      </c>
      <c r="CN176" s="15" t="str">
        <f t="shared" si="82"/>
        <v>腕得点表!3:13</v>
      </c>
      <c r="CO176" s="92" t="str">
        <f t="shared" si="83"/>
        <v>腕得点表!16:25</v>
      </c>
      <c r="CP176" s="15" t="str">
        <f t="shared" si="84"/>
        <v>腕膝得点表!3:4</v>
      </c>
      <c r="CQ176" s="92" t="str">
        <f t="shared" si="85"/>
        <v>腕膝得点表!8:9</v>
      </c>
      <c r="CR176" s="15" t="str">
        <f t="shared" si="86"/>
        <v>20mシャトルラン得点表!3:13</v>
      </c>
      <c r="CS176" s="92" t="str">
        <f t="shared" si="87"/>
        <v>20mシャトルラン得点表!16:25</v>
      </c>
      <c r="CT176" s="31" t="b">
        <f t="shared" si="70"/>
        <v>0</v>
      </c>
    </row>
    <row r="177" spans="1:98">
      <c r="A177" s="8">
        <v>165</v>
      </c>
      <c r="B177" s="117"/>
      <c r="C177" s="13"/>
      <c r="D177" s="138"/>
      <c r="E177" s="13"/>
      <c r="F177" s="111" t="str">
        <f t="shared" si="88"/>
        <v/>
      </c>
      <c r="G177" s="13"/>
      <c r="H177" s="13"/>
      <c r="I177" s="29"/>
      <c r="J177" s="114" t="str">
        <f t="shared" ca="1" si="59"/>
        <v/>
      </c>
      <c r="K177" s="4"/>
      <c r="L177" s="45"/>
      <c r="M177" s="45"/>
      <c r="N177" s="45"/>
      <c r="O177" s="22"/>
      <c r="P177" s="23" t="str">
        <f t="shared" ca="1" si="60"/>
        <v/>
      </c>
      <c r="Q177" s="42"/>
      <c r="R177" s="43"/>
      <c r="S177" s="43"/>
      <c r="T177" s="43"/>
      <c r="U177" s="120"/>
      <c r="V177" s="95"/>
      <c r="W177" s="29" t="str">
        <f t="shared" ca="1" si="61"/>
        <v/>
      </c>
      <c r="X177" s="27"/>
      <c r="Y177" s="42"/>
      <c r="Z177" s="43"/>
      <c r="AA177" s="43"/>
      <c r="AB177" s="43"/>
      <c r="AC177" s="44"/>
      <c r="AD177" s="22"/>
      <c r="AE177" s="23" t="str">
        <f t="shared" ca="1" si="62"/>
        <v/>
      </c>
      <c r="AF177" s="22"/>
      <c r="AG177" s="23" t="str">
        <f t="shared" ca="1" si="63"/>
        <v/>
      </c>
      <c r="AH177" s="95"/>
      <c r="AI177" s="29" t="str">
        <f t="shared" ca="1" si="64"/>
        <v/>
      </c>
      <c r="AJ177" s="22"/>
      <c r="AK177" s="23" t="str">
        <f t="shared" ca="1" si="65"/>
        <v/>
      </c>
      <c r="AL177" s="22"/>
      <c r="AM177" s="23" t="str">
        <f t="shared" ca="1" si="66"/>
        <v/>
      </c>
      <c r="AN177" s="9" t="str">
        <f t="shared" si="67"/>
        <v/>
      </c>
      <c r="AO177" s="9" t="str">
        <f t="shared" si="68"/>
        <v/>
      </c>
      <c r="AP177" s="9" t="str">
        <f>IF(AN177=7,VLOOKUP(AO177,設定!$A$2:$B$6,2,1),"---")</f>
        <v>---</v>
      </c>
      <c r="AQ177" s="64"/>
      <c r="AR177" s="65"/>
      <c r="AS177" s="65"/>
      <c r="AT177" s="66" t="s">
        <v>105</v>
      </c>
      <c r="AU177" s="67"/>
      <c r="AV177" s="66"/>
      <c r="AW177" s="68"/>
      <c r="AX177" s="69" t="str">
        <f t="shared" si="71"/>
        <v/>
      </c>
      <c r="AY177" s="66" t="s">
        <v>105</v>
      </c>
      <c r="AZ177" s="66" t="s">
        <v>105</v>
      </c>
      <c r="BA177" s="66" t="s">
        <v>105</v>
      </c>
      <c r="BB177" s="66"/>
      <c r="BC177" s="66"/>
      <c r="BD177" s="66"/>
      <c r="BE177" s="66"/>
      <c r="BF177" s="70"/>
      <c r="BG177" s="74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153"/>
      <c r="BZ177" s="83"/>
      <c r="CA177" s="31"/>
      <c r="CB177" s="31">
        <v>165</v>
      </c>
      <c r="CC177" s="15" t="str">
        <f t="shared" si="69"/>
        <v/>
      </c>
      <c r="CD177" s="15" t="str">
        <f t="shared" si="72"/>
        <v>立得点表!3:12</v>
      </c>
      <c r="CE177" s="92" t="str">
        <f t="shared" si="73"/>
        <v>立得点表!16:25</v>
      </c>
      <c r="CF177" s="15" t="str">
        <f t="shared" si="74"/>
        <v>立3段得点表!3:13</v>
      </c>
      <c r="CG177" s="92" t="str">
        <f t="shared" si="75"/>
        <v>立3段得点表!16:25</v>
      </c>
      <c r="CH177" s="15" t="str">
        <f t="shared" si="76"/>
        <v>ボール得点表!3:13</v>
      </c>
      <c r="CI177" s="92" t="str">
        <f t="shared" si="77"/>
        <v>ボール得点表!16:25</v>
      </c>
      <c r="CJ177" s="15" t="str">
        <f t="shared" si="78"/>
        <v>50m得点表!3:13</v>
      </c>
      <c r="CK177" s="92" t="str">
        <f t="shared" si="79"/>
        <v>50m得点表!16:25</v>
      </c>
      <c r="CL177" s="15" t="str">
        <f t="shared" si="80"/>
        <v>往得点表!3:13</v>
      </c>
      <c r="CM177" s="92" t="str">
        <f t="shared" si="81"/>
        <v>往得点表!16:25</v>
      </c>
      <c r="CN177" s="15" t="str">
        <f t="shared" si="82"/>
        <v>腕得点表!3:13</v>
      </c>
      <c r="CO177" s="92" t="str">
        <f t="shared" si="83"/>
        <v>腕得点表!16:25</v>
      </c>
      <c r="CP177" s="15" t="str">
        <f t="shared" si="84"/>
        <v>腕膝得点表!3:4</v>
      </c>
      <c r="CQ177" s="92" t="str">
        <f t="shared" si="85"/>
        <v>腕膝得点表!8:9</v>
      </c>
      <c r="CR177" s="15" t="str">
        <f t="shared" si="86"/>
        <v>20mシャトルラン得点表!3:13</v>
      </c>
      <c r="CS177" s="92" t="str">
        <f t="shared" si="87"/>
        <v>20mシャトルラン得点表!16:25</v>
      </c>
      <c r="CT177" s="31" t="b">
        <f t="shared" si="70"/>
        <v>0</v>
      </c>
    </row>
    <row r="178" spans="1:98">
      <c r="A178" s="8">
        <v>166</v>
      </c>
      <c r="B178" s="117"/>
      <c r="C178" s="13"/>
      <c r="D178" s="138"/>
      <c r="E178" s="13"/>
      <c r="F178" s="111" t="str">
        <f t="shared" si="88"/>
        <v/>
      </c>
      <c r="G178" s="13"/>
      <c r="H178" s="13"/>
      <c r="I178" s="29"/>
      <c r="J178" s="114" t="str">
        <f t="shared" ca="1" si="59"/>
        <v/>
      </c>
      <c r="K178" s="4"/>
      <c r="L178" s="45"/>
      <c r="M178" s="45"/>
      <c r="N178" s="45"/>
      <c r="O178" s="22"/>
      <c r="P178" s="23" t="str">
        <f t="shared" ca="1" si="60"/>
        <v/>
      </c>
      <c r="Q178" s="42"/>
      <c r="R178" s="43"/>
      <c r="S178" s="43"/>
      <c r="T178" s="43"/>
      <c r="U178" s="120"/>
      <c r="V178" s="95"/>
      <c r="W178" s="29" t="str">
        <f t="shared" ca="1" si="61"/>
        <v/>
      </c>
      <c r="X178" s="27"/>
      <c r="Y178" s="42"/>
      <c r="Z178" s="43"/>
      <c r="AA178" s="43"/>
      <c r="AB178" s="43"/>
      <c r="AC178" s="44"/>
      <c r="AD178" s="22"/>
      <c r="AE178" s="23" t="str">
        <f t="shared" ca="1" si="62"/>
        <v/>
      </c>
      <c r="AF178" s="22"/>
      <c r="AG178" s="23" t="str">
        <f t="shared" ca="1" si="63"/>
        <v/>
      </c>
      <c r="AH178" s="95"/>
      <c r="AI178" s="29" t="str">
        <f t="shared" ca="1" si="64"/>
        <v/>
      </c>
      <c r="AJ178" s="22"/>
      <c r="AK178" s="23" t="str">
        <f t="shared" ca="1" si="65"/>
        <v/>
      </c>
      <c r="AL178" s="22"/>
      <c r="AM178" s="23" t="str">
        <f t="shared" ca="1" si="66"/>
        <v/>
      </c>
      <c r="AN178" s="9" t="str">
        <f t="shared" si="67"/>
        <v/>
      </c>
      <c r="AO178" s="9" t="str">
        <f t="shared" si="68"/>
        <v/>
      </c>
      <c r="AP178" s="9" t="str">
        <f>IF(AN178=7,VLOOKUP(AO178,設定!$A$2:$B$6,2,1),"---")</f>
        <v>---</v>
      </c>
      <c r="AQ178" s="64"/>
      <c r="AR178" s="65"/>
      <c r="AS178" s="65"/>
      <c r="AT178" s="66" t="s">
        <v>105</v>
      </c>
      <c r="AU178" s="67"/>
      <c r="AV178" s="66"/>
      <c r="AW178" s="68"/>
      <c r="AX178" s="69" t="str">
        <f t="shared" si="71"/>
        <v/>
      </c>
      <c r="AY178" s="66" t="s">
        <v>105</v>
      </c>
      <c r="AZ178" s="66" t="s">
        <v>105</v>
      </c>
      <c r="BA178" s="66" t="s">
        <v>105</v>
      </c>
      <c r="BB178" s="66"/>
      <c r="BC178" s="66"/>
      <c r="BD178" s="66"/>
      <c r="BE178" s="66"/>
      <c r="BF178" s="70"/>
      <c r="BG178" s="74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153"/>
      <c r="BZ178" s="83"/>
      <c r="CA178" s="31"/>
      <c r="CB178" s="31">
        <v>166</v>
      </c>
      <c r="CC178" s="15" t="str">
        <f t="shared" si="69"/>
        <v/>
      </c>
      <c r="CD178" s="15" t="str">
        <f t="shared" si="72"/>
        <v>立得点表!3:12</v>
      </c>
      <c r="CE178" s="92" t="str">
        <f t="shared" si="73"/>
        <v>立得点表!16:25</v>
      </c>
      <c r="CF178" s="15" t="str">
        <f t="shared" si="74"/>
        <v>立3段得点表!3:13</v>
      </c>
      <c r="CG178" s="92" t="str">
        <f t="shared" si="75"/>
        <v>立3段得点表!16:25</v>
      </c>
      <c r="CH178" s="15" t="str">
        <f t="shared" si="76"/>
        <v>ボール得点表!3:13</v>
      </c>
      <c r="CI178" s="92" t="str">
        <f t="shared" si="77"/>
        <v>ボール得点表!16:25</v>
      </c>
      <c r="CJ178" s="15" t="str">
        <f t="shared" si="78"/>
        <v>50m得点表!3:13</v>
      </c>
      <c r="CK178" s="92" t="str">
        <f t="shared" si="79"/>
        <v>50m得点表!16:25</v>
      </c>
      <c r="CL178" s="15" t="str">
        <f t="shared" si="80"/>
        <v>往得点表!3:13</v>
      </c>
      <c r="CM178" s="92" t="str">
        <f t="shared" si="81"/>
        <v>往得点表!16:25</v>
      </c>
      <c r="CN178" s="15" t="str">
        <f t="shared" si="82"/>
        <v>腕得点表!3:13</v>
      </c>
      <c r="CO178" s="92" t="str">
        <f t="shared" si="83"/>
        <v>腕得点表!16:25</v>
      </c>
      <c r="CP178" s="15" t="str">
        <f t="shared" si="84"/>
        <v>腕膝得点表!3:4</v>
      </c>
      <c r="CQ178" s="92" t="str">
        <f t="shared" si="85"/>
        <v>腕膝得点表!8:9</v>
      </c>
      <c r="CR178" s="15" t="str">
        <f t="shared" si="86"/>
        <v>20mシャトルラン得点表!3:13</v>
      </c>
      <c r="CS178" s="92" t="str">
        <f t="shared" si="87"/>
        <v>20mシャトルラン得点表!16:25</v>
      </c>
      <c r="CT178" s="31" t="b">
        <f t="shared" si="70"/>
        <v>0</v>
      </c>
    </row>
    <row r="179" spans="1:98">
      <c r="A179" s="8">
        <v>167</v>
      </c>
      <c r="B179" s="117"/>
      <c r="C179" s="13"/>
      <c r="D179" s="138"/>
      <c r="E179" s="13"/>
      <c r="F179" s="111" t="str">
        <f t="shared" si="88"/>
        <v/>
      </c>
      <c r="G179" s="13"/>
      <c r="H179" s="13"/>
      <c r="I179" s="29"/>
      <c r="J179" s="114" t="str">
        <f t="shared" ca="1" si="59"/>
        <v/>
      </c>
      <c r="K179" s="4"/>
      <c r="L179" s="45"/>
      <c r="M179" s="45"/>
      <c r="N179" s="45"/>
      <c r="O179" s="22"/>
      <c r="P179" s="23" t="str">
        <f t="shared" ca="1" si="60"/>
        <v/>
      </c>
      <c r="Q179" s="42"/>
      <c r="R179" s="43"/>
      <c r="S179" s="43"/>
      <c r="T179" s="43"/>
      <c r="U179" s="120"/>
      <c r="V179" s="95"/>
      <c r="W179" s="29" t="str">
        <f t="shared" ca="1" si="61"/>
        <v/>
      </c>
      <c r="X179" s="27"/>
      <c r="Y179" s="42"/>
      <c r="Z179" s="43"/>
      <c r="AA179" s="43"/>
      <c r="AB179" s="43"/>
      <c r="AC179" s="44"/>
      <c r="AD179" s="22"/>
      <c r="AE179" s="23" t="str">
        <f t="shared" ca="1" si="62"/>
        <v/>
      </c>
      <c r="AF179" s="22"/>
      <c r="AG179" s="23" t="str">
        <f t="shared" ca="1" si="63"/>
        <v/>
      </c>
      <c r="AH179" s="95"/>
      <c r="AI179" s="29" t="str">
        <f t="shared" ca="1" si="64"/>
        <v/>
      </c>
      <c r="AJ179" s="22"/>
      <c r="AK179" s="23" t="str">
        <f t="shared" ca="1" si="65"/>
        <v/>
      </c>
      <c r="AL179" s="22"/>
      <c r="AM179" s="23" t="str">
        <f t="shared" ca="1" si="66"/>
        <v/>
      </c>
      <c r="AN179" s="9" t="str">
        <f t="shared" si="67"/>
        <v/>
      </c>
      <c r="AO179" s="9" t="str">
        <f t="shared" si="68"/>
        <v/>
      </c>
      <c r="AP179" s="9" t="str">
        <f>IF(AN179=7,VLOOKUP(AO179,設定!$A$2:$B$6,2,1),"---")</f>
        <v>---</v>
      </c>
      <c r="AQ179" s="64"/>
      <c r="AR179" s="65"/>
      <c r="AS179" s="65"/>
      <c r="AT179" s="66" t="s">
        <v>105</v>
      </c>
      <c r="AU179" s="67"/>
      <c r="AV179" s="66"/>
      <c r="AW179" s="68"/>
      <c r="AX179" s="69" t="str">
        <f t="shared" si="71"/>
        <v/>
      </c>
      <c r="AY179" s="66" t="s">
        <v>105</v>
      </c>
      <c r="AZ179" s="66" t="s">
        <v>105</v>
      </c>
      <c r="BA179" s="66" t="s">
        <v>105</v>
      </c>
      <c r="BB179" s="66"/>
      <c r="BC179" s="66"/>
      <c r="BD179" s="66"/>
      <c r="BE179" s="66"/>
      <c r="BF179" s="70"/>
      <c r="BG179" s="74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153"/>
      <c r="BZ179" s="83"/>
      <c r="CA179" s="31"/>
      <c r="CB179" s="31">
        <v>167</v>
      </c>
      <c r="CC179" s="15" t="str">
        <f t="shared" si="69"/>
        <v/>
      </c>
      <c r="CD179" s="15" t="str">
        <f t="shared" si="72"/>
        <v>立得点表!3:12</v>
      </c>
      <c r="CE179" s="92" t="str">
        <f t="shared" si="73"/>
        <v>立得点表!16:25</v>
      </c>
      <c r="CF179" s="15" t="str">
        <f t="shared" si="74"/>
        <v>立3段得点表!3:13</v>
      </c>
      <c r="CG179" s="92" t="str">
        <f t="shared" si="75"/>
        <v>立3段得点表!16:25</v>
      </c>
      <c r="CH179" s="15" t="str">
        <f t="shared" si="76"/>
        <v>ボール得点表!3:13</v>
      </c>
      <c r="CI179" s="92" t="str">
        <f t="shared" si="77"/>
        <v>ボール得点表!16:25</v>
      </c>
      <c r="CJ179" s="15" t="str">
        <f t="shared" si="78"/>
        <v>50m得点表!3:13</v>
      </c>
      <c r="CK179" s="92" t="str">
        <f t="shared" si="79"/>
        <v>50m得点表!16:25</v>
      </c>
      <c r="CL179" s="15" t="str">
        <f t="shared" si="80"/>
        <v>往得点表!3:13</v>
      </c>
      <c r="CM179" s="92" t="str">
        <f t="shared" si="81"/>
        <v>往得点表!16:25</v>
      </c>
      <c r="CN179" s="15" t="str">
        <f t="shared" si="82"/>
        <v>腕得点表!3:13</v>
      </c>
      <c r="CO179" s="92" t="str">
        <f t="shared" si="83"/>
        <v>腕得点表!16:25</v>
      </c>
      <c r="CP179" s="15" t="str">
        <f t="shared" si="84"/>
        <v>腕膝得点表!3:4</v>
      </c>
      <c r="CQ179" s="92" t="str">
        <f t="shared" si="85"/>
        <v>腕膝得点表!8:9</v>
      </c>
      <c r="CR179" s="15" t="str">
        <f t="shared" si="86"/>
        <v>20mシャトルラン得点表!3:13</v>
      </c>
      <c r="CS179" s="92" t="str">
        <f t="shared" si="87"/>
        <v>20mシャトルラン得点表!16:25</v>
      </c>
      <c r="CT179" s="31" t="b">
        <f t="shared" si="70"/>
        <v>0</v>
      </c>
    </row>
    <row r="180" spans="1:98">
      <c r="A180" s="8">
        <v>168</v>
      </c>
      <c r="B180" s="117"/>
      <c r="C180" s="13"/>
      <c r="D180" s="138"/>
      <c r="E180" s="13"/>
      <c r="F180" s="111" t="str">
        <f t="shared" si="88"/>
        <v/>
      </c>
      <c r="G180" s="13"/>
      <c r="H180" s="13"/>
      <c r="I180" s="29"/>
      <c r="J180" s="114" t="str">
        <f t="shared" ca="1" si="59"/>
        <v/>
      </c>
      <c r="K180" s="4"/>
      <c r="L180" s="45"/>
      <c r="M180" s="45"/>
      <c r="N180" s="45"/>
      <c r="O180" s="22"/>
      <c r="P180" s="23" t="str">
        <f t="shared" ca="1" si="60"/>
        <v/>
      </c>
      <c r="Q180" s="42"/>
      <c r="R180" s="43"/>
      <c r="S180" s="43"/>
      <c r="T180" s="43"/>
      <c r="U180" s="120"/>
      <c r="V180" s="95"/>
      <c r="W180" s="29" t="str">
        <f t="shared" ca="1" si="61"/>
        <v/>
      </c>
      <c r="X180" s="27"/>
      <c r="Y180" s="42"/>
      <c r="Z180" s="43"/>
      <c r="AA180" s="43"/>
      <c r="AB180" s="43"/>
      <c r="AC180" s="44"/>
      <c r="AD180" s="22"/>
      <c r="AE180" s="23" t="str">
        <f t="shared" ca="1" si="62"/>
        <v/>
      </c>
      <c r="AF180" s="22"/>
      <c r="AG180" s="23" t="str">
        <f t="shared" ca="1" si="63"/>
        <v/>
      </c>
      <c r="AH180" s="95"/>
      <c r="AI180" s="29" t="str">
        <f t="shared" ca="1" si="64"/>
        <v/>
      </c>
      <c r="AJ180" s="22"/>
      <c r="AK180" s="23" t="str">
        <f t="shared" ca="1" si="65"/>
        <v/>
      </c>
      <c r="AL180" s="22"/>
      <c r="AM180" s="23" t="str">
        <f t="shared" ca="1" si="66"/>
        <v/>
      </c>
      <c r="AN180" s="9" t="str">
        <f t="shared" si="67"/>
        <v/>
      </c>
      <c r="AO180" s="9" t="str">
        <f t="shared" si="68"/>
        <v/>
      </c>
      <c r="AP180" s="9" t="str">
        <f>IF(AN180=7,VLOOKUP(AO180,設定!$A$2:$B$6,2,1),"---")</f>
        <v>---</v>
      </c>
      <c r="AQ180" s="64"/>
      <c r="AR180" s="65"/>
      <c r="AS180" s="65"/>
      <c r="AT180" s="66" t="s">
        <v>105</v>
      </c>
      <c r="AU180" s="67"/>
      <c r="AV180" s="66"/>
      <c r="AW180" s="68"/>
      <c r="AX180" s="69" t="str">
        <f t="shared" si="71"/>
        <v/>
      </c>
      <c r="AY180" s="66" t="s">
        <v>105</v>
      </c>
      <c r="AZ180" s="66" t="s">
        <v>105</v>
      </c>
      <c r="BA180" s="66" t="s">
        <v>105</v>
      </c>
      <c r="BB180" s="66"/>
      <c r="BC180" s="66"/>
      <c r="BD180" s="66"/>
      <c r="BE180" s="66"/>
      <c r="BF180" s="70"/>
      <c r="BG180" s="74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153"/>
      <c r="BZ180" s="83"/>
      <c r="CA180" s="31"/>
      <c r="CB180" s="31">
        <v>168</v>
      </c>
      <c r="CC180" s="15" t="str">
        <f t="shared" si="69"/>
        <v/>
      </c>
      <c r="CD180" s="15" t="str">
        <f t="shared" si="72"/>
        <v>立得点表!3:12</v>
      </c>
      <c r="CE180" s="92" t="str">
        <f t="shared" si="73"/>
        <v>立得点表!16:25</v>
      </c>
      <c r="CF180" s="15" t="str">
        <f t="shared" si="74"/>
        <v>立3段得点表!3:13</v>
      </c>
      <c r="CG180" s="92" t="str">
        <f t="shared" si="75"/>
        <v>立3段得点表!16:25</v>
      </c>
      <c r="CH180" s="15" t="str">
        <f t="shared" si="76"/>
        <v>ボール得点表!3:13</v>
      </c>
      <c r="CI180" s="92" t="str">
        <f t="shared" si="77"/>
        <v>ボール得点表!16:25</v>
      </c>
      <c r="CJ180" s="15" t="str">
        <f t="shared" si="78"/>
        <v>50m得点表!3:13</v>
      </c>
      <c r="CK180" s="92" t="str">
        <f t="shared" si="79"/>
        <v>50m得点表!16:25</v>
      </c>
      <c r="CL180" s="15" t="str">
        <f t="shared" si="80"/>
        <v>往得点表!3:13</v>
      </c>
      <c r="CM180" s="92" t="str">
        <f t="shared" si="81"/>
        <v>往得点表!16:25</v>
      </c>
      <c r="CN180" s="15" t="str">
        <f t="shared" si="82"/>
        <v>腕得点表!3:13</v>
      </c>
      <c r="CO180" s="92" t="str">
        <f t="shared" si="83"/>
        <v>腕得点表!16:25</v>
      </c>
      <c r="CP180" s="15" t="str">
        <f t="shared" si="84"/>
        <v>腕膝得点表!3:4</v>
      </c>
      <c r="CQ180" s="92" t="str">
        <f t="shared" si="85"/>
        <v>腕膝得点表!8:9</v>
      </c>
      <c r="CR180" s="15" t="str">
        <f t="shared" si="86"/>
        <v>20mシャトルラン得点表!3:13</v>
      </c>
      <c r="CS180" s="92" t="str">
        <f t="shared" si="87"/>
        <v>20mシャトルラン得点表!16:25</v>
      </c>
      <c r="CT180" s="31" t="b">
        <f t="shared" si="70"/>
        <v>0</v>
      </c>
    </row>
    <row r="181" spans="1:98">
      <c r="A181" s="8">
        <v>169</v>
      </c>
      <c r="B181" s="117"/>
      <c r="C181" s="13"/>
      <c r="D181" s="138"/>
      <c r="E181" s="13"/>
      <c r="F181" s="111" t="str">
        <f t="shared" si="88"/>
        <v/>
      </c>
      <c r="G181" s="13"/>
      <c r="H181" s="13"/>
      <c r="I181" s="29"/>
      <c r="J181" s="114" t="str">
        <f t="shared" ca="1" si="59"/>
        <v/>
      </c>
      <c r="K181" s="4"/>
      <c r="L181" s="45"/>
      <c r="M181" s="45"/>
      <c r="N181" s="45"/>
      <c r="O181" s="22"/>
      <c r="P181" s="23" t="str">
        <f t="shared" ca="1" si="60"/>
        <v/>
      </c>
      <c r="Q181" s="42"/>
      <c r="R181" s="43"/>
      <c r="S181" s="43"/>
      <c r="T181" s="43"/>
      <c r="U181" s="120"/>
      <c r="V181" s="95"/>
      <c r="W181" s="29" t="str">
        <f t="shared" ca="1" si="61"/>
        <v/>
      </c>
      <c r="X181" s="27"/>
      <c r="Y181" s="42"/>
      <c r="Z181" s="43"/>
      <c r="AA181" s="43"/>
      <c r="AB181" s="43"/>
      <c r="AC181" s="44"/>
      <c r="AD181" s="22"/>
      <c r="AE181" s="23" t="str">
        <f t="shared" ca="1" si="62"/>
        <v/>
      </c>
      <c r="AF181" s="22"/>
      <c r="AG181" s="23" t="str">
        <f t="shared" ca="1" si="63"/>
        <v/>
      </c>
      <c r="AH181" s="95"/>
      <c r="AI181" s="29" t="str">
        <f t="shared" ca="1" si="64"/>
        <v/>
      </c>
      <c r="AJ181" s="22"/>
      <c r="AK181" s="23" t="str">
        <f t="shared" ca="1" si="65"/>
        <v/>
      </c>
      <c r="AL181" s="22"/>
      <c r="AM181" s="23" t="str">
        <f t="shared" ca="1" si="66"/>
        <v/>
      </c>
      <c r="AN181" s="9" t="str">
        <f t="shared" si="67"/>
        <v/>
      </c>
      <c r="AO181" s="9" t="str">
        <f t="shared" si="68"/>
        <v/>
      </c>
      <c r="AP181" s="9" t="str">
        <f>IF(AN181=7,VLOOKUP(AO181,設定!$A$2:$B$6,2,1),"---")</f>
        <v>---</v>
      </c>
      <c r="AQ181" s="64"/>
      <c r="AR181" s="65"/>
      <c r="AS181" s="65"/>
      <c r="AT181" s="66" t="s">
        <v>105</v>
      </c>
      <c r="AU181" s="67"/>
      <c r="AV181" s="66"/>
      <c r="AW181" s="68"/>
      <c r="AX181" s="69" t="str">
        <f t="shared" si="71"/>
        <v/>
      </c>
      <c r="AY181" s="66" t="s">
        <v>105</v>
      </c>
      <c r="AZ181" s="66" t="s">
        <v>105</v>
      </c>
      <c r="BA181" s="66" t="s">
        <v>105</v>
      </c>
      <c r="BB181" s="66"/>
      <c r="BC181" s="66"/>
      <c r="BD181" s="66"/>
      <c r="BE181" s="66"/>
      <c r="BF181" s="70"/>
      <c r="BG181" s="74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153"/>
      <c r="BZ181" s="83"/>
      <c r="CA181" s="31"/>
      <c r="CB181" s="31">
        <v>169</v>
      </c>
      <c r="CC181" s="15" t="str">
        <f t="shared" si="69"/>
        <v/>
      </c>
      <c r="CD181" s="15" t="str">
        <f t="shared" si="72"/>
        <v>立得点表!3:12</v>
      </c>
      <c r="CE181" s="92" t="str">
        <f t="shared" si="73"/>
        <v>立得点表!16:25</v>
      </c>
      <c r="CF181" s="15" t="str">
        <f t="shared" si="74"/>
        <v>立3段得点表!3:13</v>
      </c>
      <c r="CG181" s="92" t="str">
        <f t="shared" si="75"/>
        <v>立3段得点表!16:25</v>
      </c>
      <c r="CH181" s="15" t="str">
        <f t="shared" si="76"/>
        <v>ボール得点表!3:13</v>
      </c>
      <c r="CI181" s="92" t="str">
        <f t="shared" si="77"/>
        <v>ボール得点表!16:25</v>
      </c>
      <c r="CJ181" s="15" t="str">
        <f t="shared" si="78"/>
        <v>50m得点表!3:13</v>
      </c>
      <c r="CK181" s="92" t="str">
        <f t="shared" si="79"/>
        <v>50m得点表!16:25</v>
      </c>
      <c r="CL181" s="15" t="str">
        <f t="shared" si="80"/>
        <v>往得点表!3:13</v>
      </c>
      <c r="CM181" s="92" t="str">
        <f t="shared" si="81"/>
        <v>往得点表!16:25</v>
      </c>
      <c r="CN181" s="15" t="str">
        <f t="shared" si="82"/>
        <v>腕得点表!3:13</v>
      </c>
      <c r="CO181" s="92" t="str">
        <f t="shared" si="83"/>
        <v>腕得点表!16:25</v>
      </c>
      <c r="CP181" s="15" t="str">
        <f t="shared" si="84"/>
        <v>腕膝得点表!3:4</v>
      </c>
      <c r="CQ181" s="92" t="str">
        <f t="shared" si="85"/>
        <v>腕膝得点表!8:9</v>
      </c>
      <c r="CR181" s="15" t="str">
        <f t="shared" si="86"/>
        <v>20mシャトルラン得点表!3:13</v>
      </c>
      <c r="CS181" s="92" t="str">
        <f t="shared" si="87"/>
        <v>20mシャトルラン得点表!16:25</v>
      </c>
      <c r="CT181" s="31" t="b">
        <f t="shared" si="70"/>
        <v>0</v>
      </c>
    </row>
    <row r="182" spans="1:98">
      <c r="A182" s="8">
        <v>170</v>
      </c>
      <c r="B182" s="117"/>
      <c r="C182" s="13"/>
      <c r="D182" s="138"/>
      <c r="E182" s="13"/>
      <c r="F182" s="111" t="str">
        <f t="shared" si="88"/>
        <v/>
      </c>
      <c r="G182" s="13"/>
      <c r="H182" s="13"/>
      <c r="I182" s="29"/>
      <c r="J182" s="114" t="str">
        <f t="shared" ca="1" si="59"/>
        <v/>
      </c>
      <c r="K182" s="4"/>
      <c r="L182" s="45"/>
      <c r="M182" s="45"/>
      <c r="N182" s="45"/>
      <c r="O182" s="22"/>
      <c r="P182" s="23" t="str">
        <f t="shared" ca="1" si="60"/>
        <v/>
      </c>
      <c r="Q182" s="42"/>
      <c r="R182" s="43"/>
      <c r="S182" s="43"/>
      <c r="T182" s="43"/>
      <c r="U182" s="120"/>
      <c r="V182" s="95"/>
      <c r="W182" s="29" t="str">
        <f t="shared" ca="1" si="61"/>
        <v/>
      </c>
      <c r="X182" s="27"/>
      <c r="Y182" s="42"/>
      <c r="Z182" s="43"/>
      <c r="AA182" s="43"/>
      <c r="AB182" s="43"/>
      <c r="AC182" s="44"/>
      <c r="AD182" s="22"/>
      <c r="AE182" s="23" t="str">
        <f t="shared" ca="1" si="62"/>
        <v/>
      </c>
      <c r="AF182" s="22"/>
      <c r="AG182" s="23" t="str">
        <f t="shared" ca="1" si="63"/>
        <v/>
      </c>
      <c r="AH182" s="95"/>
      <c r="AI182" s="29" t="str">
        <f t="shared" ca="1" si="64"/>
        <v/>
      </c>
      <c r="AJ182" s="22"/>
      <c r="AK182" s="23" t="str">
        <f t="shared" ca="1" si="65"/>
        <v/>
      </c>
      <c r="AL182" s="22"/>
      <c r="AM182" s="23" t="str">
        <f t="shared" ca="1" si="66"/>
        <v/>
      </c>
      <c r="AN182" s="9" t="str">
        <f t="shared" si="67"/>
        <v/>
      </c>
      <c r="AO182" s="9" t="str">
        <f t="shared" si="68"/>
        <v/>
      </c>
      <c r="AP182" s="9" t="str">
        <f>IF(AN182=7,VLOOKUP(AO182,設定!$A$2:$B$6,2,1),"---")</f>
        <v>---</v>
      </c>
      <c r="AQ182" s="64"/>
      <c r="AR182" s="65"/>
      <c r="AS182" s="65"/>
      <c r="AT182" s="66" t="s">
        <v>105</v>
      </c>
      <c r="AU182" s="67"/>
      <c r="AV182" s="66"/>
      <c r="AW182" s="68"/>
      <c r="AX182" s="69" t="str">
        <f t="shared" si="71"/>
        <v/>
      </c>
      <c r="AY182" s="66" t="s">
        <v>105</v>
      </c>
      <c r="AZ182" s="66" t="s">
        <v>105</v>
      </c>
      <c r="BA182" s="66" t="s">
        <v>105</v>
      </c>
      <c r="BB182" s="66"/>
      <c r="BC182" s="66"/>
      <c r="BD182" s="66"/>
      <c r="BE182" s="66"/>
      <c r="BF182" s="70"/>
      <c r="BG182" s="74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153"/>
      <c r="BZ182" s="83"/>
      <c r="CA182" s="31"/>
      <c r="CB182" s="31">
        <v>170</v>
      </c>
      <c r="CC182" s="15" t="str">
        <f t="shared" si="69"/>
        <v/>
      </c>
      <c r="CD182" s="15" t="str">
        <f t="shared" si="72"/>
        <v>立得点表!3:12</v>
      </c>
      <c r="CE182" s="92" t="str">
        <f t="shared" si="73"/>
        <v>立得点表!16:25</v>
      </c>
      <c r="CF182" s="15" t="str">
        <f t="shared" si="74"/>
        <v>立3段得点表!3:13</v>
      </c>
      <c r="CG182" s="92" t="str">
        <f t="shared" si="75"/>
        <v>立3段得点表!16:25</v>
      </c>
      <c r="CH182" s="15" t="str">
        <f t="shared" si="76"/>
        <v>ボール得点表!3:13</v>
      </c>
      <c r="CI182" s="92" t="str">
        <f t="shared" si="77"/>
        <v>ボール得点表!16:25</v>
      </c>
      <c r="CJ182" s="15" t="str">
        <f t="shared" si="78"/>
        <v>50m得点表!3:13</v>
      </c>
      <c r="CK182" s="92" t="str">
        <f t="shared" si="79"/>
        <v>50m得点表!16:25</v>
      </c>
      <c r="CL182" s="15" t="str">
        <f t="shared" si="80"/>
        <v>往得点表!3:13</v>
      </c>
      <c r="CM182" s="92" t="str">
        <f t="shared" si="81"/>
        <v>往得点表!16:25</v>
      </c>
      <c r="CN182" s="15" t="str">
        <f t="shared" si="82"/>
        <v>腕得点表!3:13</v>
      </c>
      <c r="CO182" s="92" t="str">
        <f t="shared" si="83"/>
        <v>腕得点表!16:25</v>
      </c>
      <c r="CP182" s="15" t="str">
        <f t="shared" si="84"/>
        <v>腕膝得点表!3:4</v>
      </c>
      <c r="CQ182" s="92" t="str">
        <f t="shared" si="85"/>
        <v>腕膝得点表!8:9</v>
      </c>
      <c r="CR182" s="15" t="str">
        <f t="shared" si="86"/>
        <v>20mシャトルラン得点表!3:13</v>
      </c>
      <c r="CS182" s="92" t="str">
        <f t="shared" si="87"/>
        <v>20mシャトルラン得点表!16:25</v>
      </c>
      <c r="CT182" s="31" t="b">
        <f t="shared" si="70"/>
        <v>0</v>
      </c>
    </row>
    <row r="183" spans="1:98">
      <c r="A183" s="8">
        <v>171</v>
      </c>
      <c r="B183" s="117"/>
      <c r="C183" s="13"/>
      <c r="D183" s="138"/>
      <c r="E183" s="13"/>
      <c r="F183" s="111" t="str">
        <f t="shared" si="88"/>
        <v/>
      </c>
      <c r="G183" s="13"/>
      <c r="H183" s="13"/>
      <c r="I183" s="29"/>
      <c r="J183" s="114" t="str">
        <f t="shared" ca="1" si="59"/>
        <v/>
      </c>
      <c r="K183" s="4"/>
      <c r="L183" s="45"/>
      <c r="M183" s="45"/>
      <c r="N183" s="45"/>
      <c r="O183" s="22"/>
      <c r="P183" s="23" t="str">
        <f t="shared" ca="1" si="60"/>
        <v/>
      </c>
      <c r="Q183" s="42"/>
      <c r="R183" s="43"/>
      <c r="S183" s="43"/>
      <c r="T183" s="43"/>
      <c r="U183" s="120"/>
      <c r="V183" s="95"/>
      <c r="W183" s="29" t="str">
        <f t="shared" ca="1" si="61"/>
        <v/>
      </c>
      <c r="X183" s="27"/>
      <c r="Y183" s="42"/>
      <c r="Z183" s="43"/>
      <c r="AA183" s="43"/>
      <c r="AB183" s="43"/>
      <c r="AC183" s="44"/>
      <c r="AD183" s="22"/>
      <c r="AE183" s="23" t="str">
        <f t="shared" ca="1" si="62"/>
        <v/>
      </c>
      <c r="AF183" s="22"/>
      <c r="AG183" s="23" t="str">
        <f t="shared" ca="1" si="63"/>
        <v/>
      </c>
      <c r="AH183" s="95"/>
      <c r="AI183" s="29" t="str">
        <f t="shared" ca="1" si="64"/>
        <v/>
      </c>
      <c r="AJ183" s="22"/>
      <c r="AK183" s="23" t="str">
        <f t="shared" ca="1" si="65"/>
        <v/>
      </c>
      <c r="AL183" s="22"/>
      <c r="AM183" s="23" t="str">
        <f t="shared" ca="1" si="66"/>
        <v/>
      </c>
      <c r="AN183" s="9" t="str">
        <f t="shared" si="67"/>
        <v/>
      </c>
      <c r="AO183" s="9" t="str">
        <f t="shared" si="68"/>
        <v/>
      </c>
      <c r="AP183" s="9" t="str">
        <f>IF(AN183=7,VLOOKUP(AO183,設定!$A$2:$B$6,2,1),"---")</f>
        <v>---</v>
      </c>
      <c r="AQ183" s="64"/>
      <c r="AR183" s="65"/>
      <c r="AS183" s="65"/>
      <c r="AT183" s="66" t="s">
        <v>105</v>
      </c>
      <c r="AU183" s="67"/>
      <c r="AV183" s="66"/>
      <c r="AW183" s="68"/>
      <c r="AX183" s="69" t="str">
        <f t="shared" si="71"/>
        <v/>
      </c>
      <c r="AY183" s="66" t="s">
        <v>105</v>
      </c>
      <c r="AZ183" s="66" t="s">
        <v>105</v>
      </c>
      <c r="BA183" s="66" t="s">
        <v>105</v>
      </c>
      <c r="BB183" s="66"/>
      <c r="BC183" s="66"/>
      <c r="BD183" s="66"/>
      <c r="BE183" s="66"/>
      <c r="BF183" s="70"/>
      <c r="BG183" s="74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153"/>
      <c r="BZ183" s="83"/>
      <c r="CA183" s="31"/>
      <c r="CB183" s="31">
        <v>171</v>
      </c>
      <c r="CC183" s="15" t="str">
        <f t="shared" si="69"/>
        <v/>
      </c>
      <c r="CD183" s="15" t="str">
        <f t="shared" si="72"/>
        <v>立得点表!3:12</v>
      </c>
      <c r="CE183" s="92" t="str">
        <f t="shared" si="73"/>
        <v>立得点表!16:25</v>
      </c>
      <c r="CF183" s="15" t="str">
        <f t="shared" si="74"/>
        <v>立3段得点表!3:13</v>
      </c>
      <c r="CG183" s="92" t="str">
        <f t="shared" si="75"/>
        <v>立3段得点表!16:25</v>
      </c>
      <c r="CH183" s="15" t="str">
        <f t="shared" si="76"/>
        <v>ボール得点表!3:13</v>
      </c>
      <c r="CI183" s="92" t="str">
        <f t="shared" si="77"/>
        <v>ボール得点表!16:25</v>
      </c>
      <c r="CJ183" s="15" t="str">
        <f t="shared" si="78"/>
        <v>50m得点表!3:13</v>
      </c>
      <c r="CK183" s="92" t="str">
        <f t="shared" si="79"/>
        <v>50m得点表!16:25</v>
      </c>
      <c r="CL183" s="15" t="str">
        <f t="shared" si="80"/>
        <v>往得点表!3:13</v>
      </c>
      <c r="CM183" s="92" t="str">
        <f t="shared" si="81"/>
        <v>往得点表!16:25</v>
      </c>
      <c r="CN183" s="15" t="str">
        <f t="shared" si="82"/>
        <v>腕得点表!3:13</v>
      </c>
      <c r="CO183" s="92" t="str">
        <f t="shared" si="83"/>
        <v>腕得点表!16:25</v>
      </c>
      <c r="CP183" s="15" t="str">
        <f t="shared" si="84"/>
        <v>腕膝得点表!3:4</v>
      </c>
      <c r="CQ183" s="92" t="str">
        <f t="shared" si="85"/>
        <v>腕膝得点表!8:9</v>
      </c>
      <c r="CR183" s="15" t="str">
        <f t="shared" si="86"/>
        <v>20mシャトルラン得点表!3:13</v>
      </c>
      <c r="CS183" s="92" t="str">
        <f t="shared" si="87"/>
        <v>20mシャトルラン得点表!16:25</v>
      </c>
      <c r="CT183" s="31" t="b">
        <f t="shared" si="70"/>
        <v>0</v>
      </c>
    </row>
    <row r="184" spans="1:98">
      <c r="A184" s="8">
        <v>172</v>
      </c>
      <c r="B184" s="117"/>
      <c r="C184" s="13"/>
      <c r="D184" s="138"/>
      <c r="E184" s="13"/>
      <c r="F184" s="111" t="str">
        <f t="shared" si="88"/>
        <v/>
      </c>
      <c r="G184" s="13"/>
      <c r="H184" s="13"/>
      <c r="I184" s="29"/>
      <c r="J184" s="114" t="str">
        <f t="shared" ca="1" si="59"/>
        <v/>
      </c>
      <c r="K184" s="4"/>
      <c r="L184" s="45"/>
      <c r="M184" s="45"/>
      <c r="N184" s="45"/>
      <c r="O184" s="22"/>
      <c r="P184" s="23" t="str">
        <f t="shared" ca="1" si="60"/>
        <v/>
      </c>
      <c r="Q184" s="42"/>
      <c r="R184" s="43"/>
      <c r="S184" s="43"/>
      <c r="T184" s="43"/>
      <c r="U184" s="120"/>
      <c r="V184" s="95"/>
      <c r="W184" s="29" t="str">
        <f t="shared" ca="1" si="61"/>
        <v/>
      </c>
      <c r="X184" s="27"/>
      <c r="Y184" s="42"/>
      <c r="Z184" s="43"/>
      <c r="AA184" s="43"/>
      <c r="AB184" s="43"/>
      <c r="AC184" s="44"/>
      <c r="AD184" s="22"/>
      <c r="AE184" s="23" t="str">
        <f t="shared" ca="1" si="62"/>
        <v/>
      </c>
      <c r="AF184" s="22"/>
      <c r="AG184" s="23" t="str">
        <f t="shared" ca="1" si="63"/>
        <v/>
      </c>
      <c r="AH184" s="95"/>
      <c r="AI184" s="29" t="str">
        <f t="shared" ca="1" si="64"/>
        <v/>
      </c>
      <c r="AJ184" s="22"/>
      <c r="AK184" s="23" t="str">
        <f t="shared" ca="1" si="65"/>
        <v/>
      </c>
      <c r="AL184" s="22"/>
      <c r="AM184" s="23" t="str">
        <f t="shared" ca="1" si="66"/>
        <v/>
      </c>
      <c r="AN184" s="9" t="str">
        <f t="shared" si="67"/>
        <v/>
      </c>
      <c r="AO184" s="9" t="str">
        <f t="shared" si="68"/>
        <v/>
      </c>
      <c r="AP184" s="9" t="str">
        <f>IF(AN184=7,VLOOKUP(AO184,設定!$A$2:$B$6,2,1),"---")</f>
        <v>---</v>
      </c>
      <c r="AQ184" s="64"/>
      <c r="AR184" s="65"/>
      <c r="AS184" s="65"/>
      <c r="AT184" s="66" t="s">
        <v>105</v>
      </c>
      <c r="AU184" s="67"/>
      <c r="AV184" s="66"/>
      <c r="AW184" s="68"/>
      <c r="AX184" s="69" t="str">
        <f t="shared" si="71"/>
        <v/>
      </c>
      <c r="AY184" s="66" t="s">
        <v>105</v>
      </c>
      <c r="AZ184" s="66" t="s">
        <v>105</v>
      </c>
      <c r="BA184" s="66" t="s">
        <v>105</v>
      </c>
      <c r="BB184" s="66"/>
      <c r="BC184" s="66"/>
      <c r="BD184" s="66"/>
      <c r="BE184" s="66"/>
      <c r="BF184" s="70"/>
      <c r="BG184" s="74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153"/>
      <c r="BZ184" s="83"/>
      <c r="CA184" s="31"/>
      <c r="CB184" s="31">
        <v>172</v>
      </c>
      <c r="CC184" s="15" t="str">
        <f t="shared" si="69"/>
        <v/>
      </c>
      <c r="CD184" s="15" t="str">
        <f t="shared" si="72"/>
        <v>立得点表!3:12</v>
      </c>
      <c r="CE184" s="92" t="str">
        <f t="shared" si="73"/>
        <v>立得点表!16:25</v>
      </c>
      <c r="CF184" s="15" t="str">
        <f t="shared" si="74"/>
        <v>立3段得点表!3:13</v>
      </c>
      <c r="CG184" s="92" t="str">
        <f t="shared" si="75"/>
        <v>立3段得点表!16:25</v>
      </c>
      <c r="CH184" s="15" t="str">
        <f t="shared" si="76"/>
        <v>ボール得点表!3:13</v>
      </c>
      <c r="CI184" s="92" t="str">
        <f t="shared" si="77"/>
        <v>ボール得点表!16:25</v>
      </c>
      <c r="CJ184" s="15" t="str">
        <f t="shared" si="78"/>
        <v>50m得点表!3:13</v>
      </c>
      <c r="CK184" s="92" t="str">
        <f t="shared" si="79"/>
        <v>50m得点表!16:25</v>
      </c>
      <c r="CL184" s="15" t="str">
        <f t="shared" si="80"/>
        <v>往得点表!3:13</v>
      </c>
      <c r="CM184" s="92" t="str">
        <f t="shared" si="81"/>
        <v>往得点表!16:25</v>
      </c>
      <c r="CN184" s="15" t="str">
        <f t="shared" si="82"/>
        <v>腕得点表!3:13</v>
      </c>
      <c r="CO184" s="92" t="str">
        <f t="shared" si="83"/>
        <v>腕得点表!16:25</v>
      </c>
      <c r="CP184" s="15" t="str">
        <f t="shared" si="84"/>
        <v>腕膝得点表!3:4</v>
      </c>
      <c r="CQ184" s="92" t="str">
        <f t="shared" si="85"/>
        <v>腕膝得点表!8:9</v>
      </c>
      <c r="CR184" s="15" t="str">
        <f t="shared" si="86"/>
        <v>20mシャトルラン得点表!3:13</v>
      </c>
      <c r="CS184" s="92" t="str">
        <f t="shared" si="87"/>
        <v>20mシャトルラン得点表!16:25</v>
      </c>
      <c r="CT184" s="31" t="b">
        <f t="shared" si="70"/>
        <v>0</v>
      </c>
    </row>
    <row r="185" spans="1:98">
      <c r="A185" s="8">
        <v>173</v>
      </c>
      <c r="B185" s="117"/>
      <c r="C185" s="13"/>
      <c r="D185" s="138"/>
      <c r="E185" s="13"/>
      <c r="F185" s="111" t="str">
        <f t="shared" si="88"/>
        <v/>
      </c>
      <c r="G185" s="13"/>
      <c r="H185" s="13"/>
      <c r="I185" s="29"/>
      <c r="J185" s="114" t="str">
        <f t="shared" ca="1" si="59"/>
        <v/>
      </c>
      <c r="K185" s="4"/>
      <c r="L185" s="45"/>
      <c r="M185" s="45"/>
      <c r="N185" s="45"/>
      <c r="O185" s="22"/>
      <c r="P185" s="23" t="str">
        <f t="shared" ca="1" si="60"/>
        <v/>
      </c>
      <c r="Q185" s="42"/>
      <c r="R185" s="43"/>
      <c r="S185" s="43"/>
      <c r="T185" s="43"/>
      <c r="U185" s="120"/>
      <c r="V185" s="95"/>
      <c r="W185" s="29" t="str">
        <f t="shared" ca="1" si="61"/>
        <v/>
      </c>
      <c r="X185" s="27"/>
      <c r="Y185" s="42"/>
      <c r="Z185" s="43"/>
      <c r="AA185" s="43"/>
      <c r="AB185" s="43"/>
      <c r="AC185" s="44"/>
      <c r="AD185" s="22"/>
      <c r="AE185" s="23" t="str">
        <f t="shared" ca="1" si="62"/>
        <v/>
      </c>
      <c r="AF185" s="22"/>
      <c r="AG185" s="23" t="str">
        <f t="shared" ca="1" si="63"/>
        <v/>
      </c>
      <c r="AH185" s="95"/>
      <c r="AI185" s="29" t="str">
        <f t="shared" ca="1" si="64"/>
        <v/>
      </c>
      <c r="AJ185" s="22"/>
      <c r="AK185" s="23" t="str">
        <f t="shared" ca="1" si="65"/>
        <v/>
      </c>
      <c r="AL185" s="22"/>
      <c r="AM185" s="23" t="str">
        <f t="shared" ca="1" si="66"/>
        <v/>
      </c>
      <c r="AN185" s="9" t="str">
        <f t="shared" si="67"/>
        <v/>
      </c>
      <c r="AO185" s="9" t="str">
        <f t="shared" si="68"/>
        <v/>
      </c>
      <c r="AP185" s="9" t="str">
        <f>IF(AN185=7,VLOOKUP(AO185,設定!$A$2:$B$6,2,1),"---")</f>
        <v>---</v>
      </c>
      <c r="AQ185" s="64"/>
      <c r="AR185" s="65"/>
      <c r="AS185" s="65"/>
      <c r="AT185" s="66" t="s">
        <v>105</v>
      </c>
      <c r="AU185" s="67"/>
      <c r="AV185" s="66"/>
      <c r="AW185" s="68"/>
      <c r="AX185" s="69" t="str">
        <f t="shared" si="71"/>
        <v/>
      </c>
      <c r="AY185" s="66" t="s">
        <v>105</v>
      </c>
      <c r="AZ185" s="66" t="s">
        <v>105</v>
      </c>
      <c r="BA185" s="66" t="s">
        <v>105</v>
      </c>
      <c r="BB185" s="66"/>
      <c r="BC185" s="66"/>
      <c r="BD185" s="66"/>
      <c r="BE185" s="66"/>
      <c r="BF185" s="70"/>
      <c r="BG185" s="74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153"/>
      <c r="BZ185" s="83"/>
      <c r="CA185" s="31"/>
      <c r="CB185" s="31">
        <v>173</v>
      </c>
      <c r="CC185" s="15" t="str">
        <f t="shared" si="69"/>
        <v/>
      </c>
      <c r="CD185" s="15" t="str">
        <f t="shared" si="72"/>
        <v>立得点表!3:12</v>
      </c>
      <c r="CE185" s="92" t="str">
        <f t="shared" si="73"/>
        <v>立得点表!16:25</v>
      </c>
      <c r="CF185" s="15" t="str">
        <f t="shared" si="74"/>
        <v>立3段得点表!3:13</v>
      </c>
      <c r="CG185" s="92" t="str">
        <f t="shared" si="75"/>
        <v>立3段得点表!16:25</v>
      </c>
      <c r="CH185" s="15" t="str">
        <f t="shared" si="76"/>
        <v>ボール得点表!3:13</v>
      </c>
      <c r="CI185" s="92" t="str">
        <f t="shared" si="77"/>
        <v>ボール得点表!16:25</v>
      </c>
      <c r="CJ185" s="15" t="str">
        <f t="shared" si="78"/>
        <v>50m得点表!3:13</v>
      </c>
      <c r="CK185" s="92" t="str">
        <f t="shared" si="79"/>
        <v>50m得点表!16:25</v>
      </c>
      <c r="CL185" s="15" t="str">
        <f t="shared" si="80"/>
        <v>往得点表!3:13</v>
      </c>
      <c r="CM185" s="92" t="str">
        <f t="shared" si="81"/>
        <v>往得点表!16:25</v>
      </c>
      <c r="CN185" s="15" t="str">
        <f t="shared" si="82"/>
        <v>腕得点表!3:13</v>
      </c>
      <c r="CO185" s="92" t="str">
        <f t="shared" si="83"/>
        <v>腕得点表!16:25</v>
      </c>
      <c r="CP185" s="15" t="str">
        <f t="shared" si="84"/>
        <v>腕膝得点表!3:4</v>
      </c>
      <c r="CQ185" s="92" t="str">
        <f t="shared" si="85"/>
        <v>腕膝得点表!8:9</v>
      </c>
      <c r="CR185" s="15" t="str">
        <f t="shared" si="86"/>
        <v>20mシャトルラン得点表!3:13</v>
      </c>
      <c r="CS185" s="92" t="str">
        <f t="shared" si="87"/>
        <v>20mシャトルラン得点表!16:25</v>
      </c>
      <c r="CT185" s="31" t="b">
        <f t="shared" si="70"/>
        <v>0</v>
      </c>
    </row>
    <row r="186" spans="1:98">
      <c r="A186" s="8">
        <v>174</v>
      </c>
      <c r="B186" s="117"/>
      <c r="C186" s="13"/>
      <c r="D186" s="138"/>
      <c r="E186" s="13"/>
      <c r="F186" s="111" t="str">
        <f t="shared" si="88"/>
        <v/>
      </c>
      <c r="G186" s="13"/>
      <c r="H186" s="13"/>
      <c r="I186" s="29"/>
      <c r="J186" s="114" t="str">
        <f t="shared" ca="1" si="59"/>
        <v/>
      </c>
      <c r="K186" s="4"/>
      <c r="L186" s="45"/>
      <c r="M186" s="45"/>
      <c r="N186" s="45"/>
      <c r="O186" s="22"/>
      <c r="P186" s="23" t="str">
        <f t="shared" ca="1" si="60"/>
        <v/>
      </c>
      <c r="Q186" s="42"/>
      <c r="R186" s="43"/>
      <c r="S186" s="43"/>
      <c r="T186" s="43"/>
      <c r="U186" s="120"/>
      <c r="V186" s="95"/>
      <c r="W186" s="29" t="str">
        <f t="shared" ca="1" si="61"/>
        <v/>
      </c>
      <c r="X186" s="27"/>
      <c r="Y186" s="42"/>
      <c r="Z186" s="43"/>
      <c r="AA186" s="43"/>
      <c r="AB186" s="43"/>
      <c r="AC186" s="44"/>
      <c r="AD186" s="22"/>
      <c r="AE186" s="23" t="str">
        <f t="shared" ca="1" si="62"/>
        <v/>
      </c>
      <c r="AF186" s="22"/>
      <c r="AG186" s="23" t="str">
        <f t="shared" ca="1" si="63"/>
        <v/>
      </c>
      <c r="AH186" s="95"/>
      <c r="AI186" s="29" t="str">
        <f t="shared" ca="1" si="64"/>
        <v/>
      </c>
      <c r="AJ186" s="22"/>
      <c r="AK186" s="23" t="str">
        <f t="shared" ca="1" si="65"/>
        <v/>
      </c>
      <c r="AL186" s="22"/>
      <c r="AM186" s="23" t="str">
        <f t="shared" ca="1" si="66"/>
        <v/>
      </c>
      <c r="AN186" s="9" t="str">
        <f t="shared" si="67"/>
        <v/>
      </c>
      <c r="AO186" s="9" t="str">
        <f t="shared" si="68"/>
        <v/>
      </c>
      <c r="AP186" s="9" t="str">
        <f>IF(AN186=7,VLOOKUP(AO186,設定!$A$2:$B$6,2,1),"---")</f>
        <v>---</v>
      </c>
      <c r="AQ186" s="64"/>
      <c r="AR186" s="65"/>
      <c r="AS186" s="65"/>
      <c r="AT186" s="66" t="s">
        <v>105</v>
      </c>
      <c r="AU186" s="67"/>
      <c r="AV186" s="66"/>
      <c r="AW186" s="68"/>
      <c r="AX186" s="69" t="str">
        <f t="shared" si="71"/>
        <v/>
      </c>
      <c r="AY186" s="66" t="s">
        <v>105</v>
      </c>
      <c r="AZ186" s="66" t="s">
        <v>105</v>
      </c>
      <c r="BA186" s="66" t="s">
        <v>105</v>
      </c>
      <c r="BB186" s="66"/>
      <c r="BC186" s="66"/>
      <c r="BD186" s="66"/>
      <c r="BE186" s="66"/>
      <c r="BF186" s="70"/>
      <c r="BG186" s="74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153"/>
      <c r="BZ186" s="83"/>
      <c r="CA186" s="31"/>
      <c r="CB186" s="31">
        <v>174</v>
      </c>
      <c r="CC186" s="15" t="str">
        <f t="shared" si="69"/>
        <v/>
      </c>
      <c r="CD186" s="15" t="str">
        <f t="shared" si="72"/>
        <v>立得点表!3:12</v>
      </c>
      <c r="CE186" s="92" t="str">
        <f t="shared" si="73"/>
        <v>立得点表!16:25</v>
      </c>
      <c r="CF186" s="15" t="str">
        <f t="shared" si="74"/>
        <v>立3段得点表!3:13</v>
      </c>
      <c r="CG186" s="92" t="str">
        <f t="shared" si="75"/>
        <v>立3段得点表!16:25</v>
      </c>
      <c r="CH186" s="15" t="str">
        <f t="shared" si="76"/>
        <v>ボール得点表!3:13</v>
      </c>
      <c r="CI186" s="92" t="str">
        <f t="shared" si="77"/>
        <v>ボール得点表!16:25</v>
      </c>
      <c r="CJ186" s="15" t="str">
        <f t="shared" si="78"/>
        <v>50m得点表!3:13</v>
      </c>
      <c r="CK186" s="92" t="str">
        <f t="shared" si="79"/>
        <v>50m得点表!16:25</v>
      </c>
      <c r="CL186" s="15" t="str">
        <f t="shared" si="80"/>
        <v>往得点表!3:13</v>
      </c>
      <c r="CM186" s="92" t="str">
        <f t="shared" si="81"/>
        <v>往得点表!16:25</v>
      </c>
      <c r="CN186" s="15" t="str">
        <f t="shared" si="82"/>
        <v>腕得点表!3:13</v>
      </c>
      <c r="CO186" s="92" t="str">
        <f t="shared" si="83"/>
        <v>腕得点表!16:25</v>
      </c>
      <c r="CP186" s="15" t="str">
        <f t="shared" si="84"/>
        <v>腕膝得点表!3:4</v>
      </c>
      <c r="CQ186" s="92" t="str">
        <f t="shared" si="85"/>
        <v>腕膝得点表!8:9</v>
      </c>
      <c r="CR186" s="15" t="str">
        <f t="shared" si="86"/>
        <v>20mシャトルラン得点表!3:13</v>
      </c>
      <c r="CS186" s="92" t="str">
        <f t="shared" si="87"/>
        <v>20mシャトルラン得点表!16:25</v>
      </c>
      <c r="CT186" s="31" t="b">
        <f t="shared" si="70"/>
        <v>0</v>
      </c>
    </row>
    <row r="187" spans="1:98">
      <c r="A187" s="8">
        <v>175</v>
      </c>
      <c r="B187" s="117"/>
      <c r="C187" s="13"/>
      <c r="D187" s="138"/>
      <c r="E187" s="13"/>
      <c r="F187" s="111" t="str">
        <f t="shared" si="88"/>
        <v/>
      </c>
      <c r="G187" s="13"/>
      <c r="H187" s="13"/>
      <c r="I187" s="29"/>
      <c r="J187" s="114" t="str">
        <f t="shared" ca="1" si="59"/>
        <v/>
      </c>
      <c r="K187" s="4"/>
      <c r="L187" s="45"/>
      <c r="M187" s="45"/>
      <c r="N187" s="45"/>
      <c r="O187" s="22"/>
      <c r="P187" s="23" t="str">
        <f t="shared" ca="1" si="60"/>
        <v/>
      </c>
      <c r="Q187" s="42"/>
      <c r="R187" s="43"/>
      <c r="S187" s="43"/>
      <c r="T187" s="43"/>
      <c r="U187" s="120"/>
      <c r="V187" s="95"/>
      <c r="W187" s="29" t="str">
        <f t="shared" ca="1" si="61"/>
        <v/>
      </c>
      <c r="X187" s="27"/>
      <c r="Y187" s="42"/>
      <c r="Z187" s="43"/>
      <c r="AA187" s="43"/>
      <c r="AB187" s="43"/>
      <c r="AC187" s="44"/>
      <c r="AD187" s="22"/>
      <c r="AE187" s="23" t="str">
        <f t="shared" ca="1" si="62"/>
        <v/>
      </c>
      <c r="AF187" s="22"/>
      <c r="AG187" s="23" t="str">
        <f t="shared" ca="1" si="63"/>
        <v/>
      </c>
      <c r="AH187" s="95"/>
      <c r="AI187" s="29" t="str">
        <f t="shared" ca="1" si="64"/>
        <v/>
      </c>
      <c r="AJ187" s="22"/>
      <c r="AK187" s="23" t="str">
        <f t="shared" ca="1" si="65"/>
        <v/>
      </c>
      <c r="AL187" s="22"/>
      <c r="AM187" s="23" t="str">
        <f t="shared" ca="1" si="66"/>
        <v/>
      </c>
      <c r="AN187" s="9" t="str">
        <f t="shared" si="67"/>
        <v/>
      </c>
      <c r="AO187" s="9" t="str">
        <f t="shared" si="68"/>
        <v/>
      </c>
      <c r="AP187" s="9" t="str">
        <f>IF(AN187=7,VLOOKUP(AO187,設定!$A$2:$B$6,2,1),"---")</f>
        <v>---</v>
      </c>
      <c r="AQ187" s="64"/>
      <c r="AR187" s="65"/>
      <c r="AS187" s="65"/>
      <c r="AT187" s="66" t="s">
        <v>105</v>
      </c>
      <c r="AU187" s="67"/>
      <c r="AV187" s="66"/>
      <c r="AW187" s="68"/>
      <c r="AX187" s="69" t="str">
        <f t="shared" si="71"/>
        <v/>
      </c>
      <c r="AY187" s="66" t="s">
        <v>105</v>
      </c>
      <c r="AZ187" s="66" t="s">
        <v>105</v>
      </c>
      <c r="BA187" s="66" t="s">
        <v>105</v>
      </c>
      <c r="BB187" s="66"/>
      <c r="BC187" s="66"/>
      <c r="BD187" s="66"/>
      <c r="BE187" s="66"/>
      <c r="BF187" s="70"/>
      <c r="BG187" s="74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153"/>
      <c r="BZ187" s="83"/>
      <c r="CA187" s="31"/>
      <c r="CB187" s="31">
        <v>175</v>
      </c>
      <c r="CC187" s="15" t="str">
        <f t="shared" si="69"/>
        <v/>
      </c>
      <c r="CD187" s="15" t="str">
        <f t="shared" si="72"/>
        <v>立得点表!3:12</v>
      </c>
      <c r="CE187" s="92" t="str">
        <f t="shared" si="73"/>
        <v>立得点表!16:25</v>
      </c>
      <c r="CF187" s="15" t="str">
        <f t="shared" si="74"/>
        <v>立3段得点表!3:13</v>
      </c>
      <c r="CG187" s="92" t="str">
        <f t="shared" si="75"/>
        <v>立3段得点表!16:25</v>
      </c>
      <c r="CH187" s="15" t="str">
        <f t="shared" si="76"/>
        <v>ボール得点表!3:13</v>
      </c>
      <c r="CI187" s="92" t="str">
        <f t="shared" si="77"/>
        <v>ボール得点表!16:25</v>
      </c>
      <c r="CJ187" s="15" t="str">
        <f t="shared" si="78"/>
        <v>50m得点表!3:13</v>
      </c>
      <c r="CK187" s="92" t="str">
        <f t="shared" si="79"/>
        <v>50m得点表!16:25</v>
      </c>
      <c r="CL187" s="15" t="str">
        <f t="shared" si="80"/>
        <v>往得点表!3:13</v>
      </c>
      <c r="CM187" s="92" t="str">
        <f t="shared" si="81"/>
        <v>往得点表!16:25</v>
      </c>
      <c r="CN187" s="15" t="str">
        <f t="shared" si="82"/>
        <v>腕得点表!3:13</v>
      </c>
      <c r="CO187" s="92" t="str">
        <f t="shared" si="83"/>
        <v>腕得点表!16:25</v>
      </c>
      <c r="CP187" s="15" t="str">
        <f t="shared" si="84"/>
        <v>腕膝得点表!3:4</v>
      </c>
      <c r="CQ187" s="92" t="str">
        <f t="shared" si="85"/>
        <v>腕膝得点表!8:9</v>
      </c>
      <c r="CR187" s="15" t="str">
        <f t="shared" si="86"/>
        <v>20mシャトルラン得点表!3:13</v>
      </c>
      <c r="CS187" s="92" t="str">
        <f t="shared" si="87"/>
        <v>20mシャトルラン得点表!16:25</v>
      </c>
      <c r="CT187" s="31" t="b">
        <f t="shared" si="70"/>
        <v>0</v>
      </c>
    </row>
    <row r="188" spans="1:98">
      <c r="A188" s="8">
        <v>176</v>
      </c>
      <c r="B188" s="117"/>
      <c r="C188" s="13"/>
      <c r="D188" s="138"/>
      <c r="E188" s="13"/>
      <c r="F188" s="111" t="str">
        <f t="shared" si="88"/>
        <v/>
      </c>
      <c r="G188" s="13"/>
      <c r="H188" s="13"/>
      <c r="I188" s="29"/>
      <c r="J188" s="114" t="str">
        <f t="shared" ca="1" si="59"/>
        <v/>
      </c>
      <c r="K188" s="4"/>
      <c r="L188" s="45"/>
      <c r="M188" s="45"/>
      <c r="N188" s="45"/>
      <c r="O188" s="22"/>
      <c r="P188" s="23" t="str">
        <f t="shared" ca="1" si="60"/>
        <v/>
      </c>
      <c r="Q188" s="42"/>
      <c r="R188" s="43"/>
      <c r="S188" s="43"/>
      <c r="T188" s="43"/>
      <c r="U188" s="120"/>
      <c r="V188" s="95"/>
      <c r="W188" s="29" t="str">
        <f t="shared" ca="1" si="61"/>
        <v/>
      </c>
      <c r="X188" s="27"/>
      <c r="Y188" s="42"/>
      <c r="Z188" s="43"/>
      <c r="AA188" s="43"/>
      <c r="AB188" s="43"/>
      <c r="AC188" s="44"/>
      <c r="AD188" s="22"/>
      <c r="AE188" s="23" t="str">
        <f t="shared" ca="1" si="62"/>
        <v/>
      </c>
      <c r="AF188" s="22"/>
      <c r="AG188" s="23" t="str">
        <f t="shared" ca="1" si="63"/>
        <v/>
      </c>
      <c r="AH188" s="95"/>
      <c r="AI188" s="29" t="str">
        <f t="shared" ca="1" si="64"/>
        <v/>
      </c>
      <c r="AJ188" s="22"/>
      <c r="AK188" s="23" t="str">
        <f t="shared" ca="1" si="65"/>
        <v/>
      </c>
      <c r="AL188" s="22"/>
      <c r="AM188" s="23" t="str">
        <f t="shared" ca="1" si="66"/>
        <v/>
      </c>
      <c r="AN188" s="9" t="str">
        <f t="shared" si="67"/>
        <v/>
      </c>
      <c r="AO188" s="9" t="str">
        <f t="shared" si="68"/>
        <v/>
      </c>
      <c r="AP188" s="9" t="str">
        <f>IF(AN188=7,VLOOKUP(AO188,設定!$A$2:$B$6,2,1),"---")</f>
        <v>---</v>
      </c>
      <c r="AQ188" s="64"/>
      <c r="AR188" s="65"/>
      <c r="AS188" s="65"/>
      <c r="AT188" s="66" t="s">
        <v>105</v>
      </c>
      <c r="AU188" s="67"/>
      <c r="AV188" s="66"/>
      <c r="AW188" s="68"/>
      <c r="AX188" s="69" t="str">
        <f t="shared" si="71"/>
        <v/>
      </c>
      <c r="AY188" s="66" t="s">
        <v>105</v>
      </c>
      <c r="AZ188" s="66" t="s">
        <v>105</v>
      </c>
      <c r="BA188" s="66" t="s">
        <v>105</v>
      </c>
      <c r="BB188" s="66"/>
      <c r="BC188" s="66"/>
      <c r="BD188" s="66"/>
      <c r="BE188" s="66"/>
      <c r="BF188" s="70"/>
      <c r="BG188" s="74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153"/>
      <c r="BZ188" s="83"/>
      <c r="CA188" s="31"/>
      <c r="CB188" s="31">
        <v>176</v>
      </c>
      <c r="CC188" s="15" t="str">
        <f t="shared" si="69"/>
        <v/>
      </c>
      <c r="CD188" s="15" t="str">
        <f t="shared" si="72"/>
        <v>立得点表!3:12</v>
      </c>
      <c r="CE188" s="92" t="str">
        <f t="shared" si="73"/>
        <v>立得点表!16:25</v>
      </c>
      <c r="CF188" s="15" t="str">
        <f t="shared" si="74"/>
        <v>立3段得点表!3:13</v>
      </c>
      <c r="CG188" s="92" t="str">
        <f t="shared" si="75"/>
        <v>立3段得点表!16:25</v>
      </c>
      <c r="CH188" s="15" t="str">
        <f t="shared" si="76"/>
        <v>ボール得点表!3:13</v>
      </c>
      <c r="CI188" s="92" t="str">
        <f t="shared" si="77"/>
        <v>ボール得点表!16:25</v>
      </c>
      <c r="CJ188" s="15" t="str">
        <f t="shared" si="78"/>
        <v>50m得点表!3:13</v>
      </c>
      <c r="CK188" s="92" t="str">
        <f t="shared" si="79"/>
        <v>50m得点表!16:25</v>
      </c>
      <c r="CL188" s="15" t="str">
        <f t="shared" si="80"/>
        <v>往得点表!3:13</v>
      </c>
      <c r="CM188" s="92" t="str">
        <f t="shared" si="81"/>
        <v>往得点表!16:25</v>
      </c>
      <c r="CN188" s="15" t="str">
        <f t="shared" si="82"/>
        <v>腕得点表!3:13</v>
      </c>
      <c r="CO188" s="92" t="str">
        <f t="shared" si="83"/>
        <v>腕得点表!16:25</v>
      </c>
      <c r="CP188" s="15" t="str">
        <f t="shared" si="84"/>
        <v>腕膝得点表!3:4</v>
      </c>
      <c r="CQ188" s="92" t="str">
        <f t="shared" si="85"/>
        <v>腕膝得点表!8:9</v>
      </c>
      <c r="CR188" s="15" t="str">
        <f t="shared" si="86"/>
        <v>20mシャトルラン得点表!3:13</v>
      </c>
      <c r="CS188" s="92" t="str">
        <f t="shared" si="87"/>
        <v>20mシャトルラン得点表!16:25</v>
      </c>
      <c r="CT188" s="31" t="b">
        <f t="shared" si="70"/>
        <v>0</v>
      </c>
    </row>
    <row r="189" spans="1:98">
      <c r="A189" s="8">
        <v>177</v>
      </c>
      <c r="B189" s="117"/>
      <c r="C189" s="13"/>
      <c r="D189" s="138"/>
      <c r="E189" s="13"/>
      <c r="F189" s="111" t="str">
        <f t="shared" si="88"/>
        <v/>
      </c>
      <c r="G189" s="13"/>
      <c r="H189" s="13"/>
      <c r="I189" s="29"/>
      <c r="J189" s="114" t="str">
        <f t="shared" ca="1" si="59"/>
        <v/>
      </c>
      <c r="K189" s="4"/>
      <c r="L189" s="45"/>
      <c r="M189" s="45"/>
      <c r="N189" s="45"/>
      <c r="O189" s="22"/>
      <c r="P189" s="23" t="str">
        <f t="shared" ca="1" si="60"/>
        <v/>
      </c>
      <c r="Q189" s="42"/>
      <c r="R189" s="43"/>
      <c r="S189" s="43"/>
      <c r="T189" s="43"/>
      <c r="U189" s="120"/>
      <c r="V189" s="95"/>
      <c r="W189" s="29" t="str">
        <f t="shared" ca="1" si="61"/>
        <v/>
      </c>
      <c r="X189" s="27"/>
      <c r="Y189" s="42"/>
      <c r="Z189" s="43"/>
      <c r="AA189" s="43"/>
      <c r="AB189" s="43"/>
      <c r="AC189" s="44"/>
      <c r="AD189" s="22"/>
      <c r="AE189" s="23" t="str">
        <f t="shared" ca="1" si="62"/>
        <v/>
      </c>
      <c r="AF189" s="22"/>
      <c r="AG189" s="23" t="str">
        <f t="shared" ca="1" si="63"/>
        <v/>
      </c>
      <c r="AH189" s="95"/>
      <c r="AI189" s="29" t="str">
        <f t="shared" ca="1" si="64"/>
        <v/>
      </c>
      <c r="AJ189" s="22"/>
      <c r="AK189" s="23" t="str">
        <f t="shared" ca="1" si="65"/>
        <v/>
      </c>
      <c r="AL189" s="22"/>
      <c r="AM189" s="23" t="str">
        <f t="shared" ca="1" si="66"/>
        <v/>
      </c>
      <c r="AN189" s="9" t="str">
        <f t="shared" si="67"/>
        <v/>
      </c>
      <c r="AO189" s="9" t="str">
        <f t="shared" si="68"/>
        <v/>
      </c>
      <c r="AP189" s="9" t="str">
        <f>IF(AN189=7,VLOOKUP(AO189,設定!$A$2:$B$6,2,1),"---")</f>
        <v>---</v>
      </c>
      <c r="AQ189" s="64"/>
      <c r="AR189" s="65"/>
      <c r="AS189" s="65"/>
      <c r="AT189" s="66" t="s">
        <v>105</v>
      </c>
      <c r="AU189" s="67"/>
      <c r="AV189" s="66"/>
      <c r="AW189" s="68"/>
      <c r="AX189" s="69" t="str">
        <f t="shared" si="71"/>
        <v/>
      </c>
      <c r="AY189" s="66" t="s">
        <v>105</v>
      </c>
      <c r="AZ189" s="66" t="s">
        <v>105</v>
      </c>
      <c r="BA189" s="66" t="s">
        <v>105</v>
      </c>
      <c r="BB189" s="66"/>
      <c r="BC189" s="66"/>
      <c r="BD189" s="66"/>
      <c r="BE189" s="66"/>
      <c r="BF189" s="70"/>
      <c r="BG189" s="74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153"/>
      <c r="BZ189" s="83"/>
      <c r="CA189" s="31"/>
      <c r="CB189" s="31">
        <v>177</v>
      </c>
      <c r="CC189" s="15" t="str">
        <f t="shared" si="69"/>
        <v/>
      </c>
      <c r="CD189" s="15" t="str">
        <f t="shared" si="72"/>
        <v>立得点表!3:12</v>
      </c>
      <c r="CE189" s="92" t="str">
        <f t="shared" si="73"/>
        <v>立得点表!16:25</v>
      </c>
      <c r="CF189" s="15" t="str">
        <f t="shared" si="74"/>
        <v>立3段得点表!3:13</v>
      </c>
      <c r="CG189" s="92" t="str">
        <f t="shared" si="75"/>
        <v>立3段得点表!16:25</v>
      </c>
      <c r="CH189" s="15" t="str">
        <f t="shared" si="76"/>
        <v>ボール得点表!3:13</v>
      </c>
      <c r="CI189" s="92" t="str">
        <f t="shared" si="77"/>
        <v>ボール得点表!16:25</v>
      </c>
      <c r="CJ189" s="15" t="str">
        <f t="shared" si="78"/>
        <v>50m得点表!3:13</v>
      </c>
      <c r="CK189" s="92" t="str">
        <f t="shared" si="79"/>
        <v>50m得点表!16:25</v>
      </c>
      <c r="CL189" s="15" t="str">
        <f t="shared" si="80"/>
        <v>往得点表!3:13</v>
      </c>
      <c r="CM189" s="92" t="str">
        <f t="shared" si="81"/>
        <v>往得点表!16:25</v>
      </c>
      <c r="CN189" s="15" t="str">
        <f t="shared" si="82"/>
        <v>腕得点表!3:13</v>
      </c>
      <c r="CO189" s="92" t="str">
        <f t="shared" si="83"/>
        <v>腕得点表!16:25</v>
      </c>
      <c r="CP189" s="15" t="str">
        <f t="shared" si="84"/>
        <v>腕膝得点表!3:4</v>
      </c>
      <c r="CQ189" s="92" t="str">
        <f t="shared" si="85"/>
        <v>腕膝得点表!8:9</v>
      </c>
      <c r="CR189" s="15" t="str">
        <f t="shared" si="86"/>
        <v>20mシャトルラン得点表!3:13</v>
      </c>
      <c r="CS189" s="92" t="str">
        <f t="shared" si="87"/>
        <v>20mシャトルラン得点表!16:25</v>
      </c>
      <c r="CT189" s="31" t="b">
        <f t="shared" si="70"/>
        <v>0</v>
      </c>
    </row>
    <row r="190" spans="1:98">
      <c r="A190" s="8">
        <v>178</v>
      </c>
      <c r="B190" s="117"/>
      <c r="C190" s="13"/>
      <c r="D190" s="138"/>
      <c r="E190" s="13"/>
      <c r="F190" s="111" t="str">
        <f t="shared" si="88"/>
        <v/>
      </c>
      <c r="G190" s="13"/>
      <c r="H190" s="13"/>
      <c r="I190" s="29"/>
      <c r="J190" s="114" t="str">
        <f t="shared" ca="1" si="59"/>
        <v/>
      </c>
      <c r="K190" s="4"/>
      <c r="L190" s="45"/>
      <c r="M190" s="45"/>
      <c r="N190" s="45"/>
      <c r="O190" s="22"/>
      <c r="P190" s="23" t="str">
        <f t="shared" ca="1" si="60"/>
        <v/>
      </c>
      <c r="Q190" s="42"/>
      <c r="R190" s="43"/>
      <c r="S190" s="43"/>
      <c r="T190" s="43"/>
      <c r="U190" s="120"/>
      <c r="V190" s="95"/>
      <c r="W190" s="29" t="str">
        <f t="shared" ca="1" si="61"/>
        <v/>
      </c>
      <c r="X190" s="27"/>
      <c r="Y190" s="42"/>
      <c r="Z190" s="43"/>
      <c r="AA190" s="43"/>
      <c r="AB190" s="43"/>
      <c r="AC190" s="44"/>
      <c r="AD190" s="22"/>
      <c r="AE190" s="23" t="str">
        <f t="shared" ca="1" si="62"/>
        <v/>
      </c>
      <c r="AF190" s="22"/>
      <c r="AG190" s="23" t="str">
        <f t="shared" ca="1" si="63"/>
        <v/>
      </c>
      <c r="AH190" s="95"/>
      <c r="AI190" s="29" t="str">
        <f t="shared" ca="1" si="64"/>
        <v/>
      </c>
      <c r="AJ190" s="22"/>
      <c r="AK190" s="23" t="str">
        <f t="shared" ca="1" si="65"/>
        <v/>
      </c>
      <c r="AL190" s="22"/>
      <c r="AM190" s="23" t="str">
        <f t="shared" ca="1" si="66"/>
        <v/>
      </c>
      <c r="AN190" s="9" t="str">
        <f t="shared" si="67"/>
        <v/>
      </c>
      <c r="AO190" s="9" t="str">
        <f t="shared" si="68"/>
        <v/>
      </c>
      <c r="AP190" s="9" t="str">
        <f>IF(AN190=7,VLOOKUP(AO190,設定!$A$2:$B$6,2,1),"---")</f>
        <v>---</v>
      </c>
      <c r="AQ190" s="64"/>
      <c r="AR190" s="65"/>
      <c r="AS190" s="65"/>
      <c r="AT190" s="66" t="s">
        <v>105</v>
      </c>
      <c r="AU190" s="67"/>
      <c r="AV190" s="66"/>
      <c r="AW190" s="68"/>
      <c r="AX190" s="69" t="str">
        <f t="shared" si="71"/>
        <v/>
      </c>
      <c r="AY190" s="66" t="s">
        <v>105</v>
      </c>
      <c r="AZ190" s="66" t="s">
        <v>105</v>
      </c>
      <c r="BA190" s="66" t="s">
        <v>105</v>
      </c>
      <c r="BB190" s="66"/>
      <c r="BC190" s="66"/>
      <c r="BD190" s="66"/>
      <c r="BE190" s="66"/>
      <c r="BF190" s="70"/>
      <c r="BG190" s="74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153"/>
      <c r="BZ190" s="83"/>
      <c r="CA190" s="31"/>
      <c r="CB190" s="31">
        <v>178</v>
      </c>
      <c r="CC190" s="15" t="str">
        <f t="shared" si="69"/>
        <v/>
      </c>
      <c r="CD190" s="15" t="str">
        <f t="shared" si="72"/>
        <v>立得点表!3:12</v>
      </c>
      <c r="CE190" s="92" t="str">
        <f t="shared" si="73"/>
        <v>立得点表!16:25</v>
      </c>
      <c r="CF190" s="15" t="str">
        <f t="shared" si="74"/>
        <v>立3段得点表!3:13</v>
      </c>
      <c r="CG190" s="92" t="str">
        <f t="shared" si="75"/>
        <v>立3段得点表!16:25</v>
      </c>
      <c r="CH190" s="15" t="str">
        <f t="shared" si="76"/>
        <v>ボール得点表!3:13</v>
      </c>
      <c r="CI190" s="92" t="str">
        <f t="shared" si="77"/>
        <v>ボール得点表!16:25</v>
      </c>
      <c r="CJ190" s="15" t="str">
        <f t="shared" si="78"/>
        <v>50m得点表!3:13</v>
      </c>
      <c r="CK190" s="92" t="str">
        <f t="shared" si="79"/>
        <v>50m得点表!16:25</v>
      </c>
      <c r="CL190" s="15" t="str">
        <f t="shared" si="80"/>
        <v>往得点表!3:13</v>
      </c>
      <c r="CM190" s="92" t="str">
        <f t="shared" si="81"/>
        <v>往得点表!16:25</v>
      </c>
      <c r="CN190" s="15" t="str">
        <f t="shared" si="82"/>
        <v>腕得点表!3:13</v>
      </c>
      <c r="CO190" s="92" t="str">
        <f t="shared" si="83"/>
        <v>腕得点表!16:25</v>
      </c>
      <c r="CP190" s="15" t="str">
        <f t="shared" si="84"/>
        <v>腕膝得点表!3:4</v>
      </c>
      <c r="CQ190" s="92" t="str">
        <f t="shared" si="85"/>
        <v>腕膝得点表!8:9</v>
      </c>
      <c r="CR190" s="15" t="str">
        <f t="shared" si="86"/>
        <v>20mシャトルラン得点表!3:13</v>
      </c>
      <c r="CS190" s="92" t="str">
        <f t="shared" si="87"/>
        <v>20mシャトルラン得点表!16:25</v>
      </c>
      <c r="CT190" s="31" t="b">
        <f t="shared" si="70"/>
        <v>0</v>
      </c>
    </row>
    <row r="191" spans="1:98">
      <c r="A191" s="8">
        <v>179</v>
      </c>
      <c r="B191" s="117"/>
      <c r="C191" s="13"/>
      <c r="D191" s="138"/>
      <c r="E191" s="13"/>
      <c r="F191" s="111" t="str">
        <f t="shared" si="88"/>
        <v/>
      </c>
      <c r="G191" s="13"/>
      <c r="H191" s="13"/>
      <c r="I191" s="29"/>
      <c r="J191" s="114" t="str">
        <f t="shared" ca="1" si="59"/>
        <v/>
      </c>
      <c r="K191" s="4"/>
      <c r="L191" s="45"/>
      <c r="M191" s="45"/>
      <c r="N191" s="45"/>
      <c r="O191" s="22"/>
      <c r="P191" s="23" t="str">
        <f t="shared" ca="1" si="60"/>
        <v/>
      </c>
      <c r="Q191" s="42"/>
      <c r="R191" s="43"/>
      <c r="S191" s="43"/>
      <c r="T191" s="43"/>
      <c r="U191" s="120"/>
      <c r="V191" s="95"/>
      <c r="W191" s="29" t="str">
        <f t="shared" ca="1" si="61"/>
        <v/>
      </c>
      <c r="X191" s="27"/>
      <c r="Y191" s="42"/>
      <c r="Z191" s="43"/>
      <c r="AA191" s="43"/>
      <c r="AB191" s="43"/>
      <c r="AC191" s="44"/>
      <c r="AD191" s="22"/>
      <c r="AE191" s="23" t="str">
        <f t="shared" ca="1" si="62"/>
        <v/>
      </c>
      <c r="AF191" s="22"/>
      <c r="AG191" s="23" t="str">
        <f t="shared" ca="1" si="63"/>
        <v/>
      </c>
      <c r="AH191" s="95"/>
      <c r="AI191" s="29" t="str">
        <f t="shared" ca="1" si="64"/>
        <v/>
      </c>
      <c r="AJ191" s="22"/>
      <c r="AK191" s="23" t="str">
        <f t="shared" ca="1" si="65"/>
        <v/>
      </c>
      <c r="AL191" s="22"/>
      <c r="AM191" s="23" t="str">
        <f t="shared" ca="1" si="66"/>
        <v/>
      </c>
      <c r="AN191" s="9" t="str">
        <f t="shared" si="67"/>
        <v/>
      </c>
      <c r="AO191" s="9" t="str">
        <f t="shared" si="68"/>
        <v/>
      </c>
      <c r="AP191" s="9" t="str">
        <f>IF(AN191=7,VLOOKUP(AO191,設定!$A$2:$B$6,2,1),"---")</f>
        <v>---</v>
      </c>
      <c r="AQ191" s="64"/>
      <c r="AR191" s="65"/>
      <c r="AS191" s="65"/>
      <c r="AT191" s="66" t="s">
        <v>105</v>
      </c>
      <c r="AU191" s="67"/>
      <c r="AV191" s="66"/>
      <c r="AW191" s="68"/>
      <c r="AX191" s="69" t="str">
        <f t="shared" si="71"/>
        <v/>
      </c>
      <c r="AY191" s="66" t="s">
        <v>105</v>
      </c>
      <c r="AZ191" s="66" t="s">
        <v>105</v>
      </c>
      <c r="BA191" s="66" t="s">
        <v>105</v>
      </c>
      <c r="BB191" s="66"/>
      <c r="BC191" s="66"/>
      <c r="BD191" s="66"/>
      <c r="BE191" s="66"/>
      <c r="BF191" s="70"/>
      <c r="BG191" s="74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153"/>
      <c r="BZ191" s="83"/>
      <c r="CA191" s="31"/>
      <c r="CB191" s="31">
        <v>179</v>
      </c>
      <c r="CC191" s="15" t="str">
        <f t="shared" si="69"/>
        <v/>
      </c>
      <c r="CD191" s="15" t="str">
        <f t="shared" si="72"/>
        <v>立得点表!3:12</v>
      </c>
      <c r="CE191" s="92" t="str">
        <f t="shared" si="73"/>
        <v>立得点表!16:25</v>
      </c>
      <c r="CF191" s="15" t="str">
        <f t="shared" si="74"/>
        <v>立3段得点表!3:13</v>
      </c>
      <c r="CG191" s="92" t="str">
        <f t="shared" si="75"/>
        <v>立3段得点表!16:25</v>
      </c>
      <c r="CH191" s="15" t="str">
        <f t="shared" si="76"/>
        <v>ボール得点表!3:13</v>
      </c>
      <c r="CI191" s="92" t="str">
        <f t="shared" si="77"/>
        <v>ボール得点表!16:25</v>
      </c>
      <c r="CJ191" s="15" t="str">
        <f t="shared" si="78"/>
        <v>50m得点表!3:13</v>
      </c>
      <c r="CK191" s="92" t="str">
        <f t="shared" si="79"/>
        <v>50m得点表!16:25</v>
      </c>
      <c r="CL191" s="15" t="str">
        <f t="shared" si="80"/>
        <v>往得点表!3:13</v>
      </c>
      <c r="CM191" s="92" t="str">
        <f t="shared" si="81"/>
        <v>往得点表!16:25</v>
      </c>
      <c r="CN191" s="15" t="str">
        <f t="shared" si="82"/>
        <v>腕得点表!3:13</v>
      </c>
      <c r="CO191" s="92" t="str">
        <f t="shared" si="83"/>
        <v>腕得点表!16:25</v>
      </c>
      <c r="CP191" s="15" t="str">
        <f t="shared" si="84"/>
        <v>腕膝得点表!3:4</v>
      </c>
      <c r="CQ191" s="92" t="str">
        <f t="shared" si="85"/>
        <v>腕膝得点表!8:9</v>
      </c>
      <c r="CR191" s="15" t="str">
        <f t="shared" si="86"/>
        <v>20mシャトルラン得点表!3:13</v>
      </c>
      <c r="CS191" s="92" t="str">
        <f t="shared" si="87"/>
        <v>20mシャトルラン得点表!16:25</v>
      </c>
      <c r="CT191" s="31" t="b">
        <f t="shared" si="70"/>
        <v>0</v>
      </c>
    </row>
    <row r="192" spans="1:98">
      <c r="A192" s="8">
        <v>180</v>
      </c>
      <c r="B192" s="117"/>
      <c r="C192" s="13"/>
      <c r="D192" s="138"/>
      <c r="E192" s="13"/>
      <c r="F192" s="111" t="str">
        <f t="shared" si="88"/>
        <v/>
      </c>
      <c r="G192" s="13"/>
      <c r="H192" s="13"/>
      <c r="I192" s="29"/>
      <c r="J192" s="114" t="str">
        <f t="shared" ca="1" si="59"/>
        <v/>
      </c>
      <c r="K192" s="4"/>
      <c r="L192" s="45"/>
      <c r="M192" s="45"/>
      <c r="N192" s="45"/>
      <c r="O192" s="22"/>
      <c r="P192" s="23" t="str">
        <f t="shared" ca="1" si="60"/>
        <v/>
      </c>
      <c r="Q192" s="42"/>
      <c r="R192" s="43"/>
      <c r="S192" s="43"/>
      <c r="T192" s="43"/>
      <c r="U192" s="120"/>
      <c r="V192" s="95"/>
      <c r="W192" s="29" t="str">
        <f t="shared" ca="1" si="61"/>
        <v/>
      </c>
      <c r="X192" s="27"/>
      <c r="Y192" s="42"/>
      <c r="Z192" s="43"/>
      <c r="AA192" s="43"/>
      <c r="AB192" s="43"/>
      <c r="AC192" s="44"/>
      <c r="AD192" s="22"/>
      <c r="AE192" s="23" t="str">
        <f t="shared" ca="1" si="62"/>
        <v/>
      </c>
      <c r="AF192" s="22"/>
      <c r="AG192" s="23" t="str">
        <f t="shared" ca="1" si="63"/>
        <v/>
      </c>
      <c r="AH192" s="95"/>
      <c r="AI192" s="29" t="str">
        <f t="shared" ca="1" si="64"/>
        <v/>
      </c>
      <c r="AJ192" s="22"/>
      <c r="AK192" s="23" t="str">
        <f t="shared" ca="1" si="65"/>
        <v/>
      </c>
      <c r="AL192" s="22"/>
      <c r="AM192" s="23" t="str">
        <f t="shared" ca="1" si="66"/>
        <v/>
      </c>
      <c r="AN192" s="9" t="str">
        <f t="shared" si="67"/>
        <v/>
      </c>
      <c r="AO192" s="9" t="str">
        <f t="shared" si="68"/>
        <v/>
      </c>
      <c r="AP192" s="9" t="str">
        <f>IF(AN192=7,VLOOKUP(AO192,設定!$A$2:$B$6,2,1),"---")</f>
        <v>---</v>
      </c>
      <c r="AQ192" s="64"/>
      <c r="AR192" s="65"/>
      <c r="AS192" s="65"/>
      <c r="AT192" s="66" t="s">
        <v>105</v>
      </c>
      <c r="AU192" s="67"/>
      <c r="AV192" s="66"/>
      <c r="AW192" s="68"/>
      <c r="AX192" s="69" t="str">
        <f t="shared" si="71"/>
        <v/>
      </c>
      <c r="AY192" s="66" t="s">
        <v>105</v>
      </c>
      <c r="AZ192" s="66" t="s">
        <v>105</v>
      </c>
      <c r="BA192" s="66" t="s">
        <v>105</v>
      </c>
      <c r="BB192" s="66"/>
      <c r="BC192" s="66"/>
      <c r="BD192" s="66"/>
      <c r="BE192" s="66"/>
      <c r="BF192" s="70"/>
      <c r="BG192" s="74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153"/>
      <c r="BZ192" s="83"/>
      <c r="CA192" s="31"/>
      <c r="CB192" s="31">
        <v>180</v>
      </c>
      <c r="CC192" s="15" t="str">
        <f t="shared" si="69"/>
        <v/>
      </c>
      <c r="CD192" s="15" t="str">
        <f t="shared" si="72"/>
        <v>立得点表!3:12</v>
      </c>
      <c r="CE192" s="92" t="str">
        <f t="shared" si="73"/>
        <v>立得点表!16:25</v>
      </c>
      <c r="CF192" s="15" t="str">
        <f t="shared" si="74"/>
        <v>立3段得点表!3:13</v>
      </c>
      <c r="CG192" s="92" t="str">
        <f t="shared" si="75"/>
        <v>立3段得点表!16:25</v>
      </c>
      <c r="CH192" s="15" t="str">
        <f t="shared" si="76"/>
        <v>ボール得点表!3:13</v>
      </c>
      <c r="CI192" s="92" t="str">
        <f t="shared" si="77"/>
        <v>ボール得点表!16:25</v>
      </c>
      <c r="CJ192" s="15" t="str">
        <f t="shared" si="78"/>
        <v>50m得点表!3:13</v>
      </c>
      <c r="CK192" s="92" t="str">
        <f t="shared" si="79"/>
        <v>50m得点表!16:25</v>
      </c>
      <c r="CL192" s="15" t="str">
        <f t="shared" si="80"/>
        <v>往得点表!3:13</v>
      </c>
      <c r="CM192" s="92" t="str">
        <f t="shared" si="81"/>
        <v>往得点表!16:25</v>
      </c>
      <c r="CN192" s="15" t="str">
        <f t="shared" si="82"/>
        <v>腕得点表!3:13</v>
      </c>
      <c r="CO192" s="92" t="str">
        <f t="shared" si="83"/>
        <v>腕得点表!16:25</v>
      </c>
      <c r="CP192" s="15" t="str">
        <f t="shared" si="84"/>
        <v>腕膝得点表!3:4</v>
      </c>
      <c r="CQ192" s="92" t="str">
        <f t="shared" si="85"/>
        <v>腕膝得点表!8:9</v>
      </c>
      <c r="CR192" s="15" t="str">
        <f t="shared" si="86"/>
        <v>20mシャトルラン得点表!3:13</v>
      </c>
      <c r="CS192" s="92" t="str">
        <f t="shared" si="87"/>
        <v>20mシャトルラン得点表!16:25</v>
      </c>
      <c r="CT192" s="31" t="b">
        <f t="shared" si="70"/>
        <v>0</v>
      </c>
    </row>
    <row r="193" spans="1:98">
      <c r="A193" s="8">
        <v>181</v>
      </c>
      <c r="B193" s="117"/>
      <c r="C193" s="13"/>
      <c r="D193" s="138"/>
      <c r="E193" s="13"/>
      <c r="F193" s="111" t="str">
        <f t="shared" si="88"/>
        <v/>
      </c>
      <c r="G193" s="13"/>
      <c r="H193" s="13"/>
      <c r="I193" s="29"/>
      <c r="J193" s="114" t="str">
        <f t="shared" ca="1" si="59"/>
        <v/>
      </c>
      <c r="K193" s="4"/>
      <c r="L193" s="45"/>
      <c r="M193" s="45"/>
      <c r="N193" s="45"/>
      <c r="O193" s="22"/>
      <c r="P193" s="23" t="str">
        <f t="shared" ca="1" si="60"/>
        <v/>
      </c>
      <c r="Q193" s="42"/>
      <c r="R193" s="43"/>
      <c r="S193" s="43"/>
      <c r="T193" s="43"/>
      <c r="U193" s="120"/>
      <c r="V193" s="95"/>
      <c r="W193" s="29" t="str">
        <f t="shared" ca="1" si="61"/>
        <v/>
      </c>
      <c r="X193" s="27"/>
      <c r="Y193" s="42"/>
      <c r="Z193" s="43"/>
      <c r="AA193" s="43"/>
      <c r="AB193" s="43"/>
      <c r="AC193" s="44"/>
      <c r="AD193" s="22"/>
      <c r="AE193" s="23" t="str">
        <f t="shared" ca="1" si="62"/>
        <v/>
      </c>
      <c r="AF193" s="22"/>
      <c r="AG193" s="23" t="str">
        <f t="shared" ca="1" si="63"/>
        <v/>
      </c>
      <c r="AH193" s="95"/>
      <c r="AI193" s="29" t="str">
        <f t="shared" ca="1" si="64"/>
        <v/>
      </c>
      <c r="AJ193" s="22"/>
      <c r="AK193" s="23" t="str">
        <f t="shared" ca="1" si="65"/>
        <v/>
      </c>
      <c r="AL193" s="22"/>
      <c r="AM193" s="23" t="str">
        <f t="shared" ca="1" si="66"/>
        <v/>
      </c>
      <c r="AN193" s="9" t="str">
        <f t="shared" si="67"/>
        <v/>
      </c>
      <c r="AO193" s="9" t="str">
        <f t="shared" si="68"/>
        <v/>
      </c>
      <c r="AP193" s="9" t="str">
        <f>IF(AN193=7,VLOOKUP(AO193,設定!$A$2:$B$6,2,1),"---")</f>
        <v>---</v>
      </c>
      <c r="AQ193" s="64"/>
      <c r="AR193" s="65"/>
      <c r="AS193" s="65"/>
      <c r="AT193" s="66" t="s">
        <v>105</v>
      </c>
      <c r="AU193" s="67"/>
      <c r="AV193" s="66"/>
      <c r="AW193" s="68"/>
      <c r="AX193" s="69" t="str">
        <f t="shared" si="71"/>
        <v/>
      </c>
      <c r="AY193" s="66" t="s">
        <v>105</v>
      </c>
      <c r="AZ193" s="66" t="s">
        <v>105</v>
      </c>
      <c r="BA193" s="66" t="s">
        <v>105</v>
      </c>
      <c r="BB193" s="66"/>
      <c r="BC193" s="66"/>
      <c r="BD193" s="66"/>
      <c r="BE193" s="66"/>
      <c r="BF193" s="70"/>
      <c r="BG193" s="74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153"/>
      <c r="BZ193" s="83"/>
      <c r="CA193" s="31"/>
      <c r="CB193" s="31">
        <v>181</v>
      </c>
      <c r="CC193" s="15" t="str">
        <f t="shared" si="69"/>
        <v/>
      </c>
      <c r="CD193" s="15" t="str">
        <f t="shared" si="72"/>
        <v>立得点表!3:12</v>
      </c>
      <c r="CE193" s="92" t="str">
        <f t="shared" si="73"/>
        <v>立得点表!16:25</v>
      </c>
      <c r="CF193" s="15" t="str">
        <f t="shared" si="74"/>
        <v>立3段得点表!3:13</v>
      </c>
      <c r="CG193" s="92" t="str">
        <f t="shared" si="75"/>
        <v>立3段得点表!16:25</v>
      </c>
      <c r="CH193" s="15" t="str">
        <f t="shared" si="76"/>
        <v>ボール得点表!3:13</v>
      </c>
      <c r="CI193" s="92" t="str">
        <f t="shared" si="77"/>
        <v>ボール得点表!16:25</v>
      </c>
      <c r="CJ193" s="15" t="str">
        <f t="shared" si="78"/>
        <v>50m得点表!3:13</v>
      </c>
      <c r="CK193" s="92" t="str">
        <f t="shared" si="79"/>
        <v>50m得点表!16:25</v>
      </c>
      <c r="CL193" s="15" t="str">
        <f t="shared" si="80"/>
        <v>往得点表!3:13</v>
      </c>
      <c r="CM193" s="92" t="str">
        <f t="shared" si="81"/>
        <v>往得点表!16:25</v>
      </c>
      <c r="CN193" s="15" t="str">
        <f t="shared" si="82"/>
        <v>腕得点表!3:13</v>
      </c>
      <c r="CO193" s="92" t="str">
        <f t="shared" si="83"/>
        <v>腕得点表!16:25</v>
      </c>
      <c r="CP193" s="15" t="str">
        <f t="shared" si="84"/>
        <v>腕膝得点表!3:4</v>
      </c>
      <c r="CQ193" s="92" t="str">
        <f t="shared" si="85"/>
        <v>腕膝得点表!8:9</v>
      </c>
      <c r="CR193" s="15" t="str">
        <f t="shared" si="86"/>
        <v>20mシャトルラン得点表!3:13</v>
      </c>
      <c r="CS193" s="92" t="str">
        <f t="shared" si="87"/>
        <v>20mシャトルラン得点表!16:25</v>
      </c>
      <c r="CT193" s="31" t="b">
        <f t="shared" si="70"/>
        <v>0</v>
      </c>
    </row>
    <row r="194" spans="1:98">
      <c r="A194" s="8">
        <v>182</v>
      </c>
      <c r="B194" s="117"/>
      <c r="C194" s="13"/>
      <c r="D194" s="138"/>
      <c r="E194" s="13"/>
      <c r="F194" s="111" t="str">
        <f t="shared" si="88"/>
        <v/>
      </c>
      <c r="G194" s="13"/>
      <c r="H194" s="13"/>
      <c r="I194" s="29"/>
      <c r="J194" s="114" t="str">
        <f t="shared" ca="1" si="59"/>
        <v/>
      </c>
      <c r="K194" s="4"/>
      <c r="L194" s="45"/>
      <c r="M194" s="45"/>
      <c r="N194" s="45"/>
      <c r="O194" s="22"/>
      <c r="P194" s="23" t="str">
        <f t="shared" ca="1" si="60"/>
        <v/>
      </c>
      <c r="Q194" s="42"/>
      <c r="R194" s="43"/>
      <c r="S194" s="43"/>
      <c r="T194" s="43"/>
      <c r="U194" s="120"/>
      <c r="V194" s="95"/>
      <c r="W194" s="29" t="str">
        <f t="shared" ca="1" si="61"/>
        <v/>
      </c>
      <c r="X194" s="27"/>
      <c r="Y194" s="42"/>
      <c r="Z194" s="43"/>
      <c r="AA194" s="43"/>
      <c r="AB194" s="43"/>
      <c r="AC194" s="44"/>
      <c r="AD194" s="22"/>
      <c r="AE194" s="23" t="str">
        <f t="shared" ca="1" si="62"/>
        <v/>
      </c>
      <c r="AF194" s="22"/>
      <c r="AG194" s="23" t="str">
        <f t="shared" ca="1" si="63"/>
        <v/>
      </c>
      <c r="AH194" s="95"/>
      <c r="AI194" s="29" t="str">
        <f t="shared" ca="1" si="64"/>
        <v/>
      </c>
      <c r="AJ194" s="22"/>
      <c r="AK194" s="23" t="str">
        <f t="shared" ca="1" si="65"/>
        <v/>
      </c>
      <c r="AL194" s="22"/>
      <c r="AM194" s="23" t="str">
        <f t="shared" ca="1" si="66"/>
        <v/>
      </c>
      <c r="AN194" s="9" t="str">
        <f t="shared" si="67"/>
        <v/>
      </c>
      <c r="AO194" s="9" t="str">
        <f t="shared" si="68"/>
        <v/>
      </c>
      <c r="AP194" s="9" t="str">
        <f>IF(AN194=7,VLOOKUP(AO194,設定!$A$2:$B$6,2,1),"---")</f>
        <v>---</v>
      </c>
      <c r="AQ194" s="64"/>
      <c r="AR194" s="65"/>
      <c r="AS194" s="65"/>
      <c r="AT194" s="66" t="s">
        <v>105</v>
      </c>
      <c r="AU194" s="67"/>
      <c r="AV194" s="66"/>
      <c r="AW194" s="68"/>
      <c r="AX194" s="69" t="str">
        <f t="shared" si="71"/>
        <v/>
      </c>
      <c r="AY194" s="66" t="s">
        <v>105</v>
      </c>
      <c r="AZ194" s="66" t="s">
        <v>105</v>
      </c>
      <c r="BA194" s="66" t="s">
        <v>105</v>
      </c>
      <c r="BB194" s="66"/>
      <c r="BC194" s="66"/>
      <c r="BD194" s="66"/>
      <c r="BE194" s="66"/>
      <c r="BF194" s="70"/>
      <c r="BG194" s="74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153"/>
      <c r="BZ194" s="83"/>
      <c r="CA194" s="31"/>
      <c r="CB194" s="31">
        <v>182</v>
      </c>
      <c r="CC194" s="15" t="str">
        <f t="shared" si="69"/>
        <v/>
      </c>
      <c r="CD194" s="15" t="str">
        <f t="shared" si="72"/>
        <v>立得点表!3:12</v>
      </c>
      <c r="CE194" s="92" t="str">
        <f t="shared" si="73"/>
        <v>立得点表!16:25</v>
      </c>
      <c r="CF194" s="15" t="str">
        <f t="shared" si="74"/>
        <v>立3段得点表!3:13</v>
      </c>
      <c r="CG194" s="92" t="str">
        <f t="shared" si="75"/>
        <v>立3段得点表!16:25</v>
      </c>
      <c r="CH194" s="15" t="str">
        <f t="shared" si="76"/>
        <v>ボール得点表!3:13</v>
      </c>
      <c r="CI194" s="92" t="str">
        <f t="shared" si="77"/>
        <v>ボール得点表!16:25</v>
      </c>
      <c r="CJ194" s="15" t="str">
        <f t="shared" si="78"/>
        <v>50m得点表!3:13</v>
      </c>
      <c r="CK194" s="92" t="str">
        <f t="shared" si="79"/>
        <v>50m得点表!16:25</v>
      </c>
      <c r="CL194" s="15" t="str">
        <f t="shared" si="80"/>
        <v>往得点表!3:13</v>
      </c>
      <c r="CM194" s="92" t="str">
        <f t="shared" si="81"/>
        <v>往得点表!16:25</v>
      </c>
      <c r="CN194" s="15" t="str">
        <f t="shared" si="82"/>
        <v>腕得点表!3:13</v>
      </c>
      <c r="CO194" s="92" t="str">
        <f t="shared" si="83"/>
        <v>腕得点表!16:25</v>
      </c>
      <c r="CP194" s="15" t="str">
        <f t="shared" si="84"/>
        <v>腕膝得点表!3:4</v>
      </c>
      <c r="CQ194" s="92" t="str">
        <f t="shared" si="85"/>
        <v>腕膝得点表!8:9</v>
      </c>
      <c r="CR194" s="15" t="str">
        <f t="shared" si="86"/>
        <v>20mシャトルラン得点表!3:13</v>
      </c>
      <c r="CS194" s="92" t="str">
        <f t="shared" si="87"/>
        <v>20mシャトルラン得点表!16:25</v>
      </c>
      <c r="CT194" s="31" t="b">
        <f t="shared" si="70"/>
        <v>0</v>
      </c>
    </row>
    <row r="195" spans="1:98">
      <c r="A195" s="8">
        <v>183</v>
      </c>
      <c r="B195" s="117"/>
      <c r="C195" s="13"/>
      <c r="D195" s="138"/>
      <c r="E195" s="13"/>
      <c r="F195" s="111" t="str">
        <f t="shared" si="88"/>
        <v/>
      </c>
      <c r="G195" s="13"/>
      <c r="H195" s="13"/>
      <c r="I195" s="29"/>
      <c r="J195" s="114" t="str">
        <f t="shared" ca="1" si="59"/>
        <v/>
      </c>
      <c r="K195" s="4"/>
      <c r="L195" s="45"/>
      <c r="M195" s="45"/>
      <c r="N195" s="45"/>
      <c r="O195" s="22"/>
      <c r="P195" s="23" t="str">
        <f t="shared" ca="1" si="60"/>
        <v/>
      </c>
      <c r="Q195" s="42"/>
      <c r="R195" s="43"/>
      <c r="S195" s="43"/>
      <c r="T195" s="43"/>
      <c r="U195" s="120"/>
      <c r="V195" s="95"/>
      <c r="W195" s="29" t="str">
        <f t="shared" ca="1" si="61"/>
        <v/>
      </c>
      <c r="X195" s="27"/>
      <c r="Y195" s="42"/>
      <c r="Z195" s="43"/>
      <c r="AA195" s="43"/>
      <c r="AB195" s="43"/>
      <c r="AC195" s="44"/>
      <c r="AD195" s="22"/>
      <c r="AE195" s="23" t="str">
        <f t="shared" ca="1" si="62"/>
        <v/>
      </c>
      <c r="AF195" s="22"/>
      <c r="AG195" s="23" t="str">
        <f t="shared" ca="1" si="63"/>
        <v/>
      </c>
      <c r="AH195" s="95"/>
      <c r="AI195" s="29" t="str">
        <f t="shared" ca="1" si="64"/>
        <v/>
      </c>
      <c r="AJ195" s="22"/>
      <c r="AK195" s="23" t="str">
        <f t="shared" ca="1" si="65"/>
        <v/>
      </c>
      <c r="AL195" s="22"/>
      <c r="AM195" s="23" t="str">
        <f t="shared" ca="1" si="66"/>
        <v/>
      </c>
      <c r="AN195" s="9" t="str">
        <f t="shared" si="67"/>
        <v/>
      </c>
      <c r="AO195" s="9" t="str">
        <f t="shared" si="68"/>
        <v/>
      </c>
      <c r="AP195" s="9" t="str">
        <f>IF(AN195=7,VLOOKUP(AO195,設定!$A$2:$B$6,2,1),"---")</f>
        <v>---</v>
      </c>
      <c r="AQ195" s="64"/>
      <c r="AR195" s="65"/>
      <c r="AS195" s="65"/>
      <c r="AT195" s="66" t="s">
        <v>105</v>
      </c>
      <c r="AU195" s="67"/>
      <c r="AV195" s="66"/>
      <c r="AW195" s="68"/>
      <c r="AX195" s="69" t="str">
        <f t="shared" si="71"/>
        <v/>
      </c>
      <c r="AY195" s="66" t="s">
        <v>105</v>
      </c>
      <c r="AZ195" s="66" t="s">
        <v>105</v>
      </c>
      <c r="BA195" s="66" t="s">
        <v>105</v>
      </c>
      <c r="BB195" s="66"/>
      <c r="BC195" s="66"/>
      <c r="BD195" s="66"/>
      <c r="BE195" s="66"/>
      <c r="BF195" s="70"/>
      <c r="BG195" s="74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153"/>
      <c r="BZ195" s="83"/>
      <c r="CA195" s="31"/>
      <c r="CB195" s="31">
        <v>183</v>
      </c>
      <c r="CC195" s="15" t="str">
        <f t="shared" si="69"/>
        <v/>
      </c>
      <c r="CD195" s="15" t="str">
        <f t="shared" si="72"/>
        <v>立得点表!3:12</v>
      </c>
      <c r="CE195" s="92" t="str">
        <f t="shared" si="73"/>
        <v>立得点表!16:25</v>
      </c>
      <c r="CF195" s="15" t="str">
        <f t="shared" si="74"/>
        <v>立3段得点表!3:13</v>
      </c>
      <c r="CG195" s="92" t="str">
        <f t="shared" si="75"/>
        <v>立3段得点表!16:25</v>
      </c>
      <c r="CH195" s="15" t="str">
        <f t="shared" si="76"/>
        <v>ボール得点表!3:13</v>
      </c>
      <c r="CI195" s="92" t="str">
        <f t="shared" si="77"/>
        <v>ボール得点表!16:25</v>
      </c>
      <c r="CJ195" s="15" t="str">
        <f t="shared" si="78"/>
        <v>50m得点表!3:13</v>
      </c>
      <c r="CK195" s="92" t="str">
        <f t="shared" si="79"/>
        <v>50m得点表!16:25</v>
      </c>
      <c r="CL195" s="15" t="str">
        <f t="shared" si="80"/>
        <v>往得点表!3:13</v>
      </c>
      <c r="CM195" s="92" t="str">
        <f t="shared" si="81"/>
        <v>往得点表!16:25</v>
      </c>
      <c r="CN195" s="15" t="str">
        <f t="shared" si="82"/>
        <v>腕得点表!3:13</v>
      </c>
      <c r="CO195" s="92" t="str">
        <f t="shared" si="83"/>
        <v>腕得点表!16:25</v>
      </c>
      <c r="CP195" s="15" t="str">
        <f t="shared" si="84"/>
        <v>腕膝得点表!3:4</v>
      </c>
      <c r="CQ195" s="92" t="str">
        <f t="shared" si="85"/>
        <v>腕膝得点表!8:9</v>
      </c>
      <c r="CR195" s="15" t="str">
        <f t="shared" si="86"/>
        <v>20mシャトルラン得点表!3:13</v>
      </c>
      <c r="CS195" s="92" t="str">
        <f t="shared" si="87"/>
        <v>20mシャトルラン得点表!16:25</v>
      </c>
      <c r="CT195" s="31" t="b">
        <f t="shared" si="70"/>
        <v>0</v>
      </c>
    </row>
    <row r="196" spans="1:98">
      <c r="A196" s="8">
        <v>184</v>
      </c>
      <c r="B196" s="117"/>
      <c r="C196" s="13"/>
      <c r="D196" s="138"/>
      <c r="E196" s="13"/>
      <c r="F196" s="111" t="str">
        <f t="shared" si="88"/>
        <v/>
      </c>
      <c r="G196" s="13"/>
      <c r="H196" s="13"/>
      <c r="I196" s="29"/>
      <c r="J196" s="114" t="str">
        <f t="shared" ca="1" si="59"/>
        <v/>
      </c>
      <c r="K196" s="4"/>
      <c r="L196" s="45"/>
      <c r="M196" s="45"/>
      <c r="N196" s="45"/>
      <c r="O196" s="22"/>
      <c r="P196" s="23" t="str">
        <f t="shared" ca="1" si="60"/>
        <v/>
      </c>
      <c r="Q196" s="42"/>
      <c r="R196" s="43"/>
      <c r="S196" s="43"/>
      <c r="T196" s="43"/>
      <c r="U196" s="120"/>
      <c r="V196" s="95"/>
      <c r="W196" s="29" t="str">
        <f t="shared" ca="1" si="61"/>
        <v/>
      </c>
      <c r="X196" s="27"/>
      <c r="Y196" s="42"/>
      <c r="Z196" s="43"/>
      <c r="AA196" s="43"/>
      <c r="AB196" s="43"/>
      <c r="AC196" s="44"/>
      <c r="AD196" s="22"/>
      <c r="AE196" s="23" t="str">
        <f t="shared" ca="1" si="62"/>
        <v/>
      </c>
      <c r="AF196" s="22"/>
      <c r="AG196" s="23" t="str">
        <f t="shared" ca="1" si="63"/>
        <v/>
      </c>
      <c r="AH196" s="95"/>
      <c r="AI196" s="29" t="str">
        <f t="shared" ca="1" si="64"/>
        <v/>
      </c>
      <c r="AJ196" s="22"/>
      <c r="AK196" s="23" t="str">
        <f t="shared" ca="1" si="65"/>
        <v/>
      </c>
      <c r="AL196" s="22"/>
      <c r="AM196" s="23" t="str">
        <f t="shared" ca="1" si="66"/>
        <v/>
      </c>
      <c r="AN196" s="9" t="str">
        <f t="shared" si="67"/>
        <v/>
      </c>
      <c r="AO196" s="9" t="str">
        <f t="shared" si="68"/>
        <v/>
      </c>
      <c r="AP196" s="9" t="str">
        <f>IF(AN196=7,VLOOKUP(AO196,設定!$A$2:$B$6,2,1),"---")</f>
        <v>---</v>
      </c>
      <c r="AQ196" s="64"/>
      <c r="AR196" s="65"/>
      <c r="AS196" s="65"/>
      <c r="AT196" s="66" t="s">
        <v>105</v>
      </c>
      <c r="AU196" s="67"/>
      <c r="AV196" s="66"/>
      <c r="AW196" s="68"/>
      <c r="AX196" s="69" t="str">
        <f t="shared" si="71"/>
        <v/>
      </c>
      <c r="AY196" s="66" t="s">
        <v>105</v>
      </c>
      <c r="AZ196" s="66" t="s">
        <v>105</v>
      </c>
      <c r="BA196" s="66" t="s">
        <v>105</v>
      </c>
      <c r="BB196" s="66"/>
      <c r="BC196" s="66"/>
      <c r="BD196" s="66"/>
      <c r="BE196" s="66"/>
      <c r="BF196" s="70"/>
      <c r="BG196" s="74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153"/>
      <c r="BZ196" s="83"/>
      <c r="CA196" s="31"/>
      <c r="CB196" s="31">
        <v>184</v>
      </c>
      <c r="CC196" s="15" t="str">
        <f t="shared" si="69"/>
        <v/>
      </c>
      <c r="CD196" s="15" t="str">
        <f t="shared" si="72"/>
        <v>立得点表!3:12</v>
      </c>
      <c r="CE196" s="92" t="str">
        <f t="shared" si="73"/>
        <v>立得点表!16:25</v>
      </c>
      <c r="CF196" s="15" t="str">
        <f t="shared" si="74"/>
        <v>立3段得点表!3:13</v>
      </c>
      <c r="CG196" s="92" t="str">
        <f t="shared" si="75"/>
        <v>立3段得点表!16:25</v>
      </c>
      <c r="CH196" s="15" t="str">
        <f t="shared" si="76"/>
        <v>ボール得点表!3:13</v>
      </c>
      <c r="CI196" s="92" t="str">
        <f t="shared" si="77"/>
        <v>ボール得点表!16:25</v>
      </c>
      <c r="CJ196" s="15" t="str">
        <f t="shared" si="78"/>
        <v>50m得点表!3:13</v>
      </c>
      <c r="CK196" s="92" t="str">
        <f t="shared" si="79"/>
        <v>50m得点表!16:25</v>
      </c>
      <c r="CL196" s="15" t="str">
        <f t="shared" si="80"/>
        <v>往得点表!3:13</v>
      </c>
      <c r="CM196" s="92" t="str">
        <f t="shared" si="81"/>
        <v>往得点表!16:25</v>
      </c>
      <c r="CN196" s="15" t="str">
        <f t="shared" si="82"/>
        <v>腕得点表!3:13</v>
      </c>
      <c r="CO196" s="92" t="str">
        <f t="shared" si="83"/>
        <v>腕得点表!16:25</v>
      </c>
      <c r="CP196" s="15" t="str">
        <f t="shared" si="84"/>
        <v>腕膝得点表!3:4</v>
      </c>
      <c r="CQ196" s="92" t="str">
        <f t="shared" si="85"/>
        <v>腕膝得点表!8:9</v>
      </c>
      <c r="CR196" s="15" t="str">
        <f t="shared" si="86"/>
        <v>20mシャトルラン得点表!3:13</v>
      </c>
      <c r="CS196" s="92" t="str">
        <f t="shared" si="87"/>
        <v>20mシャトルラン得点表!16:25</v>
      </c>
      <c r="CT196" s="31" t="b">
        <f t="shared" si="70"/>
        <v>0</v>
      </c>
    </row>
    <row r="197" spans="1:98">
      <c r="A197" s="8">
        <v>185</v>
      </c>
      <c r="B197" s="117"/>
      <c r="C197" s="13"/>
      <c r="D197" s="138"/>
      <c r="E197" s="13"/>
      <c r="F197" s="111" t="str">
        <f t="shared" si="88"/>
        <v/>
      </c>
      <c r="G197" s="13"/>
      <c r="H197" s="13"/>
      <c r="I197" s="29"/>
      <c r="J197" s="114" t="str">
        <f t="shared" ca="1" si="59"/>
        <v/>
      </c>
      <c r="K197" s="4"/>
      <c r="L197" s="45"/>
      <c r="M197" s="45"/>
      <c r="N197" s="45"/>
      <c r="O197" s="22"/>
      <c r="P197" s="23" t="str">
        <f t="shared" ca="1" si="60"/>
        <v/>
      </c>
      <c r="Q197" s="42"/>
      <c r="R197" s="43"/>
      <c r="S197" s="43"/>
      <c r="T197" s="43"/>
      <c r="U197" s="120"/>
      <c r="V197" s="95"/>
      <c r="W197" s="29" t="str">
        <f t="shared" ca="1" si="61"/>
        <v/>
      </c>
      <c r="X197" s="27"/>
      <c r="Y197" s="42"/>
      <c r="Z197" s="43"/>
      <c r="AA197" s="43"/>
      <c r="AB197" s="43"/>
      <c r="AC197" s="44"/>
      <c r="AD197" s="22"/>
      <c r="AE197" s="23" t="str">
        <f t="shared" ca="1" si="62"/>
        <v/>
      </c>
      <c r="AF197" s="22"/>
      <c r="AG197" s="23" t="str">
        <f t="shared" ca="1" si="63"/>
        <v/>
      </c>
      <c r="AH197" s="95"/>
      <c r="AI197" s="29" t="str">
        <f t="shared" ca="1" si="64"/>
        <v/>
      </c>
      <c r="AJ197" s="22"/>
      <c r="AK197" s="23" t="str">
        <f t="shared" ca="1" si="65"/>
        <v/>
      </c>
      <c r="AL197" s="22"/>
      <c r="AM197" s="23" t="str">
        <f t="shared" ca="1" si="66"/>
        <v/>
      </c>
      <c r="AN197" s="9" t="str">
        <f t="shared" si="67"/>
        <v/>
      </c>
      <c r="AO197" s="9" t="str">
        <f t="shared" si="68"/>
        <v/>
      </c>
      <c r="AP197" s="9" t="str">
        <f>IF(AN197=7,VLOOKUP(AO197,設定!$A$2:$B$6,2,1),"---")</f>
        <v>---</v>
      </c>
      <c r="AQ197" s="64"/>
      <c r="AR197" s="65"/>
      <c r="AS197" s="65"/>
      <c r="AT197" s="66" t="s">
        <v>105</v>
      </c>
      <c r="AU197" s="67"/>
      <c r="AV197" s="66"/>
      <c r="AW197" s="68"/>
      <c r="AX197" s="69" t="str">
        <f t="shared" si="71"/>
        <v/>
      </c>
      <c r="AY197" s="66" t="s">
        <v>105</v>
      </c>
      <c r="AZ197" s="66" t="s">
        <v>105</v>
      </c>
      <c r="BA197" s="66" t="s">
        <v>105</v>
      </c>
      <c r="BB197" s="66"/>
      <c r="BC197" s="66"/>
      <c r="BD197" s="66"/>
      <c r="BE197" s="66"/>
      <c r="BF197" s="70"/>
      <c r="BG197" s="74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153"/>
      <c r="BZ197" s="83"/>
      <c r="CA197" s="31"/>
      <c r="CB197" s="31">
        <v>185</v>
      </c>
      <c r="CC197" s="15" t="str">
        <f t="shared" si="69"/>
        <v/>
      </c>
      <c r="CD197" s="15" t="str">
        <f t="shared" si="72"/>
        <v>立得点表!3:12</v>
      </c>
      <c r="CE197" s="92" t="str">
        <f t="shared" si="73"/>
        <v>立得点表!16:25</v>
      </c>
      <c r="CF197" s="15" t="str">
        <f t="shared" si="74"/>
        <v>立3段得点表!3:13</v>
      </c>
      <c r="CG197" s="92" t="str">
        <f t="shared" si="75"/>
        <v>立3段得点表!16:25</v>
      </c>
      <c r="CH197" s="15" t="str">
        <f t="shared" si="76"/>
        <v>ボール得点表!3:13</v>
      </c>
      <c r="CI197" s="92" t="str">
        <f t="shared" si="77"/>
        <v>ボール得点表!16:25</v>
      </c>
      <c r="CJ197" s="15" t="str">
        <f t="shared" si="78"/>
        <v>50m得点表!3:13</v>
      </c>
      <c r="CK197" s="92" t="str">
        <f t="shared" si="79"/>
        <v>50m得点表!16:25</v>
      </c>
      <c r="CL197" s="15" t="str">
        <f t="shared" si="80"/>
        <v>往得点表!3:13</v>
      </c>
      <c r="CM197" s="92" t="str">
        <f t="shared" si="81"/>
        <v>往得点表!16:25</v>
      </c>
      <c r="CN197" s="15" t="str">
        <f t="shared" si="82"/>
        <v>腕得点表!3:13</v>
      </c>
      <c r="CO197" s="92" t="str">
        <f t="shared" si="83"/>
        <v>腕得点表!16:25</v>
      </c>
      <c r="CP197" s="15" t="str">
        <f t="shared" si="84"/>
        <v>腕膝得点表!3:4</v>
      </c>
      <c r="CQ197" s="92" t="str">
        <f t="shared" si="85"/>
        <v>腕膝得点表!8:9</v>
      </c>
      <c r="CR197" s="15" t="str">
        <f t="shared" si="86"/>
        <v>20mシャトルラン得点表!3:13</v>
      </c>
      <c r="CS197" s="92" t="str">
        <f t="shared" si="87"/>
        <v>20mシャトルラン得点表!16:25</v>
      </c>
      <c r="CT197" s="31" t="b">
        <f t="shared" si="70"/>
        <v>0</v>
      </c>
    </row>
    <row r="198" spans="1:98">
      <c r="A198" s="8">
        <v>186</v>
      </c>
      <c r="B198" s="117"/>
      <c r="C198" s="13"/>
      <c r="D198" s="138"/>
      <c r="E198" s="13"/>
      <c r="F198" s="111" t="str">
        <f t="shared" si="88"/>
        <v/>
      </c>
      <c r="G198" s="13"/>
      <c r="H198" s="13"/>
      <c r="I198" s="29"/>
      <c r="J198" s="114" t="str">
        <f t="shared" ca="1" si="59"/>
        <v/>
      </c>
      <c r="K198" s="4"/>
      <c r="L198" s="45"/>
      <c r="M198" s="45"/>
      <c r="N198" s="45"/>
      <c r="O198" s="22"/>
      <c r="P198" s="23" t="str">
        <f t="shared" ca="1" si="60"/>
        <v/>
      </c>
      <c r="Q198" s="42"/>
      <c r="R198" s="43"/>
      <c r="S198" s="43"/>
      <c r="T198" s="43"/>
      <c r="U198" s="120"/>
      <c r="V198" s="95"/>
      <c r="W198" s="29" t="str">
        <f t="shared" ca="1" si="61"/>
        <v/>
      </c>
      <c r="X198" s="27"/>
      <c r="Y198" s="42"/>
      <c r="Z198" s="43"/>
      <c r="AA198" s="43"/>
      <c r="AB198" s="43"/>
      <c r="AC198" s="44"/>
      <c r="AD198" s="22"/>
      <c r="AE198" s="23" t="str">
        <f t="shared" ca="1" si="62"/>
        <v/>
      </c>
      <c r="AF198" s="22"/>
      <c r="AG198" s="23" t="str">
        <f t="shared" ca="1" si="63"/>
        <v/>
      </c>
      <c r="AH198" s="95"/>
      <c r="AI198" s="29" t="str">
        <f t="shared" ca="1" si="64"/>
        <v/>
      </c>
      <c r="AJ198" s="22"/>
      <c r="AK198" s="23" t="str">
        <f t="shared" ca="1" si="65"/>
        <v/>
      </c>
      <c r="AL198" s="22"/>
      <c r="AM198" s="23" t="str">
        <f t="shared" ca="1" si="66"/>
        <v/>
      </c>
      <c r="AN198" s="9" t="str">
        <f t="shared" si="67"/>
        <v/>
      </c>
      <c r="AO198" s="9" t="str">
        <f t="shared" si="68"/>
        <v/>
      </c>
      <c r="AP198" s="9" t="str">
        <f>IF(AN198=7,VLOOKUP(AO198,設定!$A$2:$B$6,2,1),"---")</f>
        <v>---</v>
      </c>
      <c r="AQ198" s="64"/>
      <c r="AR198" s="65"/>
      <c r="AS198" s="65"/>
      <c r="AT198" s="66" t="s">
        <v>105</v>
      </c>
      <c r="AU198" s="67"/>
      <c r="AV198" s="66"/>
      <c r="AW198" s="68"/>
      <c r="AX198" s="69" t="str">
        <f t="shared" si="71"/>
        <v/>
      </c>
      <c r="AY198" s="66" t="s">
        <v>105</v>
      </c>
      <c r="AZ198" s="66" t="s">
        <v>105</v>
      </c>
      <c r="BA198" s="66" t="s">
        <v>105</v>
      </c>
      <c r="BB198" s="66"/>
      <c r="BC198" s="66"/>
      <c r="BD198" s="66"/>
      <c r="BE198" s="66"/>
      <c r="BF198" s="70"/>
      <c r="BG198" s="74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153"/>
      <c r="BZ198" s="83"/>
      <c r="CA198" s="31"/>
      <c r="CB198" s="31">
        <v>186</v>
      </c>
      <c r="CC198" s="15" t="str">
        <f t="shared" si="69"/>
        <v/>
      </c>
      <c r="CD198" s="15" t="str">
        <f t="shared" si="72"/>
        <v>立得点表!3:12</v>
      </c>
      <c r="CE198" s="92" t="str">
        <f t="shared" si="73"/>
        <v>立得点表!16:25</v>
      </c>
      <c r="CF198" s="15" t="str">
        <f t="shared" si="74"/>
        <v>立3段得点表!3:13</v>
      </c>
      <c r="CG198" s="92" t="str">
        <f t="shared" si="75"/>
        <v>立3段得点表!16:25</v>
      </c>
      <c r="CH198" s="15" t="str">
        <f t="shared" si="76"/>
        <v>ボール得点表!3:13</v>
      </c>
      <c r="CI198" s="92" t="str">
        <f t="shared" si="77"/>
        <v>ボール得点表!16:25</v>
      </c>
      <c r="CJ198" s="15" t="str">
        <f t="shared" si="78"/>
        <v>50m得点表!3:13</v>
      </c>
      <c r="CK198" s="92" t="str">
        <f t="shared" si="79"/>
        <v>50m得点表!16:25</v>
      </c>
      <c r="CL198" s="15" t="str">
        <f t="shared" si="80"/>
        <v>往得点表!3:13</v>
      </c>
      <c r="CM198" s="92" t="str">
        <f t="shared" si="81"/>
        <v>往得点表!16:25</v>
      </c>
      <c r="CN198" s="15" t="str">
        <f t="shared" si="82"/>
        <v>腕得点表!3:13</v>
      </c>
      <c r="CO198" s="92" t="str">
        <f t="shared" si="83"/>
        <v>腕得点表!16:25</v>
      </c>
      <c r="CP198" s="15" t="str">
        <f t="shared" si="84"/>
        <v>腕膝得点表!3:4</v>
      </c>
      <c r="CQ198" s="92" t="str">
        <f t="shared" si="85"/>
        <v>腕膝得点表!8:9</v>
      </c>
      <c r="CR198" s="15" t="str">
        <f t="shared" si="86"/>
        <v>20mシャトルラン得点表!3:13</v>
      </c>
      <c r="CS198" s="92" t="str">
        <f t="shared" si="87"/>
        <v>20mシャトルラン得点表!16:25</v>
      </c>
      <c r="CT198" s="31" t="b">
        <f t="shared" si="70"/>
        <v>0</v>
      </c>
    </row>
    <row r="199" spans="1:98">
      <c r="A199" s="8">
        <v>187</v>
      </c>
      <c r="B199" s="117"/>
      <c r="C199" s="13"/>
      <c r="D199" s="138"/>
      <c r="E199" s="13"/>
      <c r="F199" s="111" t="str">
        <f t="shared" si="88"/>
        <v/>
      </c>
      <c r="G199" s="13"/>
      <c r="H199" s="13"/>
      <c r="I199" s="29"/>
      <c r="J199" s="114" t="str">
        <f t="shared" ca="1" si="59"/>
        <v/>
      </c>
      <c r="K199" s="4"/>
      <c r="L199" s="45"/>
      <c r="M199" s="45"/>
      <c r="N199" s="45"/>
      <c r="O199" s="22"/>
      <c r="P199" s="23" t="str">
        <f t="shared" ca="1" si="60"/>
        <v/>
      </c>
      <c r="Q199" s="42"/>
      <c r="R199" s="43"/>
      <c r="S199" s="43"/>
      <c r="T199" s="43"/>
      <c r="U199" s="120"/>
      <c r="V199" s="95"/>
      <c r="W199" s="29" t="str">
        <f t="shared" ca="1" si="61"/>
        <v/>
      </c>
      <c r="X199" s="27"/>
      <c r="Y199" s="42"/>
      <c r="Z199" s="43"/>
      <c r="AA199" s="43"/>
      <c r="AB199" s="43"/>
      <c r="AC199" s="44"/>
      <c r="AD199" s="22"/>
      <c r="AE199" s="23" t="str">
        <f t="shared" ca="1" si="62"/>
        <v/>
      </c>
      <c r="AF199" s="22"/>
      <c r="AG199" s="23" t="str">
        <f t="shared" ca="1" si="63"/>
        <v/>
      </c>
      <c r="AH199" s="95"/>
      <c r="AI199" s="29" t="str">
        <f t="shared" ca="1" si="64"/>
        <v/>
      </c>
      <c r="AJ199" s="22"/>
      <c r="AK199" s="23" t="str">
        <f t="shared" ca="1" si="65"/>
        <v/>
      </c>
      <c r="AL199" s="22"/>
      <c r="AM199" s="23" t="str">
        <f t="shared" ca="1" si="66"/>
        <v/>
      </c>
      <c r="AN199" s="9" t="str">
        <f t="shared" si="67"/>
        <v/>
      </c>
      <c r="AO199" s="9" t="str">
        <f t="shared" si="68"/>
        <v/>
      </c>
      <c r="AP199" s="9" t="str">
        <f>IF(AN199=7,VLOOKUP(AO199,設定!$A$2:$B$6,2,1),"---")</f>
        <v>---</v>
      </c>
      <c r="AQ199" s="64"/>
      <c r="AR199" s="65"/>
      <c r="AS199" s="65"/>
      <c r="AT199" s="66" t="s">
        <v>105</v>
      </c>
      <c r="AU199" s="67"/>
      <c r="AV199" s="66"/>
      <c r="AW199" s="68"/>
      <c r="AX199" s="69" t="str">
        <f t="shared" si="71"/>
        <v/>
      </c>
      <c r="AY199" s="66" t="s">
        <v>105</v>
      </c>
      <c r="AZ199" s="66" t="s">
        <v>105</v>
      </c>
      <c r="BA199" s="66" t="s">
        <v>105</v>
      </c>
      <c r="BB199" s="66"/>
      <c r="BC199" s="66"/>
      <c r="BD199" s="66"/>
      <c r="BE199" s="66"/>
      <c r="BF199" s="70"/>
      <c r="BG199" s="74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153"/>
      <c r="BZ199" s="83"/>
      <c r="CA199" s="31"/>
      <c r="CB199" s="31">
        <v>187</v>
      </c>
      <c r="CC199" s="15" t="str">
        <f t="shared" si="69"/>
        <v/>
      </c>
      <c r="CD199" s="15" t="str">
        <f t="shared" si="72"/>
        <v>立得点表!3:12</v>
      </c>
      <c r="CE199" s="92" t="str">
        <f t="shared" si="73"/>
        <v>立得点表!16:25</v>
      </c>
      <c r="CF199" s="15" t="str">
        <f t="shared" si="74"/>
        <v>立3段得点表!3:13</v>
      </c>
      <c r="CG199" s="92" t="str">
        <f t="shared" si="75"/>
        <v>立3段得点表!16:25</v>
      </c>
      <c r="CH199" s="15" t="str">
        <f t="shared" si="76"/>
        <v>ボール得点表!3:13</v>
      </c>
      <c r="CI199" s="92" t="str">
        <f t="shared" si="77"/>
        <v>ボール得点表!16:25</v>
      </c>
      <c r="CJ199" s="15" t="str">
        <f t="shared" si="78"/>
        <v>50m得点表!3:13</v>
      </c>
      <c r="CK199" s="92" t="str">
        <f t="shared" si="79"/>
        <v>50m得点表!16:25</v>
      </c>
      <c r="CL199" s="15" t="str">
        <f t="shared" si="80"/>
        <v>往得点表!3:13</v>
      </c>
      <c r="CM199" s="92" t="str">
        <f t="shared" si="81"/>
        <v>往得点表!16:25</v>
      </c>
      <c r="CN199" s="15" t="str">
        <f t="shared" si="82"/>
        <v>腕得点表!3:13</v>
      </c>
      <c r="CO199" s="92" t="str">
        <f t="shared" si="83"/>
        <v>腕得点表!16:25</v>
      </c>
      <c r="CP199" s="15" t="str">
        <f t="shared" si="84"/>
        <v>腕膝得点表!3:4</v>
      </c>
      <c r="CQ199" s="92" t="str">
        <f t="shared" si="85"/>
        <v>腕膝得点表!8:9</v>
      </c>
      <c r="CR199" s="15" t="str">
        <f t="shared" si="86"/>
        <v>20mシャトルラン得点表!3:13</v>
      </c>
      <c r="CS199" s="92" t="str">
        <f t="shared" si="87"/>
        <v>20mシャトルラン得点表!16:25</v>
      </c>
      <c r="CT199" s="31" t="b">
        <f t="shared" si="70"/>
        <v>0</v>
      </c>
    </row>
    <row r="200" spans="1:98">
      <c r="A200" s="8">
        <v>188</v>
      </c>
      <c r="B200" s="117"/>
      <c r="C200" s="13"/>
      <c r="D200" s="138"/>
      <c r="E200" s="13"/>
      <c r="F200" s="111" t="str">
        <f t="shared" si="88"/>
        <v/>
      </c>
      <c r="G200" s="13"/>
      <c r="H200" s="13"/>
      <c r="I200" s="29"/>
      <c r="J200" s="114" t="str">
        <f t="shared" ca="1" si="59"/>
        <v/>
      </c>
      <c r="K200" s="4"/>
      <c r="L200" s="45"/>
      <c r="M200" s="45"/>
      <c r="N200" s="45"/>
      <c r="O200" s="22"/>
      <c r="P200" s="23" t="str">
        <f t="shared" ca="1" si="60"/>
        <v/>
      </c>
      <c r="Q200" s="42"/>
      <c r="R200" s="43"/>
      <c r="S200" s="43"/>
      <c r="T200" s="43"/>
      <c r="U200" s="120"/>
      <c r="V200" s="95"/>
      <c r="W200" s="29" t="str">
        <f t="shared" ca="1" si="61"/>
        <v/>
      </c>
      <c r="X200" s="27"/>
      <c r="Y200" s="42"/>
      <c r="Z200" s="43"/>
      <c r="AA200" s="43"/>
      <c r="AB200" s="43"/>
      <c r="AC200" s="44"/>
      <c r="AD200" s="22"/>
      <c r="AE200" s="23" t="str">
        <f t="shared" ca="1" si="62"/>
        <v/>
      </c>
      <c r="AF200" s="22"/>
      <c r="AG200" s="23" t="str">
        <f t="shared" ca="1" si="63"/>
        <v/>
      </c>
      <c r="AH200" s="95"/>
      <c r="AI200" s="29" t="str">
        <f t="shared" ca="1" si="64"/>
        <v/>
      </c>
      <c r="AJ200" s="22"/>
      <c r="AK200" s="23" t="str">
        <f t="shared" ca="1" si="65"/>
        <v/>
      </c>
      <c r="AL200" s="22"/>
      <c r="AM200" s="23" t="str">
        <f t="shared" ca="1" si="66"/>
        <v/>
      </c>
      <c r="AN200" s="9" t="str">
        <f t="shared" si="67"/>
        <v/>
      </c>
      <c r="AO200" s="9" t="str">
        <f t="shared" si="68"/>
        <v/>
      </c>
      <c r="AP200" s="9" t="str">
        <f>IF(AN200=7,VLOOKUP(AO200,設定!$A$2:$B$6,2,1),"---")</f>
        <v>---</v>
      </c>
      <c r="AQ200" s="64"/>
      <c r="AR200" s="65"/>
      <c r="AS200" s="65"/>
      <c r="AT200" s="66" t="s">
        <v>105</v>
      </c>
      <c r="AU200" s="67"/>
      <c r="AV200" s="66"/>
      <c r="AW200" s="68"/>
      <c r="AX200" s="69" t="str">
        <f t="shared" si="71"/>
        <v/>
      </c>
      <c r="AY200" s="66" t="s">
        <v>105</v>
      </c>
      <c r="AZ200" s="66" t="s">
        <v>105</v>
      </c>
      <c r="BA200" s="66" t="s">
        <v>105</v>
      </c>
      <c r="BB200" s="66"/>
      <c r="BC200" s="66"/>
      <c r="BD200" s="66"/>
      <c r="BE200" s="66"/>
      <c r="BF200" s="70"/>
      <c r="BG200" s="74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153"/>
      <c r="BZ200" s="83"/>
      <c r="CA200" s="31"/>
      <c r="CB200" s="31">
        <v>188</v>
      </c>
      <c r="CC200" s="15" t="str">
        <f t="shared" si="69"/>
        <v/>
      </c>
      <c r="CD200" s="15" t="str">
        <f t="shared" si="72"/>
        <v>立得点表!3:12</v>
      </c>
      <c r="CE200" s="92" t="str">
        <f t="shared" si="73"/>
        <v>立得点表!16:25</v>
      </c>
      <c r="CF200" s="15" t="str">
        <f t="shared" si="74"/>
        <v>立3段得点表!3:13</v>
      </c>
      <c r="CG200" s="92" t="str">
        <f t="shared" si="75"/>
        <v>立3段得点表!16:25</v>
      </c>
      <c r="CH200" s="15" t="str">
        <f t="shared" si="76"/>
        <v>ボール得点表!3:13</v>
      </c>
      <c r="CI200" s="92" t="str">
        <f t="shared" si="77"/>
        <v>ボール得点表!16:25</v>
      </c>
      <c r="CJ200" s="15" t="str">
        <f t="shared" si="78"/>
        <v>50m得点表!3:13</v>
      </c>
      <c r="CK200" s="92" t="str">
        <f t="shared" si="79"/>
        <v>50m得点表!16:25</v>
      </c>
      <c r="CL200" s="15" t="str">
        <f t="shared" si="80"/>
        <v>往得点表!3:13</v>
      </c>
      <c r="CM200" s="92" t="str">
        <f t="shared" si="81"/>
        <v>往得点表!16:25</v>
      </c>
      <c r="CN200" s="15" t="str">
        <f t="shared" si="82"/>
        <v>腕得点表!3:13</v>
      </c>
      <c r="CO200" s="92" t="str">
        <f t="shared" si="83"/>
        <v>腕得点表!16:25</v>
      </c>
      <c r="CP200" s="15" t="str">
        <f t="shared" si="84"/>
        <v>腕膝得点表!3:4</v>
      </c>
      <c r="CQ200" s="92" t="str">
        <f t="shared" si="85"/>
        <v>腕膝得点表!8:9</v>
      </c>
      <c r="CR200" s="15" t="str">
        <f t="shared" si="86"/>
        <v>20mシャトルラン得点表!3:13</v>
      </c>
      <c r="CS200" s="92" t="str">
        <f t="shared" si="87"/>
        <v>20mシャトルラン得点表!16:25</v>
      </c>
      <c r="CT200" s="31" t="b">
        <f t="shared" si="70"/>
        <v>0</v>
      </c>
    </row>
    <row r="201" spans="1:98">
      <c r="A201" s="8">
        <v>189</v>
      </c>
      <c r="B201" s="117"/>
      <c r="C201" s="13"/>
      <c r="D201" s="138"/>
      <c r="E201" s="13"/>
      <c r="F201" s="111" t="str">
        <f t="shared" si="88"/>
        <v/>
      </c>
      <c r="G201" s="13"/>
      <c r="H201" s="13"/>
      <c r="I201" s="29"/>
      <c r="J201" s="114" t="str">
        <f t="shared" ca="1" si="59"/>
        <v/>
      </c>
      <c r="K201" s="4"/>
      <c r="L201" s="45"/>
      <c r="M201" s="45"/>
      <c r="N201" s="45"/>
      <c r="O201" s="22"/>
      <c r="P201" s="23" t="str">
        <f t="shared" ca="1" si="60"/>
        <v/>
      </c>
      <c r="Q201" s="42"/>
      <c r="R201" s="43"/>
      <c r="S201" s="43"/>
      <c r="T201" s="43"/>
      <c r="U201" s="120"/>
      <c r="V201" s="95"/>
      <c r="W201" s="29" t="str">
        <f t="shared" ca="1" si="61"/>
        <v/>
      </c>
      <c r="X201" s="27"/>
      <c r="Y201" s="42"/>
      <c r="Z201" s="43"/>
      <c r="AA201" s="43"/>
      <c r="AB201" s="43"/>
      <c r="AC201" s="44"/>
      <c r="AD201" s="22"/>
      <c r="AE201" s="23" t="str">
        <f t="shared" ca="1" si="62"/>
        <v/>
      </c>
      <c r="AF201" s="22"/>
      <c r="AG201" s="23" t="str">
        <f t="shared" ca="1" si="63"/>
        <v/>
      </c>
      <c r="AH201" s="95"/>
      <c r="AI201" s="29" t="str">
        <f t="shared" ca="1" si="64"/>
        <v/>
      </c>
      <c r="AJ201" s="22"/>
      <c r="AK201" s="23" t="str">
        <f t="shared" ca="1" si="65"/>
        <v/>
      </c>
      <c r="AL201" s="22"/>
      <c r="AM201" s="23" t="str">
        <f t="shared" ca="1" si="66"/>
        <v/>
      </c>
      <c r="AN201" s="9" t="str">
        <f t="shared" si="67"/>
        <v/>
      </c>
      <c r="AO201" s="9" t="str">
        <f t="shared" si="68"/>
        <v/>
      </c>
      <c r="AP201" s="9" t="str">
        <f>IF(AN201=7,VLOOKUP(AO201,設定!$A$2:$B$6,2,1),"---")</f>
        <v>---</v>
      </c>
      <c r="AQ201" s="64"/>
      <c r="AR201" s="65"/>
      <c r="AS201" s="65"/>
      <c r="AT201" s="66" t="s">
        <v>105</v>
      </c>
      <c r="AU201" s="67"/>
      <c r="AV201" s="66"/>
      <c r="AW201" s="68"/>
      <c r="AX201" s="69" t="str">
        <f t="shared" si="71"/>
        <v/>
      </c>
      <c r="AY201" s="66" t="s">
        <v>105</v>
      </c>
      <c r="AZ201" s="66" t="s">
        <v>105</v>
      </c>
      <c r="BA201" s="66" t="s">
        <v>105</v>
      </c>
      <c r="BB201" s="66"/>
      <c r="BC201" s="66"/>
      <c r="BD201" s="66"/>
      <c r="BE201" s="66"/>
      <c r="BF201" s="70"/>
      <c r="BG201" s="74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153"/>
      <c r="BZ201" s="83"/>
      <c r="CA201" s="31"/>
      <c r="CB201" s="31">
        <v>189</v>
      </c>
      <c r="CC201" s="15" t="str">
        <f t="shared" si="69"/>
        <v/>
      </c>
      <c r="CD201" s="15" t="str">
        <f t="shared" si="72"/>
        <v>立得点表!3:12</v>
      </c>
      <c r="CE201" s="92" t="str">
        <f t="shared" si="73"/>
        <v>立得点表!16:25</v>
      </c>
      <c r="CF201" s="15" t="str">
        <f t="shared" si="74"/>
        <v>立3段得点表!3:13</v>
      </c>
      <c r="CG201" s="92" t="str">
        <f t="shared" si="75"/>
        <v>立3段得点表!16:25</v>
      </c>
      <c r="CH201" s="15" t="str">
        <f t="shared" si="76"/>
        <v>ボール得点表!3:13</v>
      </c>
      <c r="CI201" s="92" t="str">
        <f t="shared" si="77"/>
        <v>ボール得点表!16:25</v>
      </c>
      <c r="CJ201" s="15" t="str">
        <f t="shared" si="78"/>
        <v>50m得点表!3:13</v>
      </c>
      <c r="CK201" s="92" t="str">
        <f t="shared" si="79"/>
        <v>50m得点表!16:25</v>
      </c>
      <c r="CL201" s="15" t="str">
        <f t="shared" si="80"/>
        <v>往得点表!3:13</v>
      </c>
      <c r="CM201" s="92" t="str">
        <f t="shared" si="81"/>
        <v>往得点表!16:25</v>
      </c>
      <c r="CN201" s="15" t="str">
        <f t="shared" si="82"/>
        <v>腕得点表!3:13</v>
      </c>
      <c r="CO201" s="92" t="str">
        <f t="shared" si="83"/>
        <v>腕得点表!16:25</v>
      </c>
      <c r="CP201" s="15" t="str">
        <f t="shared" si="84"/>
        <v>腕膝得点表!3:4</v>
      </c>
      <c r="CQ201" s="92" t="str">
        <f t="shared" si="85"/>
        <v>腕膝得点表!8:9</v>
      </c>
      <c r="CR201" s="15" t="str">
        <f t="shared" si="86"/>
        <v>20mシャトルラン得点表!3:13</v>
      </c>
      <c r="CS201" s="92" t="str">
        <f t="shared" si="87"/>
        <v>20mシャトルラン得点表!16:25</v>
      </c>
      <c r="CT201" s="31" t="b">
        <f t="shared" si="70"/>
        <v>0</v>
      </c>
    </row>
    <row r="202" spans="1:98">
      <c r="A202" s="8">
        <v>190</v>
      </c>
      <c r="B202" s="117"/>
      <c r="C202" s="13"/>
      <c r="D202" s="138"/>
      <c r="E202" s="13"/>
      <c r="F202" s="111" t="str">
        <f t="shared" si="88"/>
        <v/>
      </c>
      <c r="G202" s="13"/>
      <c r="H202" s="13"/>
      <c r="I202" s="29"/>
      <c r="J202" s="114" t="str">
        <f t="shared" ca="1" si="59"/>
        <v/>
      </c>
      <c r="K202" s="4"/>
      <c r="L202" s="45"/>
      <c r="M202" s="45"/>
      <c r="N202" s="45"/>
      <c r="O202" s="22"/>
      <c r="P202" s="23" t="str">
        <f t="shared" ca="1" si="60"/>
        <v/>
      </c>
      <c r="Q202" s="42"/>
      <c r="R202" s="43"/>
      <c r="S202" s="43"/>
      <c r="T202" s="43"/>
      <c r="U202" s="120"/>
      <c r="V202" s="95"/>
      <c r="W202" s="29" t="str">
        <f t="shared" ca="1" si="61"/>
        <v/>
      </c>
      <c r="X202" s="27"/>
      <c r="Y202" s="42"/>
      <c r="Z202" s="43"/>
      <c r="AA202" s="43"/>
      <c r="AB202" s="43"/>
      <c r="AC202" s="44"/>
      <c r="AD202" s="22"/>
      <c r="AE202" s="23" t="str">
        <f t="shared" ca="1" si="62"/>
        <v/>
      </c>
      <c r="AF202" s="22"/>
      <c r="AG202" s="23" t="str">
        <f t="shared" ca="1" si="63"/>
        <v/>
      </c>
      <c r="AH202" s="95"/>
      <c r="AI202" s="29" t="str">
        <f t="shared" ca="1" si="64"/>
        <v/>
      </c>
      <c r="AJ202" s="22"/>
      <c r="AK202" s="23" t="str">
        <f t="shared" ca="1" si="65"/>
        <v/>
      </c>
      <c r="AL202" s="22"/>
      <c r="AM202" s="23" t="str">
        <f t="shared" ca="1" si="66"/>
        <v/>
      </c>
      <c r="AN202" s="9" t="str">
        <f t="shared" si="67"/>
        <v/>
      </c>
      <c r="AO202" s="9" t="str">
        <f t="shared" si="68"/>
        <v/>
      </c>
      <c r="AP202" s="9" t="str">
        <f>IF(AN202=7,VLOOKUP(AO202,設定!$A$2:$B$6,2,1),"---")</f>
        <v>---</v>
      </c>
      <c r="AQ202" s="64"/>
      <c r="AR202" s="65"/>
      <c r="AS202" s="65"/>
      <c r="AT202" s="66" t="s">
        <v>105</v>
      </c>
      <c r="AU202" s="67"/>
      <c r="AV202" s="66"/>
      <c r="AW202" s="68"/>
      <c r="AX202" s="69" t="str">
        <f t="shared" si="71"/>
        <v/>
      </c>
      <c r="AY202" s="66" t="s">
        <v>105</v>
      </c>
      <c r="AZ202" s="66" t="s">
        <v>105</v>
      </c>
      <c r="BA202" s="66" t="s">
        <v>105</v>
      </c>
      <c r="BB202" s="66"/>
      <c r="BC202" s="66"/>
      <c r="BD202" s="66"/>
      <c r="BE202" s="66"/>
      <c r="BF202" s="70"/>
      <c r="BG202" s="74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153"/>
      <c r="BZ202" s="83"/>
      <c r="CA202" s="31"/>
      <c r="CB202" s="31">
        <v>190</v>
      </c>
      <c r="CC202" s="15" t="str">
        <f t="shared" si="69"/>
        <v/>
      </c>
      <c r="CD202" s="15" t="str">
        <f t="shared" si="72"/>
        <v>立得点表!3:12</v>
      </c>
      <c r="CE202" s="92" t="str">
        <f t="shared" si="73"/>
        <v>立得点表!16:25</v>
      </c>
      <c r="CF202" s="15" t="str">
        <f t="shared" si="74"/>
        <v>立3段得点表!3:13</v>
      </c>
      <c r="CG202" s="92" t="str">
        <f t="shared" si="75"/>
        <v>立3段得点表!16:25</v>
      </c>
      <c r="CH202" s="15" t="str">
        <f t="shared" si="76"/>
        <v>ボール得点表!3:13</v>
      </c>
      <c r="CI202" s="92" t="str">
        <f t="shared" si="77"/>
        <v>ボール得点表!16:25</v>
      </c>
      <c r="CJ202" s="15" t="str">
        <f t="shared" si="78"/>
        <v>50m得点表!3:13</v>
      </c>
      <c r="CK202" s="92" t="str">
        <f t="shared" si="79"/>
        <v>50m得点表!16:25</v>
      </c>
      <c r="CL202" s="15" t="str">
        <f t="shared" si="80"/>
        <v>往得点表!3:13</v>
      </c>
      <c r="CM202" s="92" t="str">
        <f t="shared" si="81"/>
        <v>往得点表!16:25</v>
      </c>
      <c r="CN202" s="15" t="str">
        <f t="shared" si="82"/>
        <v>腕得点表!3:13</v>
      </c>
      <c r="CO202" s="92" t="str">
        <f t="shared" si="83"/>
        <v>腕得点表!16:25</v>
      </c>
      <c r="CP202" s="15" t="str">
        <f t="shared" si="84"/>
        <v>腕膝得点表!3:4</v>
      </c>
      <c r="CQ202" s="92" t="str">
        <f t="shared" si="85"/>
        <v>腕膝得点表!8:9</v>
      </c>
      <c r="CR202" s="15" t="str">
        <f t="shared" si="86"/>
        <v>20mシャトルラン得点表!3:13</v>
      </c>
      <c r="CS202" s="92" t="str">
        <f t="shared" si="87"/>
        <v>20mシャトルラン得点表!16:25</v>
      </c>
      <c r="CT202" s="31" t="b">
        <f t="shared" si="70"/>
        <v>0</v>
      </c>
    </row>
    <row r="203" spans="1:98">
      <c r="A203" s="8">
        <v>191</v>
      </c>
      <c r="B203" s="117"/>
      <c r="C203" s="13"/>
      <c r="D203" s="138"/>
      <c r="E203" s="13"/>
      <c r="F203" s="111" t="str">
        <f t="shared" si="88"/>
        <v/>
      </c>
      <c r="G203" s="13"/>
      <c r="H203" s="13"/>
      <c r="I203" s="29"/>
      <c r="J203" s="114" t="str">
        <f t="shared" ca="1" si="59"/>
        <v/>
      </c>
      <c r="K203" s="4"/>
      <c r="L203" s="45"/>
      <c r="M203" s="45"/>
      <c r="N203" s="45"/>
      <c r="O203" s="22"/>
      <c r="P203" s="23" t="str">
        <f t="shared" ca="1" si="60"/>
        <v/>
      </c>
      <c r="Q203" s="42"/>
      <c r="R203" s="43"/>
      <c r="S203" s="43"/>
      <c r="T203" s="43"/>
      <c r="U203" s="120"/>
      <c r="V203" s="95"/>
      <c r="W203" s="29" t="str">
        <f t="shared" ca="1" si="61"/>
        <v/>
      </c>
      <c r="X203" s="27"/>
      <c r="Y203" s="42"/>
      <c r="Z203" s="43"/>
      <c r="AA203" s="43"/>
      <c r="AB203" s="43"/>
      <c r="AC203" s="44"/>
      <c r="AD203" s="22"/>
      <c r="AE203" s="23" t="str">
        <f t="shared" ca="1" si="62"/>
        <v/>
      </c>
      <c r="AF203" s="22"/>
      <c r="AG203" s="23" t="str">
        <f t="shared" ca="1" si="63"/>
        <v/>
      </c>
      <c r="AH203" s="95"/>
      <c r="AI203" s="29" t="str">
        <f t="shared" ca="1" si="64"/>
        <v/>
      </c>
      <c r="AJ203" s="22"/>
      <c r="AK203" s="23" t="str">
        <f t="shared" ca="1" si="65"/>
        <v/>
      </c>
      <c r="AL203" s="22"/>
      <c r="AM203" s="23" t="str">
        <f t="shared" ca="1" si="66"/>
        <v/>
      </c>
      <c r="AN203" s="9" t="str">
        <f t="shared" si="67"/>
        <v/>
      </c>
      <c r="AO203" s="9" t="str">
        <f t="shared" si="68"/>
        <v/>
      </c>
      <c r="AP203" s="9" t="str">
        <f>IF(AN203=7,VLOOKUP(AO203,設定!$A$2:$B$6,2,1),"---")</f>
        <v>---</v>
      </c>
      <c r="AQ203" s="64"/>
      <c r="AR203" s="65"/>
      <c r="AS203" s="65"/>
      <c r="AT203" s="66" t="s">
        <v>105</v>
      </c>
      <c r="AU203" s="67"/>
      <c r="AV203" s="66"/>
      <c r="AW203" s="68"/>
      <c r="AX203" s="69" t="str">
        <f t="shared" si="71"/>
        <v/>
      </c>
      <c r="AY203" s="66" t="s">
        <v>105</v>
      </c>
      <c r="AZ203" s="66" t="s">
        <v>105</v>
      </c>
      <c r="BA203" s="66" t="s">
        <v>105</v>
      </c>
      <c r="BB203" s="66"/>
      <c r="BC203" s="66"/>
      <c r="BD203" s="66"/>
      <c r="BE203" s="66"/>
      <c r="BF203" s="70"/>
      <c r="BG203" s="74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153"/>
      <c r="BZ203" s="83"/>
      <c r="CA203" s="31"/>
      <c r="CB203" s="31">
        <v>191</v>
      </c>
      <c r="CC203" s="15" t="str">
        <f t="shared" si="69"/>
        <v/>
      </c>
      <c r="CD203" s="15" t="str">
        <f t="shared" si="72"/>
        <v>立得点表!3:12</v>
      </c>
      <c r="CE203" s="92" t="str">
        <f t="shared" si="73"/>
        <v>立得点表!16:25</v>
      </c>
      <c r="CF203" s="15" t="str">
        <f t="shared" si="74"/>
        <v>立3段得点表!3:13</v>
      </c>
      <c r="CG203" s="92" t="str">
        <f t="shared" si="75"/>
        <v>立3段得点表!16:25</v>
      </c>
      <c r="CH203" s="15" t="str">
        <f t="shared" si="76"/>
        <v>ボール得点表!3:13</v>
      </c>
      <c r="CI203" s="92" t="str">
        <f t="shared" si="77"/>
        <v>ボール得点表!16:25</v>
      </c>
      <c r="CJ203" s="15" t="str">
        <f t="shared" si="78"/>
        <v>50m得点表!3:13</v>
      </c>
      <c r="CK203" s="92" t="str">
        <f t="shared" si="79"/>
        <v>50m得点表!16:25</v>
      </c>
      <c r="CL203" s="15" t="str">
        <f t="shared" si="80"/>
        <v>往得点表!3:13</v>
      </c>
      <c r="CM203" s="92" t="str">
        <f t="shared" si="81"/>
        <v>往得点表!16:25</v>
      </c>
      <c r="CN203" s="15" t="str">
        <f t="shared" si="82"/>
        <v>腕得点表!3:13</v>
      </c>
      <c r="CO203" s="92" t="str">
        <f t="shared" si="83"/>
        <v>腕得点表!16:25</v>
      </c>
      <c r="CP203" s="15" t="str">
        <f t="shared" si="84"/>
        <v>腕膝得点表!3:4</v>
      </c>
      <c r="CQ203" s="92" t="str">
        <f t="shared" si="85"/>
        <v>腕膝得点表!8:9</v>
      </c>
      <c r="CR203" s="15" t="str">
        <f t="shared" si="86"/>
        <v>20mシャトルラン得点表!3:13</v>
      </c>
      <c r="CS203" s="92" t="str">
        <f t="shared" si="87"/>
        <v>20mシャトルラン得点表!16:25</v>
      </c>
      <c r="CT203" s="31" t="b">
        <f t="shared" si="70"/>
        <v>0</v>
      </c>
    </row>
    <row r="204" spans="1:98">
      <c r="A204" s="8">
        <v>192</v>
      </c>
      <c r="B204" s="117"/>
      <c r="C204" s="13"/>
      <c r="D204" s="138"/>
      <c r="E204" s="13"/>
      <c r="F204" s="111" t="str">
        <f t="shared" si="88"/>
        <v/>
      </c>
      <c r="G204" s="13"/>
      <c r="H204" s="13"/>
      <c r="I204" s="29"/>
      <c r="J204" s="114" t="str">
        <f t="shared" ca="1" si="59"/>
        <v/>
      </c>
      <c r="K204" s="4"/>
      <c r="L204" s="45"/>
      <c r="M204" s="45"/>
      <c r="N204" s="45"/>
      <c r="O204" s="22"/>
      <c r="P204" s="23" t="str">
        <f t="shared" ca="1" si="60"/>
        <v/>
      </c>
      <c r="Q204" s="42"/>
      <c r="R204" s="43"/>
      <c r="S204" s="43"/>
      <c r="T204" s="43"/>
      <c r="U204" s="120"/>
      <c r="V204" s="95"/>
      <c r="W204" s="29" t="str">
        <f t="shared" ca="1" si="61"/>
        <v/>
      </c>
      <c r="X204" s="27"/>
      <c r="Y204" s="42"/>
      <c r="Z204" s="43"/>
      <c r="AA204" s="43"/>
      <c r="AB204" s="43"/>
      <c r="AC204" s="44"/>
      <c r="AD204" s="22"/>
      <c r="AE204" s="23" t="str">
        <f t="shared" ca="1" si="62"/>
        <v/>
      </c>
      <c r="AF204" s="22"/>
      <c r="AG204" s="23" t="str">
        <f t="shared" ca="1" si="63"/>
        <v/>
      </c>
      <c r="AH204" s="95"/>
      <c r="AI204" s="29" t="str">
        <f t="shared" ca="1" si="64"/>
        <v/>
      </c>
      <c r="AJ204" s="22"/>
      <c r="AK204" s="23" t="str">
        <f t="shared" ca="1" si="65"/>
        <v/>
      </c>
      <c r="AL204" s="22"/>
      <c r="AM204" s="23" t="str">
        <f t="shared" ca="1" si="66"/>
        <v/>
      </c>
      <c r="AN204" s="9" t="str">
        <f t="shared" si="67"/>
        <v/>
      </c>
      <c r="AO204" s="9" t="str">
        <f t="shared" si="68"/>
        <v/>
      </c>
      <c r="AP204" s="9" t="str">
        <f>IF(AN204=7,VLOOKUP(AO204,設定!$A$2:$B$6,2,1),"---")</f>
        <v>---</v>
      </c>
      <c r="AQ204" s="64"/>
      <c r="AR204" s="65"/>
      <c r="AS204" s="65"/>
      <c r="AT204" s="66" t="s">
        <v>105</v>
      </c>
      <c r="AU204" s="67"/>
      <c r="AV204" s="66"/>
      <c r="AW204" s="68"/>
      <c r="AX204" s="69" t="str">
        <f t="shared" si="71"/>
        <v/>
      </c>
      <c r="AY204" s="66" t="s">
        <v>105</v>
      </c>
      <c r="AZ204" s="66" t="s">
        <v>105</v>
      </c>
      <c r="BA204" s="66" t="s">
        <v>105</v>
      </c>
      <c r="BB204" s="66"/>
      <c r="BC204" s="66"/>
      <c r="BD204" s="66"/>
      <c r="BE204" s="66"/>
      <c r="BF204" s="70"/>
      <c r="BG204" s="74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153"/>
      <c r="BZ204" s="83"/>
      <c r="CA204" s="31"/>
      <c r="CB204" s="31">
        <v>192</v>
      </c>
      <c r="CC204" s="15" t="str">
        <f t="shared" si="69"/>
        <v/>
      </c>
      <c r="CD204" s="15" t="str">
        <f t="shared" si="72"/>
        <v>立得点表!3:12</v>
      </c>
      <c r="CE204" s="92" t="str">
        <f t="shared" si="73"/>
        <v>立得点表!16:25</v>
      </c>
      <c r="CF204" s="15" t="str">
        <f t="shared" si="74"/>
        <v>立3段得点表!3:13</v>
      </c>
      <c r="CG204" s="92" t="str">
        <f t="shared" si="75"/>
        <v>立3段得点表!16:25</v>
      </c>
      <c r="CH204" s="15" t="str">
        <f t="shared" si="76"/>
        <v>ボール得点表!3:13</v>
      </c>
      <c r="CI204" s="92" t="str">
        <f t="shared" si="77"/>
        <v>ボール得点表!16:25</v>
      </c>
      <c r="CJ204" s="15" t="str">
        <f t="shared" si="78"/>
        <v>50m得点表!3:13</v>
      </c>
      <c r="CK204" s="92" t="str">
        <f t="shared" si="79"/>
        <v>50m得点表!16:25</v>
      </c>
      <c r="CL204" s="15" t="str">
        <f t="shared" si="80"/>
        <v>往得点表!3:13</v>
      </c>
      <c r="CM204" s="92" t="str">
        <f t="shared" si="81"/>
        <v>往得点表!16:25</v>
      </c>
      <c r="CN204" s="15" t="str">
        <f t="shared" si="82"/>
        <v>腕得点表!3:13</v>
      </c>
      <c r="CO204" s="92" t="str">
        <f t="shared" si="83"/>
        <v>腕得点表!16:25</v>
      </c>
      <c r="CP204" s="15" t="str">
        <f t="shared" si="84"/>
        <v>腕膝得点表!3:4</v>
      </c>
      <c r="CQ204" s="92" t="str">
        <f t="shared" si="85"/>
        <v>腕膝得点表!8:9</v>
      </c>
      <c r="CR204" s="15" t="str">
        <f t="shared" si="86"/>
        <v>20mシャトルラン得点表!3:13</v>
      </c>
      <c r="CS204" s="92" t="str">
        <f t="shared" si="87"/>
        <v>20mシャトルラン得点表!16:25</v>
      </c>
      <c r="CT204" s="31" t="b">
        <f t="shared" si="70"/>
        <v>0</v>
      </c>
    </row>
    <row r="205" spans="1:98">
      <c r="A205" s="8">
        <v>193</v>
      </c>
      <c r="B205" s="117"/>
      <c r="C205" s="13"/>
      <c r="D205" s="138"/>
      <c r="E205" s="13"/>
      <c r="F205" s="111" t="str">
        <f t="shared" si="88"/>
        <v/>
      </c>
      <c r="G205" s="13"/>
      <c r="H205" s="13"/>
      <c r="I205" s="29"/>
      <c r="J205" s="114" t="str">
        <f t="shared" ref="J205:J268" ca="1" si="89">IF(B205="","",IF(I205="","",CHOOSE(MATCH($I205,IF($C205="男",INDIRECT(CJ205),INDIRECT(CK205)),1),10,9,8,7,6,5,4,3,2,1)))</f>
        <v/>
      </c>
      <c r="K205" s="4"/>
      <c r="L205" s="45"/>
      <c r="M205" s="45"/>
      <c r="N205" s="45"/>
      <c r="O205" s="22"/>
      <c r="P205" s="23" t="str">
        <f t="shared" ref="P205:P268" ca="1" si="90">IF(B205="","",IF(O205="","",CHOOSE(MATCH($O205,IF($C205="男",INDIRECT(CD205),INDIRECT(CE205)),1),1,2,3,4,5,6,7,8,9,10)))</f>
        <v/>
      </c>
      <c r="Q205" s="42"/>
      <c r="R205" s="43"/>
      <c r="S205" s="43"/>
      <c r="T205" s="43"/>
      <c r="U205" s="120"/>
      <c r="V205" s="95"/>
      <c r="W205" s="29" t="str">
        <f t="shared" ref="W205:W268" ca="1" si="91">IF(B205="","",IF(V205="","",CHOOSE(MATCH($V205,IF($C205="男",INDIRECT(CH205),INDIRECT(CI205)),1),1,2,3,4,5,6,7,8,9,10)))</f>
        <v/>
      </c>
      <c r="X205" s="27"/>
      <c r="Y205" s="42"/>
      <c r="Z205" s="43"/>
      <c r="AA205" s="43"/>
      <c r="AB205" s="43"/>
      <c r="AC205" s="44"/>
      <c r="AD205" s="22"/>
      <c r="AE205" s="23" t="str">
        <f t="shared" ref="AE205:AE268" ca="1" si="92">IF(B205="","",IF(AD205="","",CHOOSE(MATCH(AD205,IF($C205="男",INDIRECT(CL205),INDIRECT(CM205)),1),1,2,3,4,5,6,7,8,9,10)))</f>
        <v/>
      </c>
      <c r="AF205" s="22"/>
      <c r="AG205" s="23" t="str">
        <f t="shared" ref="AG205:AG268" ca="1" si="93">IF(B205="","",IF(AF205="","",CHOOSE(MATCH(AF205,IF($C205="男",INDIRECT(CN205),INDIRECT(CO205)),1),1,2,3,4,5,6,7,8,9,10)))</f>
        <v/>
      </c>
      <c r="AH205" s="95"/>
      <c r="AI205" s="29" t="str">
        <f t="shared" ref="AI205:AI268" ca="1" si="94">IF(B205="","",IF(AH205="","",CHOOSE(MATCH(AH205,IF($C205="男",INDIRECT(CP205),INDIRECT(CQ205)),1),1,2,3,4,5,6,7,8,9,10)))</f>
        <v/>
      </c>
      <c r="AJ205" s="22"/>
      <c r="AK205" s="23" t="str">
        <f t="shared" ref="AK205:AK268" ca="1" si="95">IF(B205="","",IF(AJ205="","",CHOOSE(MATCH($AJ205,IF($C205="男",INDIRECT(CF205),INDIRECT(CG205)),1),1,2,3,4,5,6,7,8,9,10)))</f>
        <v/>
      </c>
      <c r="AL205" s="22"/>
      <c r="AM205" s="23" t="str">
        <f t="shared" ref="AM205:AM268" ca="1" si="96">IF(B205="","",IF(AL205="","",CHOOSE(MATCH(AL205,IF($C205="男",INDIRECT(CR205),INDIRECT(CS205)),1),1,2,3,4,5,6,7,8,9,10)))</f>
        <v/>
      </c>
      <c r="AN205" s="9" t="str">
        <f t="shared" ref="AN205:AN268" si="97">IF(B205="","",COUNT(O205,AJ205,V205,I205,AF205,AD205,AL205,AH205))</f>
        <v/>
      </c>
      <c r="AO205" s="9" t="str">
        <f t="shared" ref="AO205:AO268" si="98">IF(B205="","",SUM(P205,AK205,W205,AG205,J205,AE205,AM205,AI205))</f>
        <v/>
      </c>
      <c r="AP205" s="9" t="str">
        <f>IF(AN205=7,VLOOKUP(AO205,設定!$A$2:$B$6,2,1),"---")</f>
        <v>---</v>
      </c>
      <c r="AQ205" s="64"/>
      <c r="AR205" s="65"/>
      <c r="AS205" s="65"/>
      <c r="AT205" s="66" t="s">
        <v>105</v>
      </c>
      <c r="AU205" s="67"/>
      <c r="AV205" s="66"/>
      <c r="AW205" s="68"/>
      <c r="AX205" s="69" t="str">
        <f t="shared" si="71"/>
        <v/>
      </c>
      <c r="AY205" s="66" t="s">
        <v>105</v>
      </c>
      <c r="AZ205" s="66" t="s">
        <v>105</v>
      </c>
      <c r="BA205" s="66" t="s">
        <v>105</v>
      </c>
      <c r="BB205" s="66"/>
      <c r="BC205" s="66"/>
      <c r="BD205" s="66"/>
      <c r="BE205" s="66"/>
      <c r="BF205" s="70"/>
      <c r="BG205" s="74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153"/>
      <c r="BZ205" s="83"/>
      <c r="CA205" s="31"/>
      <c r="CB205" s="31">
        <v>193</v>
      </c>
      <c r="CC205" s="15" t="str">
        <f t="shared" ref="CC205:CC268" si="99">IF(F205="","",VLOOKUP(F205,年齢変換表,2))</f>
        <v/>
      </c>
      <c r="CD205" s="15" t="str">
        <f t="shared" si="72"/>
        <v>立得点表!3:12</v>
      </c>
      <c r="CE205" s="92" t="str">
        <f t="shared" si="73"/>
        <v>立得点表!16:25</v>
      </c>
      <c r="CF205" s="15" t="str">
        <f t="shared" si="74"/>
        <v>立3段得点表!3:13</v>
      </c>
      <c r="CG205" s="92" t="str">
        <f t="shared" si="75"/>
        <v>立3段得点表!16:25</v>
      </c>
      <c r="CH205" s="15" t="str">
        <f t="shared" si="76"/>
        <v>ボール得点表!3:13</v>
      </c>
      <c r="CI205" s="92" t="str">
        <f t="shared" si="77"/>
        <v>ボール得点表!16:25</v>
      </c>
      <c r="CJ205" s="15" t="str">
        <f t="shared" si="78"/>
        <v>50m得点表!3:13</v>
      </c>
      <c r="CK205" s="92" t="str">
        <f t="shared" si="79"/>
        <v>50m得点表!16:25</v>
      </c>
      <c r="CL205" s="15" t="str">
        <f t="shared" si="80"/>
        <v>往得点表!3:13</v>
      </c>
      <c r="CM205" s="92" t="str">
        <f t="shared" si="81"/>
        <v>往得点表!16:25</v>
      </c>
      <c r="CN205" s="15" t="str">
        <f t="shared" si="82"/>
        <v>腕得点表!3:13</v>
      </c>
      <c r="CO205" s="92" t="str">
        <f t="shared" si="83"/>
        <v>腕得点表!16:25</v>
      </c>
      <c r="CP205" s="15" t="str">
        <f t="shared" si="84"/>
        <v>腕膝得点表!3:4</v>
      </c>
      <c r="CQ205" s="92" t="str">
        <f t="shared" si="85"/>
        <v>腕膝得点表!8:9</v>
      </c>
      <c r="CR205" s="15" t="str">
        <f t="shared" si="86"/>
        <v>20mシャトルラン得点表!3:13</v>
      </c>
      <c r="CS205" s="92" t="str">
        <f t="shared" si="87"/>
        <v>20mシャトルラン得点表!16:25</v>
      </c>
      <c r="CT205" s="31" t="b">
        <f t="shared" ref="CT205:CT268" si="100">OR(AND(E205&lt;=7,E205&lt;&gt;""),AND(E205&gt;=50,E205=""))</f>
        <v>0</v>
      </c>
    </row>
    <row r="206" spans="1:98">
      <c r="A206" s="8">
        <v>194</v>
      </c>
      <c r="B206" s="117"/>
      <c r="C206" s="13"/>
      <c r="D206" s="138"/>
      <c r="E206" s="13"/>
      <c r="F206" s="111" t="str">
        <f t="shared" si="88"/>
        <v/>
      </c>
      <c r="G206" s="13"/>
      <c r="H206" s="13"/>
      <c r="I206" s="29"/>
      <c r="J206" s="114" t="str">
        <f t="shared" ca="1" si="89"/>
        <v/>
      </c>
      <c r="K206" s="4"/>
      <c r="L206" s="45"/>
      <c r="M206" s="45"/>
      <c r="N206" s="45"/>
      <c r="O206" s="22"/>
      <c r="P206" s="23" t="str">
        <f t="shared" ca="1" si="90"/>
        <v/>
      </c>
      <c r="Q206" s="42"/>
      <c r="R206" s="43"/>
      <c r="S206" s="43"/>
      <c r="T206" s="43"/>
      <c r="U206" s="120"/>
      <c r="V206" s="95"/>
      <c r="W206" s="29" t="str">
        <f t="shared" ca="1" si="91"/>
        <v/>
      </c>
      <c r="X206" s="27"/>
      <c r="Y206" s="42"/>
      <c r="Z206" s="43"/>
      <c r="AA206" s="43"/>
      <c r="AB206" s="43"/>
      <c r="AC206" s="44"/>
      <c r="AD206" s="22"/>
      <c r="AE206" s="23" t="str">
        <f t="shared" ca="1" si="92"/>
        <v/>
      </c>
      <c r="AF206" s="22"/>
      <c r="AG206" s="23" t="str">
        <f t="shared" ca="1" si="93"/>
        <v/>
      </c>
      <c r="AH206" s="95"/>
      <c r="AI206" s="29" t="str">
        <f t="shared" ca="1" si="94"/>
        <v/>
      </c>
      <c r="AJ206" s="22"/>
      <c r="AK206" s="23" t="str">
        <f t="shared" ca="1" si="95"/>
        <v/>
      </c>
      <c r="AL206" s="22"/>
      <c r="AM206" s="23" t="str">
        <f t="shared" ca="1" si="96"/>
        <v/>
      </c>
      <c r="AN206" s="9" t="str">
        <f t="shared" si="97"/>
        <v/>
      </c>
      <c r="AO206" s="9" t="str">
        <f t="shared" si="98"/>
        <v/>
      </c>
      <c r="AP206" s="9" t="str">
        <f>IF(AN206=7,VLOOKUP(AO206,設定!$A$2:$B$6,2,1),"---")</f>
        <v>---</v>
      </c>
      <c r="AQ206" s="64"/>
      <c r="AR206" s="65"/>
      <c r="AS206" s="65"/>
      <c r="AT206" s="66" t="s">
        <v>105</v>
      </c>
      <c r="AU206" s="67"/>
      <c r="AV206" s="66"/>
      <c r="AW206" s="68"/>
      <c r="AX206" s="69" t="str">
        <f t="shared" ref="AX206:AX269" si="101">IF(AW206="","",AW206/AV206)</f>
        <v/>
      </c>
      <c r="AY206" s="66" t="s">
        <v>105</v>
      </c>
      <c r="AZ206" s="66" t="s">
        <v>105</v>
      </c>
      <c r="BA206" s="66" t="s">
        <v>105</v>
      </c>
      <c r="BB206" s="66"/>
      <c r="BC206" s="66"/>
      <c r="BD206" s="66"/>
      <c r="BE206" s="66"/>
      <c r="BF206" s="70"/>
      <c r="BG206" s="74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153"/>
      <c r="BZ206" s="83"/>
      <c r="CA206" s="31"/>
      <c r="CB206" s="31">
        <v>194</v>
      </c>
      <c r="CC206" s="15" t="str">
        <f t="shared" si="99"/>
        <v/>
      </c>
      <c r="CD206" s="15" t="str">
        <f t="shared" ref="CD206:CD269" si="102">"立得点表!"&amp;$CC206&amp;"3:"&amp;$CC206&amp;"12"</f>
        <v>立得点表!3:12</v>
      </c>
      <c r="CE206" s="92" t="str">
        <f t="shared" ref="CE206:CE269" si="103">"立得点表!"&amp;$CC206&amp;"16:"&amp;$CC206&amp;"25"</f>
        <v>立得点表!16:25</v>
      </c>
      <c r="CF206" s="15" t="str">
        <f t="shared" ref="CF206:CF269" si="104">"立3段得点表!"&amp;$CC206&amp;"3:"&amp;$CC206&amp;"13"</f>
        <v>立3段得点表!3:13</v>
      </c>
      <c r="CG206" s="92" t="str">
        <f t="shared" ref="CG206:CG269" si="105">"立3段得点表!"&amp;$CC206&amp;"16:"&amp;$CC206&amp;"25"</f>
        <v>立3段得点表!16:25</v>
      </c>
      <c r="CH206" s="15" t="str">
        <f t="shared" ref="CH206:CH269" si="106">"ボール得点表!"&amp;$CC206&amp;"3:"&amp;$CC206&amp;"13"</f>
        <v>ボール得点表!3:13</v>
      </c>
      <c r="CI206" s="92" t="str">
        <f t="shared" ref="CI206:CI269" si="107">"ボール得点表!"&amp;$CC206&amp;"16:"&amp;$CC206&amp;"25"</f>
        <v>ボール得点表!16:25</v>
      </c>
      <c r="CJ206" s="15" t="str">
        <f t="shared" ref="CJ206:CJ269" si="108">"50m得点表!"&amp;$CC206&amp;"3:"&amp;$CC206&amp;"13"</f>
        <v>50m得点表!3:13</v>
      </c>
      <c r="CK206" s="92" t="str">
        <f t="shared" ref="CK206:CK269" si="109">"50m得点表!"&amp;$CC206&amp;"16:"&amp;$CC206&amp;"25"</f>
        <v>50m得点表!16:25</v>
      </c>
      <c r="CL206" s="15" t="str">
        <f t="shared" ref="CL206:CL269" si="110">"往得点表!"&amp;$CC206&amp;"3:"&amp;$CC206&amp;"13"</f>
        <v>往得点表!3:13</v>
      </c>
      <c r="CM206" s="92" t="str">
        <f t="shared" ref="CM206:CM269" si="111">"往得点表!"&amp;$CC206&amp;"16:"&amp;$CC206&amp;"25"</f>
        <v>往得点表!16:25</v>
      </c>
      <c r="CN206" s="15" t="str">
        <f t="shared" ref="CN206:CN269" si="112">"腕得点表!"&amp;$CC206&amp;"3:"&amp;$CC206&amp;"13"</f>
        <v>腕得点表!3:13</v>
      </c>
      <c r="CO206" s="92" t="str">
        <f t="shared" ref="CO206:CO269" si="113">"腕得点表!"&amp;$CC206&amp;"16:"&amp;$CC206&amp;"25"</f>
        <v>腕得点表!16:25</v>
      </c>
      <c r="CP206" s="15" t="str">
        <f t="shared" ref="CP206:CP269" si="114">"腕膝得点表!"&amp;$CC206&amp;"3:"&amp;$CC206&amp;"4"</f>
        <v>腕膝得点表!3:4</v>
      </c>
      <c r="CQ206" s="92" t="str">
        <f t="shared" ref="CQ206:CQ269" si="115">"腕膝得点表!"&amp;$CC206&amp;"8:"&amp;$CC206&amp;"9"</f>
        <v>腕膝得点表!8:9</v>
      </c>
      <c r="CR206" s="15" t="str">
        <f t="shared" ref="CR206:CR269" si="116">"20mシャトルラン得点表!"&amp;$CC206&amp;"3:"&amp;$CC206&amp;"13"</f>
        <v>20mシャトルラン得点表!3:13</v>
      </c>
      <c r="CS206" s="92" t="str">
        <f t="shared" ref="CS206:CS269" si="117">"20mシャトルラン得点表!"&amp;$CC206&amp;"16:"&amp;$CC206&amp;"25"</f>
        <v>20mシャトルラン得点表!16:25</v>
      </c>
      <c r="CT206" s="31" t="b">
        <f t="shared" si="100"/>
        <v>0</v>
      </c>
    </row>
    <row r="207" spans="1:98">
      <c r="A207" s="8">
        <v>195</v>
      </c>
      <c r="B207" s="117"/>
      <c r="C207" s="13"/>
      <c r="D207" s="138"/>
      <c r="E207" s="13"/>
      <c r="F207" s="111" t="str">
        <f t="shared" si="88"/>
        <v/>
      </c>
      <c r="G207" s="13"/>
      <c r="H207" s="13"/>
      <c r="I207" s="29"/>
      <c r="J207" s="114" t="str">
        <f t="shared" ca="1" si="89"/>
        <v/>
      </c>
      <c r="K207" s="4"/>
      <c r="L207" s="45"/>
      <c r="M207" s="45"/>
      <c r="N207" s="45"/>
      <c r="O207" s="22"/>
      <c r="P207" s="23" t="str">
        <f t="shared" ca="1" si="90"/>
        <v/>
      </c>
      <c r="Q207" s="42"/>
      <c r="R207" s="43"/>
      <c r="S207" s="43"/>
      <c r="T207" s="43"/>
      <c r="U207" s="120"/>
      <c r="V207" s="95"/>
      <c r="W207" s="29" t="str">
        <f t="shared" ca="1" si="91"/>
        <v/>
      </c>
      <c r="X207" s="27"/>
      <c r="Y207" s="42"/>
      <c r="Z207" s="43"/>
      <c r="AA207" s="43"/>
      <c r="AB207" s="43"/>
      <c r="AC207" s="44"/>
      <c r="AD207" s="22"/>
      <c r="AE207" s="23" t="str">
        <f t="shared" ca="1" si="92"/>
        <v/>
      </c>
      <c r="AF207" s="22"/>
      <c r="AG207" s="23" t="str">
        <f t="shared" ca="1" si="93"/>
        <v/>
      </c>
      <c r="AH207" s="95"/>
      <c r="AI207" s="29" t="str">
        <f t="shared" ca="1" si="94"/>
        <v/>
      </c>
      <c r="AJ207" s="22"/>
      <c r="AK207" s="23" t="str">
        <f t="shared" ca="1" si="95"/>
        <v/>
      </c>
      <c r="AL207" s="22"/>
      <c r="AM207" s="23" t="str">
        <f t="shared" ca="1" si="96"/>
        <v/>
      </c>
      <c r="AN207" s="9" t="str">
        <f t="shared" si="97"/>
        <v/>
      </c>
      <c r="AO207" s="9" t="str">
        <f t="shared" si="98"/>
        <v/>
      </c>
      <c r="AP207" s="9" t="str">
        <f>IF(AN207=7,VLOOKUP(AO207,設定!$A$2:$B$6,2,1),"---")</f>
        <v>---</v>
      </c>
      <c r="AQ207" s="64"/>
      <c r="AR207" s="65"/>
      <c r="AS207" s="65"/>
      <c r="AT207" s="66" t="s">
        <v>105</v>
      </c>
      <c r="AU207" s="67"/>
      <c r="AV207" s="66"/>
      <c r="AW207" s="68"/>
      <c r="AX207" s="69" t="str">
        <f t="shared" si="101"/>
        <v/>
      </c>
      <c r="AY207" s="66" t="s">
        <v>105</v>
      </c>
      <c r="AZ207" s="66" t="s">
        <v>105</v>
      </c>
      <c r="BA207" s="66" t="s">
        <v>105</v>
      </c>
      <c r="BB207" s="66"/>
      <c r="BC207" s="66"/>
      <c r="BD207" s="66"/>
      <c r="BE207" s="66"/>
      <c r="BF207" s="70"/>
      <c r="BG207" s="74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153"/>
      <c r="BZ207" s="83"/>
      <c r="CA207" s="31"/>
      <c r="CB207" s="31">
        <v>195</v>
      </c>
      <c r="CC207" s="15" t="str">
        <f t="shared" si="99"/>
        <v/>
      </c>
      <c r="CD207" s="15" t="str">
        <f t="shared" si="102"/>
        <v>立得点表!3:12</v>
      </c>
      <c r="CE207" s="92" t="str">
        <f t="shared" si="103"/>
        <v>立得点表!16:25</v>
      </c>
      <c r="CF207" s="15" t="str">
        <f t="shared" si="104"/>
        <v>立3段得点表!3:13</v>
      </c>
      <c r="CG207" s="92" t="str">
        <f t="shared" si="105"/>
        <v>立3段得点表!16:25</v>
      </c>
      <c r="CH207" s="15" t="str">
        <f t="shared" si="106"/>
        <v>ボール得点表!3:13</v>
      </c>
      <c r="CI207" s="92" t="str">
        <f t="shared" si="107"/>
        <v>ボール得点表!16:25</v>
      </c>
      <c r="CJ207" s="15" t="str">
        <f t="shared" si="108"/>
        <v>50m得点表!3:13</v>
      </c>
      <c r="CK207" s="92" t="str">
        <f t="shared" si="109"/>
        <v>50m得点表!16:25</v>
      </c>
      <c r="CL207" s="15" t="str">
        <f t="shared" si="110"/>
        <v>往得点表!3:13</v>
      </c>
      <c r="CM207" s="92" t="str">
        <f t="shared" si="111"/>
        <v>往得点表!16:25</v>
      </c>
      <c r="CN207" s="15" t="str">
        <f t="shared" si="112"/>
        <v>腕得点表!3:13</v>
      </c>
      <c r="CO207" s="92" t="str">
        <f t="shared" si="113"/>
        <v>腕得点表!16:25</v>
      </c>
      <c r="CP207" s="15" t="str">
        <f t="shared" si="114"/>
        <v>腕膝得点表!3:4</v>
      </c>
      <c r="CQ207" s="92" t="str">
        <f t="shared" si="115"/>
        <v>腕膝得点表!8:9</v>
      </c>
      <c r="CR207" s="15" t="str">
        <f t="shared" si="116"/>
        <v>20mシャトルラン得点表!3:13</v>
      </c>
      <c r="CS207" s="92" t="str">
        <f t="shared" si="117"/>
        <v>20mシャトルラン得点表!16:25</v>
      </c>
      <c r="CT207" s="31" t="b">
        <f t="shared" si="100"/>
        <v>0</v>
      </c>
    </row>
    <row r="208" spans="1:98">
      <c r="A208" s="8">
        <v>196</v>
      </c>
      <c r="B208" s="117"/>
      <c r="C208" s="13"/>
      <c r="D208" s="138"/>
      <c r="E208" s="13"/>
      <c r="F208" s="111" t="str">
        <f t="shared" si="88"/>
        <v/>
      </c>
      <c r="G208" s="13"/>
      <c r="H208" s="13"/>
      <c r="I208" s="29"/>
      <c r="J208" s="114" t="str">
        <f t="shared" ca="1" si="89"/>
        <v/>
      </c>
      <c r="K208" s="4"/>
      <c r="L208" s="45"/>
      <c r="M208" s="45"/>
      <c r="N208" s="45"/>
      <c r="O208" s="22"/>
      <c r="P208" s="23" t="str">
        <f t="shared" ca="1" si="90"/>
        <v/>
      </c>
      <c r="Q208" s="42"/>
      <c r="R208" s="43"/>
      <c r="S208" s="43"/>
      <c r="T208" s="43"/>
      <c r="U208" s="120"/>
      <c r="V208" s="95"/>
      <c r="W208" s="29" t="str">
        <f t="shared" ca="1" si="91"/>
        <v/>
      </c>
      <c r="X208" s="27"/>
      <c r="Y208" s="42"/>
      <c r="Z208" s="43"/>
      <c r="AA208" s="43"/>
      <c r="AB208" s="43"/>
      <c r="AC208" s="44"/>
      <c r="AD208" s="22"/>
      <c r="AE208" s="23" t="str">
        <f t="shared" ca="1" si="92"/>
        <v/>
      </c>
      <c r="AF208" s="22"/>
      <c r="AG208" s="23" t="str">
        <f t="shared" ca="1" si="93"/>
        <v/>
      </c>
      <c r="AH208" s="95"/>
      <c r="AI208" s="29" t="str">
        <f t="shared" ca="1" si="94"/>
        <v/>
      </c>
      <c r="AJ208" s="22"/>
      <c r="AK208" s="23" t="str">
        <f t="shared" ca="1" si="95"/>
        <v/>
      </c>
      <c r="AL208" s="22"/>
      <c r="AM208" s="23" t="str">
        <f t="shared" ca="1" si="96"/>
        <v/>
      </c>
      <c r="AN208" s="9" t="str">
        <f t="shared" si="97"/>
        <v/>
      </c>
      <c r="AO208" s="9" t="str">
        <f t="shared" si="98"/>
        <v/>
      </c>
      <c r="AP208" s="9" t="str">
        <f>IF(AN208=7,VLOOKUP(AO208,設定!$A$2:$B$6,2,1),"---")</f>
        <v>---</v>
      </c>
      <c r="AQ208" s="64"/>
      <c r="AR208" s="65"/>
      <c r="AS208" s="65"/>
      <c r="AT208" s="66" t="s">
        <v>105</v>
      </c>
      <c r="AU208" s="67"/>
      <c r="AV208" s="66"/>
      <c r="AW208" s="68"/>
      <c r="AX208" s="69" t="str">
        <f t="shared" si="101"/>
        <v/>
      </c>
      <c r="AY208" s="66" t="s">
        <v>105</v>
      </c>
      <c r="AZ208" s="66" t="s">
        <v>105</v>
      </c>
      <c r="BA208" s="66" t="s">
        <v>105</v>
      </c>
      <c r="BB208" s="66"/>
      <c r="BC208" s="66"/>
      <c r="BD208" s="66"/>
      <c r="BE208" s="66"/>
      <c r="BF208" s="70"/>
      <c r="BG208" s="74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153"/>
      <c r="BZ208" s="83"/>
      <c r="CA208" s="31"/>
      <c r="CB208" s="31">
        <v>196</v>
      </c>
      <c r="CC208" s="15" t="str">
        <f t="shared" si="99"/>
        <v/>
      </c>
      <c r="CD208" s="15" t="str">
        <f t="shared" si="102"/>
        <v>立得点表!3:12</v>
      </c>
      <c r="CE208" s="92" t="str">
        <f t="shared" si="103"/>
        <v>立得点表!16:25</v>
      </c>
      <c r="CF208" s="15" t="str">
        <f t="shared" si="104"/>
        <v>立3段得点表!3:13</v>
      </c>
      <c r="CG208" s="92" t="str">
        <f t="shared" si="105"/>
        <v>立3段得点表!16:25</v>
      </c>
      <c r="CH208" s="15" t="str">
        <f t="shared" si="106"/>
        <v>ボール得点表!3:13</v>
      </c>
      <c r="CI208" s="92" t="str">
        <f t="shared" si="107"/>
        <v>ボール得点表!16:25</v>
      </c>
      <c r="CJ208" s="15" t="str">
        <f t="shared" si="108"/>
        <v>50m得点表!3:13</v>
      </c>
      <c r="CK208" s="92" t="str">
        <f t="shared" si="109"/>
        <v>50m得点表!16:25</v>
      </c>
      <c r="CL208" s="15" t="str">
        <f t="shared" si="110"/>
        <v>往得点表!3:13</v>
      </c>
      <c r="CM208" s="92" t="str">
        <f t="shared" si="111"/>
        <v>往得点表!16:25</v>
      </c>
      <c r="CN208" s="15" t="str">
        <f t="shared" si="112"/>
        <v>腕得点表!3:13</v>
      </c>
      <c r="CO208" s="92" t="str">
        <f t="shared" si="113"/>
        <v>腕得点表!16:25</v>
      </c>
      <c r="CP208" s="15" t="str">
        <f t="shared" si="114"/>
        <v>腕膝得点表!3:4</v>
      </c>
      <c r="CQ208" s="92" t="str">
        <f t="shared" si="115"/>
        <v>腕膝得点表!8:9</v>
      </c>
      <c r="CR208" s="15" t="str">
        <f t="shared" si="116"/>
        <v>20mシャトルラン得点表!3:13</v>
      </c>
      <c r="CS208" s="92" t="str">
        <f t="shared" si="117"/>
        <v>20mシャトルラン得点表!16:25</v>
      </c>
      <c r="CT208" s="31" t="b">
        <f t="shared" si="100"/>
        <v>0</v>
      </c>
    </row>
    <row r="209" spans="1:98">
      <c r="A209" s="8">
        <v>197</v>
      </c>
      <c r="B209" s="117"/>
      <c r="C209" s="13"/>
      <c r="D209" s="138"/>
      <c r="E209" s="13"/>
      <c r="F209" s="111" t="str">
        <f t="shared" si="88"/>
        <v/>
      </c>
      <c r="G209" s="13"/>
      <c r="H209" s="13"/>
      <c r="I209" s="29"/>
      <c r="J209" s="114" t="str">
        <f t="shared" ca="1" si="89"/>
        <v/>
      </c>
      <c r="K209" s="4"/>
      <c r="L209" s="45"/>
      <c r="M209" s="45"/>
      <c r="N209" s="45"/>
      <c r="O209" s="22"/>
      <c r="P209" s="23" t="str">
        <f t="shared" ca="1" si="90"/>
        <v/>
      </c>
      <c r="Q209" s="42"/>
      <c r="R209" s="43"/>
      <c r="S209" s="43"/>
      <c r="T209" s="43"/>
      <c r="U209" s="120"/>
      <c r="V209" s="95"/>
      <c r="W209" s="29" t="str">
        <f t="shared" ca="1" si="91"/>
        <v/>
      </c>
      <c r="X209" s="27"/>
      <c r="Y209" s="42"/>
      <c r="Z209" s="43"/>
      <c r="AA209" s="43"/>
      <c r="AB209" s="43"/>
      <c r="AC209" s="44"/>
      <c r="AD209" s="22"/>
      <c r="AE209" s="23" t="str">
        <f t="shared" ca="1" si="92"/>
        <v/>
      </c>
      <c r="AF209" s="22"/>
      <c r="AG209" s="23" t="str">
        <f t="shared" ca="1" si="93"/>
        <v/>
      </c>
      <c r="AH209" s="95"/>
      <c r="AI209" s="29" t="str">
        <f t="shared" ca="1" si="94"/>
        <v/>
      </c>
      <c r="AJ209" s="22"/>
      <c r="AK209" s="23" t="str">
        <f t="shared" ca="1" si="95"/>
        <v/>
      </c>
      <c r="AL209" s="22"/>
      <c r="AM209" s="23" t="str">
        <f t="shared" ca="1" si="96"/>
        <v/>
      </c>
      <c r="AN209" s="9" t="str">
        <f t="shared" si="97"/>
        <v/>
      </c>
      <c r="AO209" s="9" t="str">
        <f t="shared" si="98"/>
        <v/>
      </c>
      <c r="AP209" s="9" t="str">
        <f>IF(AN209=7,VLOOKUP(AO209,設定!$A$2:$B$6,2,1),"---")</f>
        <v>---</v>
      </c>
      <c r="AQ209" s="64"/>
      <c r="AR209" s="65"/>
      <c r="AS209" s="65"/>
      <c r="AT209" s="66" t="s">
        <v>105</v>
      </c>
      <c r="AU209" s="67"/>
      <c r="AV209" s="66"/>
      <c r="AW209" s="68"/>
      <c r="AX209" s="69" t="str">
        <f t="shared" si="101"/>
        <v/>
      </c>
      <c r="AY209" s="66" t="s">
        <v>105</v>
      </c>
      <c r="AZ209" s="66" t="s">
        <v>105</v>
      </c>
      <c r="BA209" s="66" t="s">
        <v>105</v>
      </c>
      <c r="BB209" s="66"/>
      <c r="BC209" s="66"/>
      <c r="BD209" s="66"/>
      <c r="BE209" s="66"/>
      <c r="BF209" s="70"/>
      <c r="BG209" s="74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153"/>
      <c r="BZ209" s="83"/>
      <c r="CA209" s="31"/>
      <c r="CB209" s="31">
        <v>197</v>
      </c>
      <c r="CC209" s="15" t="str">
        <f t="shared" si="99"/>
        <v/>
      </c>
      <c r="CD209" s="15" t="str">
        <f t="shared" si="102"/>
        <v>立得点表!3:12</v>
      </c>
      <c r="CE209" s="92" t="str">
        <f t="shared" si="103"/>
        <v>立得点表!16:25</v>
      </c>
      <c r="CF209" s="15" t="str">
        <f t="shared" si="104"/>
        <v>立3段得点表!3:13</v>
      </c>
      <c r="CG209" s="92" t="str">
        <f t="shared" si="105"/>
        <v>立3段得点表!16:25</v>
      </c>
      <c r="CH209" s="15" t="str">
        <f t="shared" si="106"/>
        <v>ボール得点表!3:13</v>
      </c>
      <c r="CI209" s="92" t="str">
        <f t="shared" si="107"/>
        <v>ボール得点表!16:25</v>
      </c>
      <c r="CJ209" s="15" t="str">
        <f t="shared" si="108"/>
        <v>50m得点表!3:13</v>
      </c>
      <c r="CK209" s="92" t="str">
        <f t="shared" si="109"/>
        <v>50m得点表!16:25</v>
      </c>
      <c r="CL209" s="15" t="str">
        <f t="shared" si="110"/>
        <v>往得点表!3:13</v>
      </c>
      <c r="CM209" s="92" t="str">
        <f t="shared" si="111"/>
        <v>往得点表!16:25</v>
      </c>
      <c r="CN209" s="15" t="str">
        <f t="shared" si="112"/>
        <v>腕得点表!3:13</v>
      </c>
      <c r="CO209" s="92" t="str">
        <f t="shared" si="113"/>
        <v>腕得点表!16:25</v>
      </c>
      <c r="CP209" s="15" t="str">
        <f t="shared" si="114"/>
        <v>腕膝得点表!3:4</v>
      </c>
      <c r="CQ209" s="92" t="str">
        <f t="shared" si="115"/>
        <v>腕膝得点表!8:9</v>
      </c>
      <c r="CR209" s="15" t="str">
        <f t="shared" si="116"/>
        <v>20mシャトルラン得点表!3:13</v>
      </c>
      <c r="CS209" s="92" t="str">
        <f t="shared" si="117"/>
        <v>20mシャトルラン得点表!16:25</v>
      </c>
      <c r="CT209" s="31" t="b">
        <f t="shared" si="100"/>
        <v>0</v>
      </c>
    </row>
    <row r="210" spans="1:98">
      <c r="A210" s="8">
        <v>198</v>
      </c>
      <c r="B210" s="117"/>
      <c r="C210" s="13"/>
      <c r="D210" s="138"/>
      <c r="E210" s="13"/>
      <c r="F210" s="111" t="str">
        <f t="shared" si="88"/>
        <v/>
      </c>
      <c r="G210" s="13"/>
      <c r="H210" s="13"/>
      <c r="I210" s="29"/>
      <c r="J210" s="114" t="str">
        <f t="shared" ca="1" si="89"/>
        <v/>
      </c>
      <c r="K210" s="4"/>
      <c r="L210" s="45"/>
      <c r="M210" s="45"/>
      <c r="N210" s="45"/>
      <c r="O210" s="22"/>
      <c r="P210" s="23" t="str">
        <f t="shared" ca="1" si="90"/>
        <v/>
      </c>
      <c r="Q210" s="42"/>
      <c r="R210" s="43"/>
      <c r="S210" s="43"/>
      <c r="T210" s="43"/>
      <c r="U210" s="120"/>
      <c r="V210" s="95"/>
      <c r="W210" s="29" t="str">
        <f t="shared" ca="1" si="91"/>
        <v/>
      </c>
      <c r="X210" s="27"/>
      <c r="Y210" s="42"/>
      <c r="Z210" s="43"/>
      <c r="AA210" s="43"/>
      <c r="AB210" s="43"/>
      <c r="AC210" s="44"/>
      <c r="AD210" s="22"/>
      <c r="AE210" s="23" t="str">
        <f t="shared" ca="1" si="92"/>
        <v/>
      </c>
      <c r="AF210" s="22"/>
      <c r="AG210" s="23" t="str">
        <f t="shared" ca="1" si="93"/>
        <v/>
      </c>
      <c r="AH210" s="95"/>
      <c r="AI210" s="29" t="str">
        <f t="shared" ca="1" si="94"/>
        <v/>
      </c>
      <c r="AJ210" s="22"/>
      <c r="AK210" s="23" t="str">
        <f t="shared" ca="1" si="95"/>
        <v/>
      </c>
      <c r="AL210" s="22"/>
      <c r="AM210" s="23" t="str">
        <f t="shared" ca="1" si="96"/>
        <v/>
      </c>
      <c r="AN210" s="9" t="str">
        <f t="shared" si="97"/>
        <v/>
      </c>
      <c r="AO210" s="9" t="str">
        <f t="shared" si="98"/>
        <v/>
      </c>
      <c r="AP210" s="9" t="str">
        <f>IF(AN210=7,VLOOKUP(AO210,設定!$A$2:$B$6,2,1),"---")</f>
        <v>---</v>
      </c>
      <c r="AQ210" s="64"/>
      <c r="AR210" s="65"/>
      <c r="AS210" s="65"/>
      <c r="AT210" s="66" t="s">
        <v>105</v>
      </c>
      <c r="AU210" s="67"/>
      <c r="AV210" s="66"/>
      <c r="AW210" s="68"/>
      <c r="AX210" s="69" t="str">
        <f t="shared" si="101"/>
        <v/>
      </c>
      <c r="AY210" s="66" t="s">
        <v>105</v>
      </c>
      <c r="AZ210" s="66" t="s">
        <v>105</v>
      </c>
      <c r="BA210" s="66" t="s">
        <v>105</v>
      </c>
      <c r="BB210" s="66"/>
      <c r="BC210" s="66"/>
      <c r="BD210" s="66"/>
      <c r="BE210" s="66"/>
      <c r="BF210" s="70"/>
      <c r="BG210" s="74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153"/>
      <c r="BZ210" s="83"/>
      <c r="CA210" s="31"/>
      <c r="CB210" s="31">
        <v>198</v>
      </c>
      <c r="CC210" s="15" t="str">
        <f t="shared" si="99"/>
        <v/>
      </c>
      <c r="CD210" s="15" t="str">
        <f t="shared" si="102"/>
        <v>立得点表!3:12</v>
      </c>
      <c r="CE210" s="92" t="str">
        <f t="shared" si="103"/>
        <v>立得点表!16:25</v>
      </c>
      <c r="CF210" s="15" t="str">
        <f t="shared" si="104"/>
        <v>立3段得点表!3:13</v>
      </c>
      <c r="CG210" s="92" t="str">
        <f t="shared" si="105"/>
        <v>立3段得点表!16:25</v>
      </c>
      <c r="CH210" s="15" t="str">
        <f t="shared" si="106"/>
        <v>ボール得点表!3:13</v>
      </c>
      <c r="CI210" s="92" t="str">
        <f t="shared" si="107"/>
        <v>ボール得点表!16:25</v>
      </c>
      <c r="CJ210" s="15" t="str">
        <f t="shared" si="108"/>
        <v>50m得点表!3:13</v>
      </c>
      <c r="CK210" s="92" t="str">
        <f t="shared" si="109"/>
        <v>50m得点表!16:25</v>
      </c>
      <c r="CL210" s="15" t="str">
        <f t="shared" si="110"/>
        <v>往得点表!3:13</v>
      </c>
      <c r="CM210" s="92" t="str">
        <f t="shared" si="111"/>
        <v>往得点表!16:25</v>
      </c>
      <c r="CN210" s="15" t="str">
        <f t="shared" si="112"/>
        <v>腕得点表!3:13</v>
      </c>
      <c r="CO210" s="92" t="str">
        <f t="shared" si="113"/>
        <v>腕得点表!16:25</v>
      </c>
      <c r="CP210" s="15" t="str">
        <f t="shared" si="114"/>
        <v>腕膝得点表!3:4</v>
      </c>
      <c r="CQ210" s="92" t="str">
        <f t="shared" si="115"/>
        <v>腕膝得点表!8:9</v>
      </c>
      <c r="CR210" s="15" t="str">
        <f t="shared" si="116"/>
        <v>20mシャトルラン得点表!3:13</v>
      </c>
      <c r="CS210" s="92" t="str">
        <f t="shared" si="117"/>
        <v>20mシャトルラン得点表!16:25</v>
      </c>
      <c r="CT210" s="31" t="b">
        <f t="shared" si="100"/>
        <v>0</v>
      </c>
    </row>
    <row r="211" spans="1:98">
      <c r="A211" s="8">
        <v>199</v>
      </c>
      <c r="B211" s="117"/>
      <c r="C211" s="13"/>
      <c r="D211" s="138"/>
      <c r="E211" s="13"/>
      <c r="F211" s="111" t="str">
        <f t="shared" si="88"/>
        <v/>
      </c>
      <c r="G211" s="13"/>
      <c r="H211" s="13"/>
      <c r="I211" s="29"/>
      <c r="J211" s="114" t="str">
        <f t="shared" ca="1" si="89"/>
        <v/>
      </c>
      <c r="K211" s="4"/>
      <c r="L211" s="45"/>
      <c r="M211" s="45"/>
      <c r="N211" s="45"/>
      <c r="O211" s="22"/>
      <c r="P211" s="23" t="str">
        <f t="shared" ca="1" si="90"/>
        <v/>
      </c>
      <c r="Q211" s="42"/>
      <c r="R211" s="43"/>
      <c r="S211" s="43"/>
      <c r="T211" s="43"/>
      <c r="U211" s="120"/>
      <c r="V211" s="95"/>
      <c r="W211" s="29" t="str">
        <f t="shared" ca="1" si="91"/>
        <v/>
      </c>
      <c r="X211" s="27"/>
      <c r="Y211" s="42"/>
      <c r="Z211" s="43"/>
      <c r="AA211" s="43"/>
      <c r="AB211" s="43"/>
      <c r="AC211" s="44"/>
      <c r="AD211" s="22"/>
      <c r="AE211" s="23" t="str">
        <f t="shared" ca="1" si="92"/>
        <v/>
      </c>
      <c r="AF211" s="22"/>
      <c r="AG211" s="23" t="str">
        <f t="shared" ca="1" si="93"/>
        <v/>
      </c>
      <c r="AH211" s="95"/>
      <c r="AI211" s="29" t="str">
        <f t="shared" ca="1" si="94"/>
        <v/>
      </c>
      <c r="AJ211" s="22"/>
      <c r="AK211" s="23" t="str">
        <f t="shared" ca="1" si="95"/>
        <v/>
      </c>
      <c r="AL211" s="22"/>
      <c r="AM211" s="23" t="str">
        <f t="shared" ca="1" si="96"/>
        <v/>
      </c>
      <c r="AN211" s="9" t="str">
        <f t="shared" si="97"/>
        <v/>
      </c>
      <c r="AO211" s="9" t="str">
        <f t="shared" si="98"/>
        <v/>
      </c>
      <c r="AP211" s="9" t="str">
        <f>IF(AN211=7,VLOOKUP(AO211,設定!$A$2:$B$6,2,1),"---")</f>
        <v>---</v>
      </c>
      <c r="AQ211" s="64"/>
      <c r="AR211" s="65"/>
      <c r="AS211" s="65"/>
      <c r="AT211" s="66" t="s">
        <v>105</v>
      </c>
      <c r="AU211" s="67"/>
      <c r="AV211" s="66"/>
      <c r="AW211" s="68"/>
      <c r="AX211" s="69" t="str">
        <f t="shared" si="101"/>
        <v/>
      </c>
      <c r="AY211" s="66" t="s">
        <v>105</v>
      </c>
      <c r="AZ211" s="66" t="s">
        <v>105</v>
      </c>
      <c r="BA211" s="66" t="s">
        <v>105</v>
      </c>
      <c r="BB211" s="66"/>
      <c r="BC211" s="66"/>
      <c r="BD211" s="66"/>
      <c r="BE211" s="66"/>
      <c r="BF211" s="70"/>
      <c r="BG211" s="74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153"/>
      <c r="BZ211" s="83"/>
      <c r="CA211" s="31"/>
      <c r="CB211" s="31">
        <v>199</v>
      </c>
      <c r="CC211" s="15" t="str">
        <f t="shared" si="99"/>
        <v/>
      </c>
      <c r="CD211" s="15" t="str">
        <f t="shared" si="102"/>
        <v>立得点表!3:12</v>
      </c>
      <c r="CE211" s="92" t="str">
        <f t="shared" si="103"/>
        <v>立得点表!16:25</v>
      </c>
      <c r="CF211" s="15" t="str">
        <f t="shared" si="104"/>
        <v>立3段得点表!3:13</v>
      </c>
      <c r="CG211" s="92" t="str">
        <f t="shared" si="105"/>
        <v>立3段得点表!16:25</v>
      </c>
      <c r="CH211" s="15" t="str">
        <f t="shared" si="106"/>
        <v>ボール得点表!3:13</v>
      </c>
      <c r="CI211" s="92" t="str">
        <f t="shared" si="107"/>
        <v>ボール得点表!16:25</v>
      </c>
      <c r="CJ211" s="15" t="str">
        <f t="shared" si="108"/>
        <v>50m得点表!3:13</v>
      </c>
      <c r="CK211" s="92" t="str">
        <f t="shared" si="109"/>
        <v>50m得点表!16:25</v>
      </c>
      <c r="CL211" s="15" t="str">
        <f t="shared" si="110"/>
        <v>往得点表!3:13</v>
      </c>
      <c r="CM211" s="92" t="str">
        <f t="shared" si="111"/>
        <v>往得点表!16:25</v>
      </c>
      <c r="CN211" s="15" t="str">
        <f t="shared" si="112"/>
        <v>腕得点表!3:13</v>
      </c>
      <c r="CO211" s="92" t="str">
        <f t="shared" si="113"/>
        <v>腕得点表!16:25</v>
      </c>
      <c r="CP211" s="15" t="str">
        <f t="shared" si="114"/>
        <v>腕膝得点表!3:4</v>
      </c>
      <c r="CQ211" s="92" t="str">
        <f t="shared" si="115"/>
        <v>腕膝得点表!8:9</v>
      </c>
      <c r="CR211" s="15" t="str">
        <f t="shared" si="116"/>
        <v>20mシャトルラン得点表!3:13</v>
      </c>
      <c r="CS211" s="92" t="str">
        <f t="shared" si="117"/>
        <v>20mシャトルラン得点表!16:25</v>
      </c>
      <c r="CT211" s="31" t="b">
        <f t="shared" si="100"/>
        <v>0</v>
      </c>
    </row>
    <row r="212" spans="1:98">
      <c r="A212" s="8">
        <v>200</v>
      </c>
      <c r="B212" s="117"/>
      <c r="C212" s="13"/>
      <c r="D212" s="138"/>
      <c r="E212" s="13"/>
      <c r="F212" s="111" t="str">
        <f t="shared" si="88"/>
        <v/>
      </c>
      <c r="G212" s="13"/>
      <c r="H212" s="13"/>
      <c r="I212" s="29"/>
      <c r="J212" s="114" t="str">
        <f t="shared" ca="1" si="89"/>
        <v/>
      </c>
      <c r="K212" s="4"/>
      <c r="L212" s="45"/>
      <c r="M212" s="45"/>
      <c r="N212" s="45"/>
      <c r="O212" s="22"/>
      <c r="P212" s="23" t="str">
        <f t="shared" ca="1" si="90"/>
        <v/>
      </c>
      <c r="Q212" s="42"/>
      <c r="R212" s="43"/>
      <c r="S212" s="43"/>
      <c r="T212" s="43"/>
      <c r="U212" s="120"/>
      <c r="V212" s="95"/>
      <c r="W212" s="29" t="str">
        <f t="shared" ca="1" si="91"/>
        <v/>
      </c>
      <c r="X212" s="27"/>
      <c r="Y212" s="42"/>
      <c r="Z212" s="43"/>
      <c r="AA212" s="43"/>
      <c r="AB212" s="43"/>
      <c r="AC212" s="44"/>
      <c r="AD212" s="22"/>
      <c r="AE212" s="23" t="str">
        <f t="shared" ca="1" si="92"/>
        <v/>
      </c>
      <c r="AF212" s="22"/>
      <c r="AG212" s="23" t="str">
        <f t="shared" ca="1" si="93"/>
        <v/>
      </c>
      <c r="AH212" s="95"/>
      <c r="AI212" s="29" t="str">
        <f t="shared" ca="1" si="94"/>
        <v/>
      </c>
      <c r="AJ212" s="22"/>
      <c r="AK212" s="23" t="str">
        <f t="shared" ca="1" si="95"/>
        <v/>
      </c>
      <c r="AL212" s="22"/>
      <c r="AM212" s="23" t="str">
        <f t="shared" ca="1" si="96"/>
        <v/>
      </c>
      <c r="AN212" s="9" t="str">
        <f t="shared" si="97"/>
        <v/>
      </c>
      <c r="AO212" s="9" t="str">
        <f t="shared" si="98"/>
        <v/>
      </c>
      <c r="AP212" s="9" t="str">
        <f>IF(AN212=7,VLOOKUP(AO212,設定!$A$2:$B$6,2,1),"---")</f>
        <v>---</v>
      </c>
      <c r="AQ212" s="64"/>
      <c r="AR212" s="65"/>
      <c r="AS212" s="65"/>
      <c r="AT212" s="66" t="s">
        <v>105</v>
      </c>
      <c r="AU212" s="67"/>
      <c r="AV212" s="66"/>
      <c r="AW212" s="68"/>
      <c r="AX212" s="69" t="str">
        <f t="shared" si="101"/>
        <v/>
      </c>
      <c r="AY212" s="66" t="s">
        <v>105</v>
      </c>
      <c r="AZ212" s="66" t="s">
        <v>105</v>
      </c>
      <c r="BA212" s="66" t="s">
        <v>105</v>
      </c>
      <c r="BB212" s="66"/>
      <c r="BC212" s="66"/>
      <c r="BD212" s="66"/>
      <c r="BE212" s="66"/>
      <c r="BF212" s="70"/>
      <c r="BG212" s="74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153"/>
      <c r="BZ212" s="83"/>
      <c r="CA212" s="31"/>
      <c r="CB212" s="31">
        <v>200</v>
      </c>
      <c r="CC212" s="15" t="str">
        <f t="shared" si="99"/>
        <v/>
      </c>
      <c r="CD212" s="15" t="str">
        <f t="shared" si="102"/>
        <v>立得点表!3:12</v>
      </c>
      <c r="CE212" s="92" t="str">
        <f t="shared" si="103"/>
        <v>立得点表!16:25</v>
      </c>
      <c r="CF212" s="15" t="str">
        <f t="shared" si="104"/>
        <v>立3段得点表!3:13</v>
      </c>
      <c r="CG212" s="92" t="str">
        <f t="shared" si="105"/>
        <v>立3段得点表!16:25</v>
      </c>
      <c r="CH212" s="15" t="str">
        <f t="shared" si="106"/>
        <v>ボール得点表!3:13</v>
      </c>
      <c r="CI212" s="92" t="str">
        <f t="shared" si="107"/>
        <v>ボール得点表!16:25</v>
      </c>
      <c r="CJ212" s="15" t="str">
        <f t="shared" si="108"/>
        <v>50m得点表!3:13</v>
      </c>
      <c r="CK212" s="92" t="str">
        <f t="shared" si="109"/>
        <v>50m得点表!16:25</v>
      </c>
      <c r="CL212" s="15" t="str">
        <f t="shared" si="110"/>
        <v>往得点表!3:13</v>
      </c>
      <c r="CM212" s="92" t="str">
        <f t="shared" si="111"/>
        <v>往得点表!16:25</v>
      </c>
      <c r="CN212" s="15" t="str">
        <f t="shared" si="112"/>
        <v>腕得点表!3:13</v>
      </c>
      <c r="CO212" s="92" t="str">
        <f t="shared" si="113"/>
        <v>腕得点表!16:25</v>
      </c>
      <c r="CP212" s="15" t="str">
        <f t="shared" si="114"/>
        <v>腕膝得点表!3:4</v>
      </c>
      <c r="CQ212" s="92" t="str">
        <f t="shared" si="115"/>
        <v>腕膝得点表!8:9</v>
      </c>
      <c r="CR212" s="15" t="str">
        <f t="shared" si="116"/>
        <v>20mシャトルラン得点表!3:13</v>
      </c>
      <c r="CS212" s="92" t="str">
        <f t="shared" si="117"/>
        <v>20mシャトルラン得点表!16:25</v>
      </c>
      <c r="CT212" s="31" t="b">
        <f t="shared" si="100"/>
        <v>0</v>
      </c>
    </row>
    <row r="213" spans="1:98">
      <c r="A213" s="8">
        <v>201</v>
      </c>
      <c r="B213" s="117"/>
      <c r="C213" s="13"/>
      <c r="D213" s="138"/>
      <c r="E213" s="13"/>
      <c r="F213" s="111" t="str">
        <f t="shared" si="88"/>
        <v/>
      </c>
      <c r="G213" s="13"/>
      <c r="H213" s="13"/>
      <c r="I213" s="29"/>
      <c r="J213" s="114" t="str">
        <f t="shared" ca="1" si="89"/>
        <v/>
      </c>
      <c r="K213" s="4"/>
      <c r="L213" s="45"/>
      <c r="M213" s="45"/>
      <c r="N213" s="45"/>
      <c r="O213" s="22"/>
      <c r="P213" s="23" t="str">
        <f t="shared" ca="1" si="90"/>
        <v/>
      </c>
      <c r="Q213" s="42"/>
      <c r="R213" s="43"/>
      <c r="S213" s="43"/>
      <c r="T213" s="43"/>
      <c r="U213" s="120"/>
      <c r="V213" s="95"/>
      <c r="W213" s="29" t="str">
        <f t="shared" ca="1" si="91"/>
        <v/>
      </c>
      <c r="X213" s="27"/>
      <c r="Y213" s="42"/>
      <c r="Z213" s="43"/>
      <c r="AA213" s="43"/>
      <c r="AB213" s="43"/>
      <c r="AC213" s="44"/>
      <c r="AD213" s="22"/>
      <c r="AE213" s="23" t="str">
        <f t="shared" ca="1" si="92"/>
        <v/>
      </c>
      <c r="AF213" s="22"/>
      <c r="AG213" s="23" t="str">
        <f t="shared" ca="1" si="93"/>
        <v/>
      </c>
      <c r="AH213" s="95"/>
      <c r="AI213" s="29" t="str">
        <f t="shared" ca="1" si="94"/>
        <v/>
      </c>
      <c r="AJ213" s="22"/>
      <c r="AK213" s="23" t="str">
        <f t="shared" ca="1" si="95"/>
        <v/>
      </c>
      <c r="AL213" s="22"/>
      <c r="AM213" s="23" t="str">
        <f t="shared" ca="1" si="96"/>
        <v/>
      </c>
      <c r="AN213" s="9" t="str">
        <f t="shared" si="97"/>
        <v/>
      </c>
      <c r="AO213" s="9" t="str">
        <f t="shared" si="98"/>
        <v/>
      </c>
      <c r="AP213" s="9" t="str">
        <f>IF(AN213=7,VLOOKUP(AO213,設定!$A$2:$B$6,2,1),"---")</f>
        <v>---</v>
      </c>
      <c r="AQ213" s="64"/>
      <c r="AR213" s="65"/>
      <c r="AS213" s="65"/>
      <c r="AT213" s="66" t="s">
        <v>105</v>
      </c>
      <c r="AU213" s="67"/>
      <c r="AV213" s="66"/>
      <c r="AW213" s="68"/>
      <c r="AX213" s="69" t="str">
        <f t="shared" si="101"/>
        <v/>
      </c>
      <c r="AY213" s="66" t="s">
        <v>105</v>
      </c>
      <c r="AZ213" s="66" t="s">
        <v>105</v>
      </c>
      <c r="BA213" s="66" t="s">
        <v>105</v>
      </c>
      <c r="BB213" s="66"/>
      <c r="BC213" s="66"/>
      <c r="BD213" s="66"/>
      <c r="BE213" s="66"/>
      <c r="BF213" s="70"/>
      <c r="BG213" s="74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153"/>
      <c r="BZ213" s="83"/>
      <c r="CA213" s="31"/>
      <c r="CB213" s="31">
        <v>201</v>
      </c>
      <c r="CC213" s="15" t="str">
        <f t="shared" si="99"/>
        <v/>
      </c>
      <c r="CD213" s="15" t="str">
        <f t="shared" si="102"/>
        <v>立得点表!3:12</v>
      </c>
      <c r="CE213" s="92" t="str">
        <f t="shared" si="103"/>
        <v>立得点表!16:25</v>
      </c>
      <c r="CF213" s="15" t="str">
        <f t="shared" si="104"/>
        <v>立3段得点表!3:13</v>
      </c>
      <c r="CG213" s="92" t="str">
        <f t="shared" si="105"/>
        <v>立3段得点表!16:25</v>
      </c>
      <c r="CH213" s="15" t="str">
        <f t="shared" si="106"/>
        <v>ボール得点表!3:13</v>
      </c>
      <c r="CI213" s="92" t="str">
        <f t="shared" si="107"/>
        <v>ボール得点表!16:25</v>
      </c>
      <c r="CJ213" s="15" t="str">
        <f t="shared" si="108"/>
        <v>50m得点表!3:13</v>
      </c>
      <c r="CK213" s="92" t="str">
        <f t="shared" si="109"/>
        <v>50m得点表!16:25</v>
      </c>
      <c r="CL213" s="15" t="str">
        <f t="shared" si="110"/>
        <v>往得点表!3:13</v>
      </c>
      <c r="CM213" s="92" t="str">
        <f t="shared" si="111"/>
        <v>往得点表!16:25</v>
      </c>
      <c r="CN213" s="15" t="str">
        <f t="shared" si="112"/>
        <v>腕得点表!3:13</v>
      </c>
      <c r="CO213" s="92" t="str">
        <f t="shared" si="113"/>
        <v>腕得点表!16:25</v>
      </c>
      <c r="CP213" s="15" t="str">
        <f t="shared" si="114"/>
        <v>腕膝得点表!3:4</v>
      </c>
      <c r="CQ213" s="92" t="str">
        <f t="shared" si="115"/>
        <v>腕膝得点表!8:9</v>
      </c>
      <c r="CR213" s="15" t="str">
        <f t="shared" si="116"/>
        <v>20mシャトルラン得点表!3:13</v>
      </c>
      <c r="CS213" s="92" t="str">
        <f t="shared" si="117"/>
        <v>20mシャトルラン得点表!16:25</v>
      </c>
      <c r="CT213" s="31" t="b">
        <f t="shared" si="100"/>
        <v>0</v>
      </c>
    </row>
    <row r="214" spans="1:98">
      <c r="A214" s="8">
        <v>202</v>
      </c>
      <c r="B214" s="117"/>
      <c r="C214" s="13"/>
      <c r="D214" s="138"/>
      <c r="E214" s="13"/>
      <c r="F214" s="111" t="str">
        <f t="shared" si="88"/>
        <v/>
      </c>
      <c r="G214" s="13"/>
      <c r="H214" s="13"/>
      <c r="I214" s="29"/>
      <c r="J214" s="114" t="str">
        <f t="shared" ca="1" si="89"/>
        <v/>
      </c>
      <c r="K214" s="4"/>
      <c r="L214" s="45"/>
      <c r="M214" s="45"/>
      <c r="N214" s="45"/>
      <c r="O214" s="22"/>
      <c r="P214" s="23" t="str">
        <f t="shared" ca="1" si="90"/>
        <v/>
      </c>
      <c r="Q214" s="42"/>
      <c r="R214" s="43"/>
      <c r="S214" s="43"/>
      <c r="T214" s="43"/>
      <c r="U214" s="120"/>
      <c r="V214" s="95"/>
      <c r="W214" s="29" t="str">
        <f t="shared" ca="1" si="91"/>
        <v/>
      </c>
      <c r="X214" s="27"/>
      <c r="Y214" s="42"/>
      <c r="Z214" s="43"/>
      <c r="AA214" s="43"/>
      <c r="AB214" s="43"/>
      <c r="AC214" s="44"/>
      <c r="AD214" s="22"/>
      <c r="AE214" s="23" t="str">
        <f t="shared" ca="1" si="92"/>
        <v/>
      </c>
      <c r="AF214" s="22"/>
      <c r="AG214" s="23" t="str">
        <f t="shared" ca="1" si="93"/>
        <v/>
      </c>
      <c r="AH214" s="95"/>
      <c r="AI214" s="29" t="str">
        <f t="shared" ca="1" si="94"/>
        <v/>
      </c>
      <c r="AJ214" s="22"/>
      <c r="AK214" s="23" t="str">
        <f t="shared" ca="1" si="95"/>
        <v/>
      </c>
      <c r="AL214" s="22"/>
      <c r="AM214" s="23" t="str">
        <f t="shared" ca="1" si="96"/>
        <v/>
      </c>
      <c r="AN214" s="9" t="str">
        <f t="shared" si="97"/>
        <v/>
      </c>
      <c r="AO214" s="9" t="str">
        <f t="shared" si="98"/>
        <v/>
      </c>
      <c r="AP214" s="9" t="str">
        <f>IF(AN214=7,VLOOKUP(AO214,設定!$A$2:$B$6,2,1),"---")</f>
        <v>---</v>
      </c>
      <c r="AQ214" s="64"/>
      <c r="AR214" s="65"/>
      <c r="AS214" s="65"/>
      <c r="AT214" s="66" t="s">
        <v>105</v>
      </c>
      <c r="AU214" s="67"/>
      <c r="AV214" s="66"/>
      <c r="AW214" s="68"/>
      <c r="AX214" s="69" t="str">
        <f t="shared" si="101"/>
        <v/>
      </c>
      <c r="AY214" s="66" t="s">
        <v>105</v>
      </c>
      <c r="AZ214" s="66" t="s">
        <v>105</v>
      </c>
      <c r="BA214" s="66" t="s">
        <v>105</v>
      </c>
      <c r="BB214" s="66"/>
      <c r="BC214" s="66"/>
      <c r="BD214" s="66"/>
      <c r="BE214" s="66"/>
      <c r="BF214" s="70"/>
      <c r="BG214" s="74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153"/>
      <c r="BZ214" s="83"/>
      <c r="CA214" s="31"/>
      <c r="CB214" s="31">
        <v>202</v>
      </c>
      <c r="CC214" s="15" t="str">
        <f t="shared" si="99"/>
        <v/>
      </c>
      <c r="CD214" s="15" t="str">
        <f t="shared" si="102"/>
        <v>立得点表!3:12</v>
      </c>
      <c r="CE214" s="92" t="str">
        <f t="shared" si="103"/>
        <v>立得点表!16:25</v>
      </c>
      <c r="CF214" s="15" t="str">
        <f t="shared" si="104"/>
        <v>立3段得点表!3:13</v>
      </c>
      <c r="CG214" s="92" t="str">
        <f t="shared" si="105"/>
        <v>立3段得点表!16:25</v>
      </c>
      <c r="CH214" s="15" t="str">
        <f t="shared" si="106"/>
        <v>ボール得点表!3:13</v>
      </c>
      <c r="CI214" s="92" t="str">
        <f t="shared" si="107"/>
        <v>ボール得点表!16:25</v>
      </c>
      <c r="CJ214" s="15" t="str">
        <f t="shared" si="108"/>
        <v>50m得点表!3:13</v>
      </c>
      <c r="CK214" s="92" t="str">
        <f t="shared" si="109"/>
        <v>50m得点表!16:25</v>
      </c>
      <c r="CL214" s="15" t="str">
        <f t="shared" si="110"/>
        <v>往得点表!3:13</v>
      </c>
      <c r="CM214" s="92" t="str">
        <f t="shared" si="111"/>
        <v>往得点表!16:25</v>
      </c>
      <c r="CN214" s="15" t="str">
        <f t="shared" si="112"/>
        <v>腕得点表!3:13</v>
      </c>
      <c r="CO214" s="92" t="str">
        <f t="shared" si="113"/>
        <v>腕得点表!16:25</v>
      </c>
      <c r="CP214" s="15" t="str">
        <f t="shared" si="114"/>
        <v>腕膝得点表!3:4</v>
      </c>
      <c r="CQ214" s="92" t="str">
        <f t="shared" si="115"/>
        <v>腕膝得点表!8:9</v>
      </c>
      <c r="CR214" s="15" t="str">
        <f t="shared" si="116"/>
        <v>20mシャトルラン得点表!3:13</v>
      </c>
      <c r="CS214" s="92" t="str">
        <f t="shared" si="117"/>
        <v>20mシャトルラン得点表!16:25</v>
      </c>
      <c r="CT214" s="31" t="b">
        <f t="shared" si="100"/>
        <v>0</v>
      </c>
    </row>
    <row r="215" spans="1:98">
      <c r="A215" s="8">
        <v>203</v>
      </c>
      <c r="B215" s="117"/>
      <c r="C215" s="13"/>
      <c r="D215" s="138"/>
      <c r="E215" s="13"/>
      <c r="F215" s="111" t="str">
        <f t="shared" si="88"/>
        <v/>
      </c>
      <c r="G215" s="13"/>
      <c r="H215" s="13"/>
      <c r="I215" s="29"/>
      <c r="J215" s="114" t="str">
        <f t="shared" ca="1" si="89"/>
        <v/>
      </c>
      <c r="K215" s="4"/>
      <c r="L215" s="45"/>
      <c r="M215" s="45"/>
      <c r="N215" s="45"/>
      <c r="O215" s="22"/>
      <c r="P215" s="23" t="str">
        <f t="shared" ca="1" si="90"/>
        <v/>
      </c>
      <c r="Q215" s="42"/>
      <c r="R215" s="43"/>
      <c r="S215" s="43"/>
      <c r="T215" s="43"/>
      <c r="U215" s="120"/>
      <c r="V215" s="95"/>
      <c r="W215" s="29" t="str">
        <f t="shared" ca="1" si="91"/>
        <v/>
      </c>
      <c r="X215" s="27"/>
      <c r="Y215" s="42"/>
      <c r="Z215" s="43"/>
      <c r="AA215" s="43"/>
      <c r="AB215" s="43"/>
      <c r="AC215" s="44"/>
      <c r="AD215" s="22"/>
      <c r="AE215" s="23" t="str">
        <f t="shared" ca="1" si="92"/>
        <v/>
      </c>
      <c r="AF215" s="22"/>
      <c r="AG215" s="23" t="str">
        <f t="shared" ca="1" si="93"/>
        <v/>
      </c>
      <c r="AH215" s="95"/>
      <c r="AI215" s="29" t="str">
        <f t="shared" ca="1" si="94"/>
        <v/>
      </c>
      <c r="AJ215" s="22"/>
      <c r="AK215" s="23" t="str">
        <f t="shared" ca="1" si="95"/>
        <v/>
      </c>
      <c r="AL215" s="22"/>
      <c r="AM215" s="23" t="str">
        <f t="shared" ca="1" si="96"/>
        <v/>
      </c>
      <c r="AN215" s="9" t="str">
        <f t="shared" si="97"/>
        <v/>
      </c>
      <c r="AO215" s="9" t="str">
        <f t="shared" si="98"/>
        <v/>
      </c>
      <c r="AP215" s="9" t="str">
        <f>IF(AN215=7,VLOOKUP(AO215,設定!$A$2:$B$6,2,1),"---")</f>
        <v>---</v>
      </c>
      <c r="AQ215" s="64"/>
      <c r="AR215" s="65"/>
      <c r="AS215" s="65"/>
      <c r="AT215" s="66" t="s">
        <v>105</v>
      </c>
      <c r="AU215" s="67"/>
      <c r="AV215" s="66"/>
      <c r="AW215" s="68"/>
      <c r="AX215" s="69" t="str">
        <f t="shared" si="101"/>
        <v/>
      </c>
      <c r="AY215" s="66" t="s">
        <v>105</v>
      </c>
      <c r="AZ215" s="66" t="s">
        <v>105</v>
      </c>
      <c r="BA215" s="66" t="s">
        <v>105</v>
      </c>
      <c r="BB215" s="66"/>
      <c r="BC215" s="66"/>
      <c r="BD215" s="66"/>
      <c r="BE215" s="66"/>
      <c r="BF215" s="70"/>
      <c r="BG215" s="74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153"/>
      <c r="BZ215" s="83"/>
      <c r="CA215" s="31"/>
      <c r="CB215" s="31">
        <v>203</v>
      </c>
      <c r="CC215" s="15" t="str">
        <f t="shared" si="99"/>
        <v/>
      </c>
      <c r="CD215" s="15" t="str">
        <f t="shared" si="102"/>
        <v>立得点表!3:12</v>
      </c>
      <c r="CE215" s="92" t="str">
        <f t="shared" si="103"/>
        <v>立得点表!16:25</v>
      </c>
      <c r="CF215" s="15" t="str">
        <f t="shared" si="104"/>
        <v>立3段得点表!3:13</v>
      </c>
      <c r="CG215" s="92" t="str">
        <f t="shared" si="105"/>
        <v>立3段得点表!16:25</v>
      </c>
      <c r="CH215" s="15" t="str">
        <f t="shared" si="106"/>
        <v>ボール得点表!3:13</v>
      </c>
      <c r="CI215" s="92" t="str">
        <f t="shared" si="107"/>
        <v>ボール得点表!16:25</v>
      </c>
      <c r="CJ215" s="15" t="str">
        <f t="shared" si="108"/>
        <v>50m得点表!3:13</v>
      </c>
      <c r="CK215" s="92" t="str">
        <f t="shared" si="109"/>
        <v>50m得点表!16:25</v>
      </c>
      <c r="CL215" s="15" t="str">
        <f t="shared" si="110"/>
        <v>往得点表!3:13</v>
      </c>
      <c r="CM215" s="92" t="str">
        <f t="shared" si="111"/>
        <v>往得点表!16:25</v>
      </c>
      <c r="CN215" s="15" t="str">
        <f t="shared" si="112"/>
        <v>腕得点表!3:13</v>
      </c>
      <c r="CO215" s="92" t="str">
        <f t="shared" si="113"/>
        <v>腕得点表!16:25</v>
      </c>
      <c r="CP215" s="15" t="str">
        <f t="shared" si="114"/>
        <v>腕膝得点表!3:4</v>
      </c>
      <c r="CQ215" s="92" t="str">
        <f t="shared" si="115"/>
        <v>腕膝得点表!8:9</v>
      </c>
      <c r="CR215" s="15" t="str">
        <f t="shared" si="116"/>
        <v>20mシャトルラン得点表!3:13</v>
      </c>
      <c r="CS215" s="92" t="str">
        <f t="shared" si="117"/>
        <v>20mシャトルラン得点表!16:25</v>
      </c>
      <c r="CT215" s="31" t="b">
        <f t="shared" si="100"/>
        <v>0</v>
      </c>
    </row>
    <row r="216" spans="1:98">
      <c r="A216" s="8">
        <v>204</v>
      </c>
      <c r="B216" s="117"/>
      <c r="C216" s="13"/>
      <c r="D216" s="138"/>
      <c r="E216" s="13"/>
      <c r="F216" s="111" t="str">
        <f t="shared" si="88"/>
        <v/>
      </c>
      <c r="G216" s="13"/>
      <c r="H216" s="13"/>
      <c r="I216" s="29"/>
      <c r="J216" s="114" t="str">
        <f t="shared" ca="1" si="89"/>
        <v/>
      </c>
      <c r="K216" s="4"/>
      <c r="L216" s="45"/>
      <c r="M216" s="45"/>
      <c r="N216" s="45"/>
      <c r="O216" s="22"/>
      <c r="P216" s="23" t="str">
        <f t="shared" ca="1" si="90"/>
        <v/>
      </c>
      <c r="Q216" s="42"/>
      <c r="R216" s="43"/>
      <c r="S216" s="43"/>
      <c r="T216" s="43"/>
      <c r="U216" s="120"/>
      <c r="V216" s="95"/>
      <c r="W216" s="29" t="str">
        <f t="shared" ca="1" si="91"/>
        <v/>
      </c>
      <c r="X216" s="27"/>
      <c r="Y216" s="42"/>
      <c r="Z216" s="43"/>
      <c r="AA216" s="43"/>
      <c r="AB216" s="43"/>
      <c r="AC216" s="44"/>
      <c r="AD216" s="22"/>
      <c r="AE216" s="23" t="str">
        <f t="shared" ca="1" si="92"/>
        <v/>
      </c>
      <c r="AF216" s="22"/>
      <c r="AG216" s="23" t="str">
        <f t="shared" ca="1" si="93"/>
        <v/>
      </c>
      <c r="AH216" s="95"/>
      <c r="AI216" s="29" t="str">
        <f t="shared" ca="1" si="94"/>
        <v/>
      </c>
      <c r="AJ216" s="22"/>
      <c r="AK216" s="23" t="str">
        <f t="shared" ca="1" si="95"/>
        <v/>
      </c>
      <c r="AL216" s="22"/>
      <c r="AM216" s="23" t="str">
        <f t="shared" ca="1" si="96"/>
        <v/>
      </c>
      <c r="AN216" s="9" t="str">
        <f t="shared" si="97"/>
        <v/>
      </c>
      <c r="AO216" s="9" t="str">
        <f t="shared" si="98"/>
        <v/>
      </c>
      <c r="AP216" s="9" t="str">
        <f>IF(AN216=7,VLOOKUP(AO216,設定!$A$2:$B$6,2,1),"---")</f>
        <v>---</v>
      </c>
      <c r="AQ216" s="64"/>
      <c r="AR216" s="65"/>
      <c r="AS216" s="65"/>
      <c r="AT216" s="66" t="s">
        <v>105</v>
      </c>
      <c r="AU216" s="67"/>
      <c r="AV216" s="66"/>
      <c r="AW216" s="68"/>
      <c r="AX216" s="69" t="str">
        <f t="shared" si="101"/>
        <v/>
      </c>
      <c r="AY216" s="66" t="s">
        <v>105</v>
      </c>
      <c r="AZ216" s="66" t="s">
        <v>105</v>
      </c>
      <c r="BA216" s="66" t="s">
        <v>105</v>
      </c>
      <c r="BB216" s="66"/>
      <c r="BC216" s="66"/>
      <c r="BD216" s="66"/>
      <c r="BE216" s="66"/>
      <c r="BF216" s="70"/>
      <c r="BG216" s="74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153"/>
      <c r="BZ216" s="83"/>
      <c r="CA216" s="31"/>
      <c r="CB216" s="31">
        <v>204</v>
      </c>
      <c r="CC216" s="15" t="str">
        <f t="shared" si="99"/>
        <v/>
      </c>
      <c r="CD216" s="15" t="str">
        <f t="shared" si="102"/>
        <v>立得点表!3:12</v>
      </c>
      <c r="CE216" s="92" t="str">
        <f t="shared" si="103"/>
        <v>立得点表!16:25</v>
      </c>
      <c r="CF216" s="15" t="str">
        <f t="shared" si="104"/>
        <v>立3段得点表!3:13</v>
      </c>
      <c r="CG216" s="92" t="str">
        <f t="shared" si="105"/>
        <v>立3段得点表!16:25</v>
      </c>
      <c r="CH216" s="15" t="str">
        <f t="shared" si="106"/>
        <v>ボール得点表!3:13</v>
      </c>
      <c r="CI216" s="92" t="str">
        <f t="shared" si="107"/>
        <v>ボール得点表!16:25</v>
      </c>
      <c r="CJ216" s="15" t="str">
        <f t="shared" si="108"/>
        <v>50m得点表!3:13</v>
      </c>
      <c r="CK216" s="92" t="str">
        <f t="shared" si="109"/>
        <v>50m得点表!16:25</v>
      </c>
      <c r="CL216" s="15" t="str">
        <f t="shared" si="110"/>
        <v>往得点表!3:13</v>
      </c>
      <c r="CM216" s="92" t="str">
        <f t="shared" si="111"/>
        <v>往得点表!16:25</v>
      </c>
      <c r="CN216" s="15" t="str">
        <f t="shared" si="112"/>
        <v>腕得点表!3:13</v>
      </c>
      <c r="CO216" s="92" t="str">
        <f t="shared" si="113"/>
        <v>腕得点表!16:25</v>
      </c>
      <c r="CP216" s="15" t="str">
        <f t="shared" si="114"/>
        <v>腕膝得点表!3:4</v>
      </c>
      <c r="CQ216" s="92" t="str">
        <f t="shared" si="115"/>
        <v>腕膝得点表!8:9</v>
      </c>
      <c r="CR216" s="15" t="str">
        <f t="shared" si="116"/>
        <v>20mシャトルラン得点表!3:13</v>
      </c>
      <c r="CS216" s="92" t="str">
        <f t="shared" si="117"/>
        <v>20mシャトルラン得点表!16:25</v>
      </c>
      <c r="CT216" s="31" t="b">
        <f t="shared" si="100"/>
        <v>0</v>
      </c>
    </row>
    <row r="217" spans="1:98">
      <c r="A217" s="8">
        <v>205</v>
      </c>
      <c r="B217" s="117"/>
      <c r="C217" s="13"/>
      <c r="D217" s="138"/>
      <c r="E217" s="13"/>
      <c r="F217" s="111" t="str">
        <f t="shared" si="88"/>
        <v/>
      </c>
      <c r="G217" s="13"/>
      <c r="H217" s="13"/>
      <c r="I217" s="29"/>
      <c r="J217" s="114" t="str">
        <f t="shared" ca="1" si="89"/>
        <v/>
      </c>
      <c r="K217" s="4"/>
      <c r="L217" s="45"/>
      <c r="M217" s="45"/>
      <c r="N217" s="45"/>
      <c r="O217" s="22"/>
      <c r="P217" s="23" t="str">
        <f t="shared" ca="1" si="90"/>
        <v/>
      </c>
      <c r="Q217" s="42"/>
      <c r="R217" s="43"/>
      <c r="S217" s="43"/>
      <c r="T217" s="43"/>
      <c r="U217" s="120"/>
      <c r="V217" s="95"/>
      <c r="W217" s="29" t="str">
        <f t="shared" ca="1" si="91"/>
        <v/>
      </c>
      <c r="X217" s="27"/>
      <c r="Y217" s="42"/>
      <c r="Z217" s="43"/>
      <c r="AA217" s="43"/>
      <c r="AB217" s="43"/>
      <c r="AC217" s="44"/>
      <c r="AD217" s="22"/>
      <c r="AE217" s="23" t="str">
        <f t="shared" ca="1" si="92"/>
        <v/>
      </c>
      <c r="AF217" s="22"/>
      <c r="AG217" s="23" t="str">
        <f t="shared" ca="1" si="93"/>
        <v/>
      </c>
      <c r="AH217" s="95"/>
      <c r="AI217" s="29" t="str">
        <f t="shared" ca="1" si="94"/>
        <v/>
      </c>
      <c r="AJ217" s="22"/>
      <c r="AK217" s="23" t="str">
        <f t="shared" ca="1" si="95"/>
        <v/>
      </c>
      <c r="AL217" s="22"/>
      <c r="AM217" s="23" t="str">
        <f t="shared" ca="1" si="96"/>
        <v/>
      </c>
      <c r="AN217" s="9" t="str">
        <f t="shared" si="97"/>
        <v/>
      </c>
      <c r="AO217" s="9" t="str">
        <f t="shared" si="98"/>
        <v/>
      </c>
      <c r="AP217" s="9" t="str">
        <f>IF(AN217=7,VLOOKUP(AO217,設定!$A$2:$B$6,2,1),"---")</f>
        <v>---</v>
      </c>
      <c r="AQ217" s="64"/>
      <c r="AR217" s="65"/>
      <c r="AS217" s="65"/>
      <c r="AT217" s="66" t="s">
        <v>105</v>
      </c>
      <c r="AU217" s="67"/>
      <c r="AV217" s="66"/>
      <c r="AW217" s="68"/>
      <c r="AX217" s="69" t="str">
        <f t="shared" si="101"/>
        <v/>
      </c>
      <c r="AY217" s="66" t="s">
        <v>105</v>
      </c>
      <c r="AZ217" s="66" t="s">
        <v>105</v>
      </c>
      <c r="BA217" s="66" t="s">
        <v>105</v>
      </c>
      <c r="BB217" s="66"/>
      <c r="BC217" s="66"/>
      <c r="BD217" s="66"/>
      <c r="BE217" s="66"/>
      <c r="BF217" s="70"/>
      <c r="BG217" s="74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153"/>
      <c r="BZ217" s="83"/>
      <c r="CA217" s="31"/>
      <c r="CB217" s="31">
        <v>205</v>
      </c>
      <c r="CC217" s="15" t="str">
        <f t="shared" si="99"/>
        <v/>
      </c>
      <c r="CD217" s="15" t="str">
        <f t="shared" si="102"/>
        <v>立得点表!3:12</v>
      </c>
      <c r="CE217" s="92" t="str">
        <f t="shared" si="103"/>
        <v>立得点表!16:25</v>
      </c>
      <c r="CF217" s="15" t="str">
        <f t="shared" si="104"/>
        <v>立3段得点表!3:13</v>
      </c>
      <c r="CG217" s="92" t="str">
        <f t="shared" si="105"/>
        <v>立3段得点表!16:25</v>
      </c>
      <c r="CH217" s="15" t="str">
        <f t="shared" si="106"/>
        <v>ボール得点表!3:13</v>
      </c>
      <c r="CI217" s="92" t="str">
        <f t="shared" si="107"/>
        <v>ボール得点表!16:25</v>
      </c>
      <c r="CJ217" s="15" t="str">
        <f t="shared" si="108"/>
        <v>50m得点表!3:13</v>
      </c>
      <c r="CK217" s="92" t="str">
        <f t="shared" si="109"/>
        <v>50m得点表!16:25</v>
      </c>
      <c r="CL217" s="15" t="str">
        <f t="shared" si="110"/>
        <v>往得点表!3:13</v>
      </c>
      <c r="CM217" s="92" t="str">
        <f t="shared" si="111"/>
        <v>往得点表!16:25</v>
      </c>
      <c r="CN217" s="15" t="str">
        <f t="shared" si="112"/>
        <v>腕得点表!3:13</v>
      </c>
      <c r="CO217" s="92" t="str">
        <f t="shared" si="113"/>
        <v>腕得点表!16:25</v>
      </c>
      <c r="CP217" s="15" t="str">
        <f t="shared" si="114"/>
        <v>腕膝得点表!3:4</v>
      </c>
      <c r="CQ217" s="92" t="str">
        <f t="shared" si="115"/>
        <v>腕膝得点表!8:9</v>
      </c>
      <c r="CR217" s="15" t="str">
        <f t="shared" si="116"/>
        <v>20mシャトルラン得点表!3:13</v>
      </c>
      <c r="CS217" s="92" t="str">
        <f t="shared" si="117"/>
        <v>20mシャトルラン得点表!16:25</v>
      </c>
      <c r="CT217" s="31" t="b">
        <f t="shared" si="100"/>
        <v>0</v>
      </c>
    </row>
    <row r="218" spans="1:98">
      <c r="A218" s="8">
        <v>206</v>
      </c>
      <c r="B218" s="117"/>
      <c r="C218" s="13"/>
      <c r="D218" s="138"/>
      <c r="E218" s="13"/>
      <c r="F218" s="111" t="str">
        <f t="shared" si="88"/>
        <v/>
      </c>
      <c r="G218" s="13"/>
      <c r="H218" s="13"/>
      <c r="I218" s="29"/>
      <c r="J218" s="114" t="str">
        <f t="shared" ca="1" si="89"/>
        <v/>
      </c>
      <c r="K218" s="4"/>
      <c r="L218" s="45"/>
      <c r="M218" s="45"/>
      <c r="N218" s="45"/>
      <c r="O218" s="22"/>
      <c r="P218" s="23" t="str">
        <f t="shared" ca="1" si="90"/>
        <v/>
      </c>
      <c r="Q218" s="42"/>
      <c r="R218" s="43"/>
      <c r="S218" s="43"/>
      <c r="T218" s="43"/>
      <c r="U218" s="120"/>
      <c r="V218" s="95"/>
      <c r="W218" s="29" t="str">
        <f t="shared" ca="1" si="91"/>
        <v/>
      </c>
      <c r="X218" s="27"/>
      <c r="Y218" s="42"/>
      <c r="Z218" s="43"/>
      <c r="AA218" s="43"/>
      <c r="AB218" s="43"/>
      <c r="AC218" s="44"/>
      <c r="AD218" s="22"/>
      <c r="AE218" s="23" t="str">
        <f t="shared" ca="1" si="92"/>
        <v/>
      </c>
      <c r="AF218" s="22"/>
      <c r="AG218" s="23" t="str">
        <f t="shared" ca="1" si="93"/>
        <v/>
      </c>
      <c r="AH218" s="95"/>
      <c r="AI218" s="29" t="str">
        <f t="shared" ca="1" si="94"/>
        <v/>
      </c>
      <c r="AJ218" s="22"/>
      <c r="AK218" s="23" t="str">
        <f t="shared" ca="1" si="95"/>
        <v/>
      </c>
      <c r="AL218" s="22"/>
      <c r="AM218" s="23" t="str">
        <f t="shared" ca="1" si="96"/>
        <v/>
      </c>
      <c r="AN218" s="9" t="str">
        <f t="shared" si="97"/>
        <v/>
      </c>
      <c r="AO218" s="9" t="str">
        <f t="shared" si="98"/>
        <v/>
      </c>
      <c r="AP218" s="9" t="str">
        <f>IF(AN218=7,VLOOKUP(AO218,設定!$A$2:$B$6,2,1),"---")</f>
        <v>---</v>
      </c>
      <c r="AQ218" s="64"/>
      <c r="AR218" s="65"/>
      <c r="AS218" s="65"/>
      <c r="AT218" s="66" t="s">
        <v>105</v>
      </c>
      <c r="AU218" s="67"/>
      <c r="AV218" s="66"/>
      <c r="AW218" s="68"/>
      <c r="AX218" s="69" t="str">
        <f t="shared" si="101"/>
        <v/>
      </c>
      <c r="AY218" s="66" t="s">
        <v>105</v>
      </c>
      <c r="AZ218" s="66" t="s">
        <v>105</v>
      </c>
      <c r="BA218" s="66" t="s">
        <v>105</v>
      </c>
      <c r="BB218" s="66"/>
      <c r="BC218" s="66"/>
      <c r="BD218" s="66"/>
      <c r="BE218" s="66"/>
      <c r="BF218" s="70"/>
      <c r="BG218" s="74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153"/>
      <c r="BZ218" s="83"/>
      <c r="CA218" s="31"/>
      <c r="CB218" s="31">
        <v>206</v>
      </c>
      <c r="CC218" s="15" t="str">
        <f t="shared" si="99"/>
        <v/>
      </c>
      <c r="CD218" s="15" t="str">
        <f t="shared" si="102"/>
        <v>立得点表!3:12</v>
      </c>
      <c r="CE218" s="92" t="str">
        <f t="shared" si="103"/>
        <v>立得点表!16:25</v>
      </c>
      <c r="CF218" s="15" t="str">
        <f t="shared" si="104"/>
        <v>立3段得点表!3:13</v>
      </c>
      <c r="CG218" s="92" t="str">
        <f t="shared" si="105"/>
        <v>立3段得点表!16:25</v>
      </c>
      <c r="CH218" s="15" t="str">
        <f t="shared" si="106"/>
        <v>ボール得点表!3:13</v>
      </c>
      <c r="CI218" s="92" t="str">
        <f t="shared" si="107"/>
        <v>ボール得点表!16:25</v>
      </c>
      <c r="CJ218" s="15" t="str">
        <f t="shared" si="108"/>
        <v>50m得点表!3:13</v>
      </c>
      <c r="CK218" s="92" t="str">
        <f t="shared" si="109"/>
        <v>50m得点表!16:25</v>
      </c>
      <c r="CL218" s="15" t="str">
        <f t="shared" si="110"/>
        <v>往得点表!3:13</v>
      </c>
      <c r="CM218" s="92" t="str">
        <f t="shared" si="111"/>
        <v>往得点表!16:25</v>
      </c>
      <c r="CN218" s="15" t="str">
        <f t="shared" si="112"/>
        <v>腕得点表!3:13</v>
      </c>
      <c r="CO218" s="92" t="str">
        <f t="shared" si="113"/>
        <v>腕得点表!16:25</v>
      </c>
      <c r="CP218" s="15" t="str">
        <f t="shared" si="114"/>
        <v>腕膝得点表!3:4</v>
      </c>
      <c r="CQ218" s="92" t="str">
        <f t="shared" si="115"/>
        <v>腕膝得点表!8:9</v>
      </c>
      <c r="CR218" s="15" t="str">
        <f t="shared" si="116"/>
        <v>20mシャトルラン得点表!3:13</v>
      </c>
      <c r="CS218" s="92" t="str">
        <f t="shared" si="117"/>
        <v>20mシャトルラン得点表!16:25</v>
      </c>
      <c r="CT218" s="31" t="b">
        <f t="shared" si="100"/>
        <v>0</v>
      </c>
    </row>
    <row r="219" spans="1:98">
      <c r="A219" s="8">
        <v>207</v>
      </c>
      <c r="B219" s="117"/>
      <c r="C219" s="13"/>
      <c r="D219" s="138"/>
      <c r="E219" s="13"/>
      <c r="F219" s="111" t="str">
        <f t="shared" si="88"/>
        <v/>
      </c>
      <c r="G219" s="13"/>
      <c r="H219" s="13"/>
      <c r="I219" s="29"/>
      <c r="J219" s="114" t="str">
        <f t="shared" ca="1" si="89"/>
        <v/>
      </c>
      <c r="K219" s="4"/>
      <c r="L219" s="45"/>
      <c r="M219" s="45"/>
      <c r="N219" s="45"/>
      <c r="O219" s="22"/>
      <c r="P219" s="23" t="str">
        <f t="shared" ca="1" si="90"/>
        <v/>
      </c>
      <c r="Q219" s="42"/>
      <c r="R219" s="43"/>
      <c r="S219" s="43"/>
      <c r="T219" s="43"/>
      <c r="U219" s="120"/>
      <c r="V219" s="95"/>
      <c r="W219" s="29" t="str">
        <f t="shared" ca="1" si="91"/>
        <v/>
      </c>
      <c r="X219" s="27"/>
      <c r="Y219" s="42"/>
      <c r="Z219" s="43"/>
      <c r="AA219" s="43"/>
      <c r="AB219" s="43"/>
      <c r="AC219" s="44"/>
      <c r="AD219" s="22"/>
      <c r="AE219" s="23" t="str">
        <f t="shared" ca="1" si="92"/>
        <v/>
      </c>
      <c r="AF219" s="22"/>
      <c r="AG219" s="23" t="str">
        <f t="shared" ca="1" si="93"/>
        <v/>
      </c>
      <c r="AH219" s="95"/>
      <c r="AI219" s="29" t="str">
        <f t="shared" ca="1" si="94"/>
        <v/>
      </c>
      <c r="AJ219" s="22"/>
      <c r="AK219" s="23" t="str">
        <f t="shared" ca="1" si="95"/>
        <v/>
      </c>
      <c r="AL219" s="22"/>
      <c r="AM219" s="23" t="str">
        <f t="shared" ca="1" si="96"/>
        <v/>
      </c>
      <c r="AN219" s="9" t="str">
        <f t="shared" si="97"/>
        <v/>
      </c>
      <c r="AO219" s="9" t="str">
        <f t="shared" si="98"/>
        <v/>
      </c>
      <c r="AP219" s="9" t="str">
        <f>IF(AN219=7,VLOOKUP(AO219,設定!$A$2:$B$6,2,1),"---")</f>
        <v>---</v>
      </c>
      <c r="AQ219" s="64"/>
      <c r="AR219" s="65"/>
      <c r="AS219" s="65"/>
      <c r="AT219" s="66" t="s">
        <v>105</v>
      </c>
      <c r="AU219" s="67"/>
      <c r="AV219" s="66"/>
      <c r="AW219" s="68"/>
      <c r="AX219" s="69" t="str">
        <f t="shared" si="101"/>
        <v/>
      </c>
      <c r="AY219" s="66" t="s">
        <v>105</v>
      </c>
      <c r="AZ219" s="66" t="s">
        <v>105</v>
      </c>
      <c r="BA219" s="66" t="s">
        <v>105</v>
      </c>
      <c r="BB219" s="66"/>
      <c r="BC219" s="66"/>
      <c r="BD219" s="66"/>
      <c r="BE219" s="66"/>
      <c r="BF219" s="70"/>
      <c r="BG219" s="74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153"/>
      <c r="BZ219" s="83"/>
      <c r="CA219" s="31"/>
      <c r="CB219" s="31">
        <v>207</v>
      </c>
      <c r="CC219" s="15" t="str">
        <f t="shared" si="99"/>
        <v/>
      </c>
      <c r="CD219" s="15" t="str">
        <f t="shared" si="102"/>
        <v>立得点表!3:12</v>
      </c>
      <c r="CE219" s="92" t="str">
        <f t="shared" si="103"/>
        <v>立得点表!16:25</v>
      </c>
      <c r="CF219" s="15" t="str">
        <f t="shared" si="104"/>
        <v>立3段得点表!3:13</v>
      </c>
      <c r="CG219" s="92" t="str">
        <f t="shared" si="105"/>
        <v>立3段得点表!16:25</v>
      </c>
      <c r="CH219" s="15" t="str">
        <f t="shared" si="106"/>
        <v>ボール得点表!3:13</v>
      </c>
      <c r="CI219" s="92" t="str">
        <f t="shared" si="107"/>
        <v>ボール得点表!16:25</v>
      </c>
      <c r="CJ219" s="15" t="str">
        <f t="shared" si="108"/>
        <v>50m得点表!3:13</v>
      </c>
      <c r="CK219" s="92" t="str">
        <f t="shared" si="109"/>
        <v>50m得点表!16:25</v>
      </c>
      <c r="CL219" s="15" t="str">
        <f t="shared" si="110"/>
        <v>往得点表!3:13</v>
      </c>
      <c r="CM219" s="92" t="str">
        <f t="shared" si="111"/>
        <v>往得点表!16:25</v>
      </c>
      <c r="CN219" s="15" t="str">
        <f t="shared" si="112"/>
        <v>腕得点表!3:13</v>
      </c>
      <c r="CO219" s="92" t="str">
        <f t="shared" si="113"/>
        <v>腕得点表!16:25</v>
      </c>
      <c r="CP219" s="15" t="str">
        <f t="shared" si="114"/>
        <v>腕膝得点表!3:4</v>
      </c>
      <c r="CQ219" s="92" t="str">
        <f t="shared" si="115"/>
        <v>腕膝得点表!8:9</v>
      </c>
      <c r="CR219" s="15" t="str">
        <f t="shared" si="116"/>
        <v>20mシャトルラン得点表!3:13</v>
      </c>
      <c r="CS219" s="92" t="str">
        <f t="shared" si="117"/>
        <v>20mシャトルラン得点表!16:25</v>
      </c>
      <c r="CT219" s="31" t="b">
        <f t="shared" si="100"/>
        <v>0</v>
      </c>
    </row>
    <row r="220" spans="1:98">
      <c r="A220" s="8">
        <v>208</v>
      </c>
      <c r="B220" s="117"/>
      <c r="C220" s="13"/>
      <c r="D220" s="138"/>
      <c r="E220" s="13"/>
      <c r="F220" s="111" t="str">
        <f t="shared" si="88"/>
        <v/>
      </c>
      <c r="G220" s="13"/>
      <c r="H220" s="13"/>
      <c r="I220" s="29"/>
      <c r="J220" s="114" t="str">
        <f t="shared" ca="1" si="89"/>
        <v/>
      </c>
      <c r="K220" s="4"/>
      <c r="L220" s="45"/>
      <c r="M220" s="45"/>
      <c r="N220" s="45"/>
      <c r="O220" s="22"/>
      <c r="P220" s="23" t="str">
        <f t="shared" ca="1" si="90"/>
        <v/>
      </c>
      <c r="Q220" s="42"/>
      <c r="R220" s="43"/>
      <c r="S220" s="43"/>
      <c r="T220" s="43"/>
      <c r="U220" s="120"/>
      <c r="V220" s="95"/>
      <c r="W220" s="29" t="str">
        <f t="shared" ca="1" si="91"/>
        <v/>
      </c>
      <c r="X220" s="27"/>
      <c r="Y220" s="42"/>
      <c r="Z220" s="43"/>
      <c r="AA220" s="43"/>
      <c r="AB220" s="43"/>
      <c r="AC220" s="44"/>
      <c r="AD220" s="22"/>
      <c r="AE220" s="23" t="str">
        <f t="shared" ca="1" si="92"/>
        <v/>
      </c>
      <c r="AF220" s="22"/>
      <c r="AG220" s="23" t="str">
        <f t="shared" ca="1" si="93"/>
        <v/>
      </c>
      <c r="AH220" s="95"/>
      <c r="AI220" s="29" t="str">
        <f t="shared" ca="1" si="94"/>
        <v/>
      </c>
      <c r="AJ220" s="22"/>
      <c r="AK220" s="23" t="str">
        <f t="shared" ca="1" si="95"/>
        <v/>
      </c>
      <c r="AL220" s="22"/>
      <c r="AM220" s="23" t="str">
        <f t="shared" ca="1" si="96"/>
        <v/>
      </c>
      <c r="AN220" s="9" t="str">
        <f t="shared" si="97"/>
        <v/>
      </c>
      <c r="AO220" s="9" t="str">
        <f t="shared" si="98"/>
        <v/>
      </c>
      <c r="AP220" s="9" t="str">
        <f>IF(AN220=7,VLOOKUP(AO220,設定!$A$2:$B$6,2,1),"---")</f>
        <v>---</v>
      </c>
      <c r="AQ220" s="64"/>
      <c r="AR220" s="65"/>
      <c r="AS220" s="65"/>
      <c r="AT220" s="66" t="s">
        <v>105</v>
      </c>
      <c r="AU220" s="67"/>
      <c r="AV220" s="66"/>
      <c r="AW220" s="68"/>
      <c r="AX220" s="69" t="str">
        <f t="shared" si="101"/>
        <v/>
      </c>
      <c r="AY220" s="66" t="s">
        <v>105</v>
      </c>
      <c r="AZ220" s="66" t="s">
        <v>105</v>
      </c>
      <c r="BA220" s="66" t="s">
        <v>105</v>
      </c>
      <c r="BB220" s="66"/>
      <c r="BC220" s="66"/>
      <c r="BD220" s="66"/>
      <c r="BE220" s="66"/>
      <c r="BF220" s="70"/>
      <c r="BG220" s="74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153"/>
      <c r="BZ220" s="83"/>
      <c r="CA220" s="31"/>
      <c r="CB220" s="31">
        <v>208</v>
      </c>
      <c r="CC220" s="15" t="str">
        <f t="shared" si="99"/>
        <v/>
      </c>
      <c r="CD220" s="15" t="str">
        <f t="shared" si="102"/>
        <v>立得点表!3:12</v>
      </c>
      <c r="CE220" s="92" t="str">
        <f t="shared" si="103"/>
        <v>立得点表!16:25</v>
      </c>
      <c r="CF220" s="15" t="str">
        <f t="shared" si="104"/>
        <v>立3段得点表!3:13</v>
      </c>
      <c r="CG220" s="92" t="str">
        <f t="shared" si="105"/>
        <v>立3段得点表!16:25</v>
      </c>
      <c r="CH220" s="15" t="str">
        <f t="shared" si="106"/>
        <v>ボール得点表!3:13</v>
      </c>
      <c r="CI220" s="92" t="str">
        <f t="shared" si="107"/>
        <v>ボール得点表!16:25</v>
      </c>
      <c r="CJ220" s="15" t="str">
        <f t="shared" si="108"/>
        <v>50m得点表!3:13</v>
      </c>
      <c r="CK220" s="92" t="str">
        <f t="shared" si="109"/>
        <v>50m得点表!16:25</v>
      </c>
      <c r="CL220" s="15" t="str">
        <f t="shared" si="110"/>
        <v>往得点表!3:13</v>
      </c>
      <c r="CM220" s="92" t="str">
        <f t="shared" si="111"/>
        <v>往得点表!16:25</v>
      </c>
      <c r="CN220" s="15" t="str">
        <f t="shared" si="112"/>
        <v>腕得点表!3:13</v>
      </c>
      <c r="CO220" s="92" t="str">
        <f t="shared" si="113"/>
        <v>腕得点表!16:25</v>
      </c>
      <c r="CP220" s="15" t="str">
        <f t="shared" si="114"/>
        <v>腕膝得点表!3:4</v>
      </c>
      <c r="CQ220" s="92" t="str">
        <f t="shared" si="115"/>
        <v>腕膝得点表!8:9</v>
      </c>
      <c r="CR220" s="15" t="str">
        <f t="shared" si="116"/>
        <v>20mシャトルラン得点表!3:13</v>
      </c>
      <c r="CS220" s="92" t="str">
        <f t="shared" si="117"/>
        <v>20mシャトルラン得点表!16:25</v>
      </c>
      <c r="CT220" s="31" t="b">
        <f t="shared" si="100"/>
        <v>0</v>
      </c>
    </row>
    <row r="221" spans="1:98">
      <c r="A221" s="8">
        <v>209</v>
      </c>
      <c r="B221" s="117"/>
      <c r="C221" s="13"/>
      <c r="D221" s="138"/>
      <c r="E221" s="13"/>
      <c r="F221" s="111" t="str">
        <f t="shared" si="88"/>
        <v/>
      </c>
      <c r="G221" s="13"/>
      <c r="H221" s="13"/>
      <c r="I221" s="29"/>
      <c r="J221" s="114" t="str">
        <f t="shared" ca="1" si="89"/>
        <v/>
      </c>
      <c r="K221" s="4"/>
      <c r="L221" s="45"/>
      <c r="M221" s="45"/>
      <c r="N221" s="45"/>
      <c r="O221" s="22"/>
      <c r="P221" s="23" t="str">
        <f t="shared" ca="1" si="90"/>
        <v/>
      </c>
      <c r="Q221" s="42"/>
      <c r="R221" s="43"/>
      <c r="S221" s="43"/>
      <c r="T221" s="43"/>
      <c r="U221" s="120"/>
      <c r="V221" s="95"/>
      <c r="W221" s="29" t="str">
        <f t="shared" ca="1" si="91"/>
        <v/>
      </c>
      <c r="X221" s="27"/>
      <c r="Y221" s="42"/>
      <c r="Z221" s="43"/>
      <c r="AA221" s="43"/>
      <c r="AB221" s="43"/>
      <c r="AC221" s="44"/>
      <c r="AD221" s="22"/>
      <c r="AE221" s="23" t="str">
        <f t="shared" ca="1" si="92"/>
        <v/>
      </c>
      <c r="AF221" s="22"/>
      <c r="AG221" s="23" t="str">
        <f t="shared" ca="1" si="93"/>
        <v/>
      </c>
      <c r="AH221" s="95"/>
      <c r="AI221" s="29" t="str">
        <f t="shared" ca="1" si="94"/>
        <v/>
      </c>
      <c r="AJ221" s="22"/>
      <c r="AK221" s="23" t="str">
        <f t="shared" ca="1" si="95"/>
        <v/>
      </c>
      <c r="AL221" s="22"/>
      <c r="AM221" s="23" t="str">
        <f t="shared" ca="1" si="96"/>
        <v/>
      </c>
      <c r="AN221" s="9" t="str">
        <f t="shared" si="97"/>
        <v/>
      </c>
      <c r="AO221" s="9" t="str">
        <f t="shared" si="98"/>
        <v/>
      </c>
      <c r="AP221" s="9" t="str">
        <f>IF(AN221=7,VLOOKUP(AO221,設定!$A$2:$B$6,2,1),"---")</f>
        <v>---</v>
      </c>
      <c r="AQ221" s="64"/>
      <c r="AR221" s="65"/>
      <c r="AS221" s="65"/>
      <c r="AT221" s="66" t="s">
        <v>105</v>
      </c>
      <c r="AU221" s="67"/>
      <c r="AV221" s="66"/>
      <c r="AW221" s="68"/>
      <c r="AX221" s="69" t="str">
        <f t="shared" si="101"/>
        <v/>
      </c>
      <c r="AY221" s="66" t="s">
        <v>105</v>
      </c>
      <c r="AZ221" s="66" t="s">
        <v>105</v>
      </c>
      <c r="BA221" s="66" t="s">
        <v>105</v>
      </c>
      <c r="BB221" s="66"/>
      <c r="BC221" s="66"/>
      <c r="BD221" s="66"/>
      <c r="BE221" s="66"/>
      <c r="BF221" s="70"/>
      <c r="BG221" s="74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153"/>
      <c r="BZ221" s="83"/>
      <c r="CA221" s="31"/>
      <c r="CB221" s="31">
        <v>209</v>
      </c>
      <c r="CC221" s="15" t="str">
        <f t="shared" si="99"/>
        <v/>
      </c>
      <c r="CD221" s="15" t="str">
        <f t="shared" si="102"/>
        <v>立得点表!3:12</v>
      </c>
      <c r="CE221" s="92" t="str">
        <f t="shared" si="103"/>
        <v>立得点表!16:25</v>
      </c>
      <c r="CF221" s="15" t="str">
        <f t="shared" si="104"/>
        <v>立3段得点表!3:13</v>
      </c>
      <c r="CG221" s="92" t="str">
        <f t="shared" si="105"/>
        <v>立3段得点表!16:25</v>
      </c>
      <c r="CH221" s="15" t="str">
        <f t="shared" si="106"/>
        <v>ボール得点表!3:13</v>
      </c>
      <c r="CI221" s="92" t="str">
        <f t="shared" si="107"/>
        <v>ボール得点表!16:25</v>
      </c>
      <c r="CJ221" s="15" t="str">
        <f t="shared" si="108"/>
        <v>50m得点表!3:13</v>
      </c>
      <c r="CK221" s="92" t="str">
        <f t="shared" si="109"/>
        <v>50m得点表!16:25</v>
      </c>
      <c r="CL221" s="15" t="str">
        <f t="shared" si="110"/>
        <v>往得点表!3:13</v>
      </c>
      <c r="CM221" s="92" t="str">
        <f t="shared" si="111"/>
        <v>往得点表!16:25</v>
      </c>
      <c r="CN221" s="15" t="str">
        <f t="shared" si="112"/>
        <v>腕得点表!3:13</v>
      </c>
      <c r="CO221" s="92" t="str">
        <f t="shared" si="113"/>
        <v>腕得点表!16:25</v>
      </c>
      <c r="CP221" s="15" t="str">
        <f t="shared" si="114"/>
        <v>腕膝得点表!3:4</v>
      </c>
      <c r="CQ221" s="92" t="str">
        <f t="shared" si="115"/>
        <v>腕膝得点表!8:9</v>
      </c>
      <c r="CR221" s="15" t="str">
        <f t="shared" si="116"/>
        <v>20mシャトルラン得点表!3:13</v>
      </c>
      <c r="CS221" s="92" t="str">
        <f t="shared" si="117"/>
        <v>20mシャトルラン得点表!16:25</v>
      </c>
      <c r="CT221" s="31" t="b">
        <f t="shared" si="100"/>
        <v>0</v>
      </c>
    </row>
    <row r="222" spans="1:98">
      <c r="A222" s="8">
        <v>210</v>
      </c>
      <c r="B222" s="117"/>
      <c r="C222" s="13"/>
      <c r="D222" s="138"/>
      <c r="E222" s="13"/>
      <c r="F222" s="111" t="str">
        <f t="shared" si="88"/>
        <v/>
      </c>
      <c r="G222" s="13"/>
      <c r="H222" s="13"/>
      <c r="I222" s="29"/>
      <c r="J222" s="114" t="str">
        <f t="shared" ca="1" si="89"/>
        <v/>
      </c>
      <c r="K222" s="4"/>
      <c r="L222" s="45"/>
      <c r="M222" s="45"/>
      <c r="N222" s="45"/>
      <c r="O222" s="22"/>
      <c r="P222" s="23" t="str">
        <f t="shared" ca="1" si="90"/>
        <v/>
      </c>
      <c r="Q222" s="42"/>
      <c r="R222" s="43"/>
      <c r="S222" s="43"/>
      <c r="T222" s="43"/>
      <c r="U222" s="120"/>
      <c r="V222" s="95"/>
      <c r="W222" s="29" t="str">
        <f t="shared" ca="1" si="91"/>
        <v/>
      </c>
      <c r="X222" s="27"/>
      <c r="Y222" s="42"/>
      <c r="Z222" s="43"/>
      <c r="AA222" s="43"/>
      <c r="AB222" s="43"/>
      <c r="AC222" s="44"/>
      <c r="AD222" s="22"/>
      <c r="AE222" s="23" t="str">
        <f t="shared" ca="1" si="92"/>
        <v/>
      </c>
      <c r="AF222" s="22"/>
      <c r="AG222" s="23" t="str">
        <f t="shared" ca="1" si="93"/>
        <v/>
      </c>
      <c r="AH222" s="95"/>
      <c r="AI222" s="29" t="str">
        <f t="shared" ca="1" si="94"/>
        <v/>
      </c>
      <c r="AJ222" s="22"/>
      <c r="AK222" s="23" t="str">
        <f t="shared" ca="1" si="95"/>
        <v/>
      </c>
      <c r="AL222" s="22"/>
      <c r="AM222" s="23" t="str">
        <f t="shared" ca="1" si="96"/>
        <v/>
      </c>
      <c r="AN222" s="9" t="str">
        <f t="shared" si="97"/>
        <v/>
      </c>
      <c r="AO222" s="9" t="str">
        <f t="shared" si="98"/>
        <v/>
      </c>
      <c r="AP222" s="9" t="str">
        <f>IF(AN222=7,VLOOKUP(AO222,設定!$A$2:$B$6,2,1),"---")</f>
        <v>---</v>
      </c>
      <c r="AQ222" s="64"/>
      <c r="AR222" s="65"/>
      <c r="AS222" s="65"/>
      <c r="AT222" s="66" t="s">
        <v>105</v>
      </c>
      <c r="AU222" s="67"/>
      <c r="AV222" s="66"/>
      <c r="AW222" s="68"/>
      <c r="AX222" s="69" t="str">
        <f t="shared" si="101"/>
        <v/>
      </c>
      <c r="AY222" s="66" t="s">
        <v>105</v>
      </c>
      <c r="AZ222" s="66" t="s">
        <v>105</v>
      </c>
      <c r="BA222" s="66" t="s">
        <v>105</v>
      </c>
      <c r="BB222" s="66"/>
      <c r="BC222" s="66"/>
      <c r="BD222" s="66"/>
      <c r="BE222" s="66"/>
      <c r="BF222" s="70"/>
      <c r="BG222" s="74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153"/>
      <c r="BZ222" s="83"/>
      <c r="CA222" s="31"/>
      <c r="CB222" s="31">
        <v>210</v>
      </c>
      <c r="CC222" s="15" t="str">
        <f t="shared" si="99"/>
        <v/>
      </c>
      <c r="CD222" s="15" t="str">
        <f t="shared" si="102"/>
        <v>立得点表!3:12</v>
      </c>
      <c r="CE222" s="92" t="str">
        <f t="shared" si="103"/>
        <v>立得点表!16:25</v>
      </c>
      <c r="CF222" s="15" t="str">
        <f t="shared" si="104"/>
        <v>立3段得点表!3:13</v>
      </c>
      <c r="CG222" s="92" t="str">
        <f t="shared" si="105"/>
        <v>立3段得点表!16:25</v>
      </c>
      <c r="CH222" s="15" t="str">
        <f t="shared" si="106"/>
        <v>ボール得点表!3:13</v>
      </c>
      <c r="CI222" s="92" t="str">
        <f t="shared" si="107"/>
        <v>ボール得点表!16:25</v>
      </c>
      <c r="CJ222" s="15" t="str">
        <f t="shared" si="108"/>
        <v>50m得点表!3:13</v>
      </c>
      <c r="CK222" s="92" t="str">
        <f t="shared" si="109"/>
        <v>50m得点表!16:25</v>
      </c>
      <c r="CL222" s="15" t="str">
        <f t="shared" si="110"/>
        <v>往得点表!3:13</v>
      </c>
      <c r="CM222" s="92" t="str">
        <f t="shared" si="111"/>
        <v>往得点表!16:25</v>
      </c>
      <c r="CN222" s="15" t="str">
        <f t="shared" si="112"/>
        <v>腕得点表!3:13</v>
      </c>
      <c r="CO222" s="92" t="str">
        <f t="shared" si="113"/>
        <v>腕得点表!16:25</v>
      </c>
      <c r="CP222" s="15" t="str">
        <f t="shared" si="114"/>
        <v>腕膝得点表!3:4</v>
      </c>
      <c r="CQ222" s="92" t="str">
        <f t="shared" si="115"/>
        <v>腕膝得点表!8:9</v>
      </c>
      <c r="CR222" s="15" t="str">
        <f t="shared" si="116"/>
        <v>20mシャトルラン得点表!3:13</v>
      </c>
      <c r="CS222" s="92" t="str">
        <f t="shared" si="117"/>
        <v>20mシャトルラン得点表!16:25</v>
      </c>
      <c r="CT222" s="31" t="b">
        <f t="shared" si="100"/>
        <v>0</v>
      </c>
    </row>
    <row r="223" spans="1:98">
      <c r="A223" s="8">
        <v>211</v>
      </c>
      <c r="B223" s="117"/>
      <c r="C223" s="13"/>
      <c r="D223" s="138"/>
      <c r="E223" s="13"/>
      <c r="F223" s="111" t="str">
        <f t="shared" si="88"/>
        <v/>
      </c>
      <c r="G223" s="13"/>
      <c r="H223" s="13"/>
      <c r="I223" s="29"/>
      <c r="J223" s="114" t="str">
        <f t="shared" ca="1" si="89"/>
        <v/>
      </c>
      <c r="K223" s="4"/>
      <c r="L223" s="45"/>
      <c r="M223" s="45"/>
      <c r="N223" s="45"/>
      <c r="O223" s="22"/>
      <c r="P223" s="23" t="str">
        <f t="shared" ca="1" si="90"/>
        <v/>
      </c>
      <c r="Q223" s="42"/>
      <c r="R223" s="43"/>
      <c r="S223" s="43"/>
      <c r="T223" s="43"/>
      <c r="U223" s="120"/>
      <c r="V223" s="95"/>
      <c r="W223" s="29" t="str">
        <f t="shared" ca="1" si="91"/>
        <v/>
      </c>
      <c r="X223" s="27"/>
      <c r="Y223" s="42"/>
      <c r="Z223" s="43"/>
      <c r="AA223" s="43"/>
      <c r="AB223" s="43"/>
      <c r="AC223" s="44"/>
      <c r="AD223" s="22"/>
      <c r="AE223" s="23" t="str">
        <f t="shared" ca="1" si="92"/>
        <v/>
      </c>
      <c r="AF223" s="22"/>
      <c r="AG223" s="23" t="str">
        <f t="shared" ca="1" si="93"/>
        <v/>
      </c>
      <c r="AH223" s="95"/>
      <c r="AI223" s="29" t="str">
        <f t="shared" ca="1" si="94"/>
        <v/>
      </c>
      <c r="AJ223" s="22"/>
      <c r="AK223" s="23" t="str">
        <f t="shared" ca="1" si="95"/>
        <v/>
      </c>
      <c r="AL223" s="22"/>
      <c r="AM223" s="23" t="str">
        <f t="shared" ca="1" si="96"/>
        <v/>
      </c>
      <c r="AN223" s="9" t="str">
        <f t="shared" si="97"/>
        <v/>
      </c>
      <c r="AO223" s="9" t="str">
        <f t="shared" si="98"/>
        <v/>
      </c>
      <c r="AP223" s="9" t="str">
        <f>IF(AN223=7,VLOOKUP(AO223,設定!$A$2:$B$6,2,1),"---")</f>
        <v>---</v>
      </c>
      <c r="AQ223" s="64"/>
      <c r="AR223" s="65"/>
      <c r="AS223" s="65"/>
      <c r="AT223" s="66" t="s">
        <v>105</v>
      </c>
      <c r="AU223" s="67"/>
      <c r="AV223" s="66"/>
      <c r="AW223" s="68"/>
      <c r="AX223" s="69" t="str">
        <f t="shared" si="101"/>
        <v/>
      </c>
      <c r="AY223" s="66" t="s">
        <v>105</v>
      </c>
      <c r="AZ223" s="66" t="s">
        <v>105</v>
      </c>
      <c r="BA223" s="66" t="s">
        <v>105</v>
      </c>
      <c r="BB223" s="66"/>
      <c r="BC223" s="66"/>
      <c r="BD223" s="66"/>
      <c r="BE223" s="66"/>
      <c r="BF223" s="70"/>
      <c r="BG223" s="74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153"/>
      <c r="BZ223" s="83"/>
      <c r="CA223" s="31"/>
      <c r="CB223" s="31">
        <v>211</v>
      </c>
      <c r="CC223" s="15" t="str">
        <f t="shared" si="99"/>
        <v/>
      </c>
      <c r="CD223" s="15" t="str">
        <f t="shared" si="102"/>
        <v>立得点表!3:12</v>
      </c>
      <c r="CE223" s="92" t="str">
        <f t="shared" si="103"/>
        <v>立得点表!16:25</v>
      </c>
      <c r="CF223" s="15" t="str">
        <f t="shared" si="104"/>
        <v>立3段得点表!3:13</v>
      </c>
      <c r="CG223" s="92" t="str">
        <f t="shared" si="105"/>
        <v>立3段得点表!16:25</v>
      </c>
      <c r="CH223" s="15" t="str">
        <f t="shared" si="106"/>
        <v>ボール得点表!3:13</v>
      </c>
      <c r="CI223" s="92" t="str">
        <f t="shared" si="107"/>
        <v>ボール得点表!16:25</v>
      </c>
      <c r="CJ223" s="15" t="str">
        <f t="shared" si="108"/>
        <v>50m得点表!3:13</v>
      </c>
      <c r="CK223" s="92" t="str">
        <f t="shared" si="109"/>
        <v>50m得点表!16:25</v>
      </c>
      <c r="CL223" s="15" t="str">
        <f t="shared" si="110"/>
        <v>往得点表!3:13</v>
      </c>
      <c r="CM223" s="92" t="str">
        <f t="shared" si="111"/>
        <v>往得点表!16:25</v>
      </c>
      <c r="CN223" s="15" t="str">
        <f t="shared" si="112"/>
        <v>腕得点表!3:13</v>
      </c>
      <c r="CO223" s="92" t="str">
        <f t="shared" si="113"/>
        <v>腕得点表!16:25</v>
      </c>
      <c r="CP223" s="15" t="str">
        <f t="shared" si="114"/>
        <v>腕膝得点表!3:4</v>
      </c>
      <c r="CQ223" s="92" t="str">
        <f t="shared" si="115"/>
        <v>腕膝得点表!8:9</v>
      </c>
      <c r="CR223" s="15" t="str">
        <f t="shared" si="116"/>
        <v>20mシャトルラン得点表!3:13</v>
      </c>
      <c r="CS223" s="92" t="str">
        <f t="shared" si="117"/>
        <v>20mシャトルラン得点表!16:25</v>
      </c>
      <c r="CT223" s="31" t="b">
        <f t="shared" si="100"/>
        <v>0</v>
      </c>
    </row>
    <row r="224" spans="1:98">
      <c r="A224" s="8">
        <v>212</v>
      </c>
      <c r="B224" s="117"/>
      <c r="C224" s="13"/>
      <c r="D224" s="138"/>
      <c r="E224" s="13"/>
      <c r="F224" s="111" t="str">
        <f t="shared" si="88"/>
        <v/>
      </c>
      <c r="G224" s="13"/>
      <c r="H224" s="13"/>
      <c r="I224" s="29"/>
      <c r="J224" s="114" t="str">
        <f t="shared" ca="1" si="89"/>
        <v/>
      </c>
      <c r="K224" s="4"/>
      <c r="L224" s="45"/>
      <c r="M224" s="45"/>
      <c r="N224" s="45"/>
      <c r="O224" s="22"/>
      <c r="P224" s="23" t="str">
        <f t="shared" ca="1" si="90"/>
        <v/>
      </c>
      <c r="Q224" s="42"/>
      <c r="R224" s="43"/>
      <c r="S224" s="43"/>
      <c r="T224" s="43"/>
      <c r="U224" s="120"/>
      <c r="V224" s="95"/>
      <c r="W224" s="29" t="str">
        <f t="shared" ca="1" si="91"/>
        <v/>
      </c>
      <c r="X224" s="27"/>
      <c r="Y224" s="42"/>
      <c r="Z224" s="43"/>
      <c r="AA224" s="43"/>
      <c r="AB224" s="43"/>
      <c r="AC224" s="44"/>
      <c r="AD224" s="22"/>
      <c r="AE224" s="23" t="str">
        <f t="shared" ca="1" si="92"/>
        <v/>
      </c>
      <c r="AF224" s="22"/>
      <c r="AG224" s="23" t="str">
        <f t="shared" ca="1" si="93"/>
        <v/>
      </c>
      <c r="AH224" s="95"/>
      <c r="AI224" s="29" t="str">
        <f t="shared" ca="1" si="94"/>
        <v/>
      </c>
      <c r="AJ224" s="22"/>
      <c r="AK224" s="23" t="str">
        <f t="shared" ca="1" si="95"/>
        <v/>
      </c>
      <c r="AL224" s="22"/>
      <c r="AM224" s="23" t="str">
        <f t="shared" ca="1" si="96"/>
        <v/>
      </c>
      <c r="AN224" s="9" t="str">
        <f t="shared" si="97"/>
        <v/>
      </c>
      <c r="AO224" s="9" t="str">
        <f t="shared" si="98"/>
        <v/>
      </c>
      <c r="AP224" s="9" t="str">
        <f>IF(AN224=7,VLOOKUP(AO224,設定!$A$2:$B$6,2,1),"---")</f>
        <v>---</v>
      </c>
      <c r="AQ224" s="64"/>
      <c r="AR224" s="65"/>
      <c r="AS224" s="65"/>
      <c r="AT224" s="66" t="s">
        <v>105</v>
      </c>
      <c r="AU224" s="67"/>
      <c r="AV224" s="66"/>
      <c r="AW224" s="68"/>
      <c r="AX224" s="69" t="str">
        <f t="shared" si="101"/>
        <v/>
      </c>
      <c r="AY224" s="66" t="s">
        <v>105</v>
      </c>
      <c r="AZ224" s="66" t="s">
        <v>105</v>
      </c>
      <c r="BA224" s="66" t="s">
        <v>105</v>
      </c>
      <c r="BB224" s="66"/>
      <c r="BC224" s="66"/>
      <c r="BD224" s="66"/>
      <c r="BE224" s="66"/>
      <c r="BF224" s="70"/>
      <c r="BG224" s="74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153"/>
      <c r="BZ224" s="83"/>
      <c r="CA224" s="31"/>
      <c r="CB224" s="31">
        <v>212</v>
      </c>
      <c r="CC224" s="15" t="str">
        <f t="shared" si="99"/>
        <v/>
      </c>
      <c r="CD224" s="15" t="str">
        <f t="shared" si="102"/>
        <v>立得点表!3:12</v>
      </c>
      <c r="CE224" s="92" t="str">
        <f t="shared" si="103"/>
        <v>立得点表!16:25</v>
      </c>
      <c r="CF224" s="15" t="str">
        <f t="shared" si="104"/>
        <v>立3段得点表!3:13</v>
      </c>
      <c r="CG224" s="92" t="str">
        <f t="shared" si="105"/>
        <v>立3段得点表!16:25</v>
      </c>
      <c r="CH224" s="15" t="str">
        <f t="shared" si="106"/>
        <v>ボール得点表!3:13</v>
      </c>
      <c r="CI224" s="92" t="str">
        <f t="shared" si="107"/>
        <v>ボール得点表!16:25</v>
      </c>
      <c r="CJ224" s="15" t="str">
        <f t="shared" si="108"/>
        <v>50m得点表!3:13</v>
      </c>
      <c r="CK224" s="92" t="str">
        <f t="shared" si="109"/>
        <v>50m得点表!16:25</v>
      </c>
      <c r="CL224" s="15" t="str">
        <f t="shared" si="110"/>
        <v>往得点表!3:13</v>
      </c>
      <c r="CM224" s="92" t="str">
        <f t="shared" si="111"/>
        <v>往得点表!16:25</v>
      </c>
      <c r="CN224" s="15" t="str">
        <f t="shared" si="112"/>
        <v>腕得点表!3:13</v>
      </c>
      <c r="CO224" s="92" t="str">
        <f t="shared" si="113"/>
        <v>腕得点表!16:25</v>
      </c>
      <c r="CP224" s="15" t="str">
        <f t="shared" si="114"/>
        <v>腕膝得点表!3:4</v>
      </c>
      <c r="CQ224" s="92" t="str">
        <f t="shared" si="115"/>
        <v>腕膝得点表!8:9</v>
      </c>
      <c r="CR224" s="15" t="str">
        <f t="shared" si="116"/>
        <v>20mシャトルラン得点表!3:13</v>
      </c>
      <c r="CS224" s="92" t="str">
        <f t="shared" si="117"/>
        <v>20mシャトルラン得点表!16:25</v>
      </c>
      <c r="CT224" s="31" t="b">
        <f t="shared" si="100"/>
        <v>0</v>
      </c>
    </row>
    <row r="225" spans="1:98">
      <c r="A225" s="8">
        <v>213</v>
      </c>
      <c r="B225" s="117"/>
      <c r="C225" s="13"/>
      <c r="D225" s="138"/>
      <c r="E225" s="13"/>
      <c r="F225" s="111" t="str">
        <f t="shared" si="88"/>
        <v/>
      </c>
      <c r="G225" s="13"/>
      <c r="H225" s="13"/>
      <c r="I225" s="29"/>
      <c r="J225" s="114" t="str">
        <f t="shared" ca="1" si="89"/>
        <v/>
      </c>
      <c r="K225" s="4"/>
      <c r="L225" s="45"/>
      <c r="M225" s="45"/>
      <c r="N225" s="45"/>
      <c r="O225" s="22"/>
      <c r="P225" s="23" t="str">
        <f t="shared" ca="1" si="90"/>
        <v/>
      </c>
      <c r="Q225" s="42"/>
      <c r="R225" s="43"/>
      <c r="S225" s="43"/>
      <c r="T225" s="43"/>
      <c r="U225" s="120"/>
      <c r="V225" s="95"/>
      <c r="W225" s="29" t="str">
        <f t="shared" ca="1" si="91"/>
        <v/>
      </c>
      <c r="X225" s="27"/>
      <c r="Y225" s="42"/>
      <c r="Z225" s="43"/>
      <c r="AA225" s="43"/>
      <c r="AB225" s="43"/>
      <c r="AC225" s="44"/>
      <c r="AD225" s="22"/>
      <c r="AE225" s="23" t="str">
        <f t="shared" ca="1" si="92"/>
        <v/>
      </c>
      <c r="AF225" s="22"/>
      <c r="AG225" s="23" t="str">
        <f t="shared" ca="1" si="93"/>
        <v/>
      </c>
      <c r="AH225" s="95"/>
      <c r="AI225" s="29" t="str">
        <f t="shared" ca="1" si="94"/>
        <v/>
      </c>
      <c r="AJ225" s="22"/>
      <c r="AK225" s="23" t="str">
        <f t="shared" ca="1" si="95"/>
        <v/>
      </c>
      <c r="AL225" s="22"/>
      <c r="AM225" s="23" t="str">
        <f t="shared" ca="1" si="96"/>
        <v/>
      </c>
      <c r="AN225" s="9" t="str">
        <f t="shared" si="97"/>
        <v/>
      </c>
      <c r="AO225" s="9" t="str">
        <f t="shared" si="98"/>
        <v/>
      </c>
      <c r="AP225" s="9" t="str">
        <f>IF(AN225=7,VLOOKUP(AO225,設定!$A$2:$B$6,2,1),"---")</f>
        <v>---</v>
      </c>
      <c r="AQ225" s="64"/>
      <c r="AR225" s="65"/>
      <c r="AS225" s="65"/>
      <c r="AT225" s="66" t="s">
        <v>105</v>
      </c>
      <c r="AU225" s="67"/>
      <c r="AV225" s="66"/>
      <c r="AW225" s="68"/>
      <c r="AX225" s="69" t="str">
        <f t="shared" si="101"/>
        <v/>
      </c>
      <c r="AY225" s="66" t="s">
        <v>105</v>
      </c>
      <c r="AZ225" s="66" t="s">
        <v>105</v>
      </c>
      <c r="BA225" s="66" t="s">
        <v>105</v>
      </c>
      <c r="BB225" s="66"/>
      <c r="BC225" s="66"/>
      <c r="BD225" s="66"/>
      <c r="BE225" s="66"/>
      <c r="BF225" s="70"/>
      <c r="BG225" s="74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153"/>
      <c r="BZ225" s="83"/>
      <c r="CA225" s="31"/>
      <c r="CB225" s="31">
        <v>213</v>
      </c>
      <c r="CC225" s="15" t="str">
        <f t="shared" si="99"/>
        <v/>
      </c>
      <c r="CD225" s="15" t="str">
        <f t="shared" si="102"/>
        <v>立得点表!3:12</v>
      </c>
      <c r="CE225" s="92" t="str">
        <f t="shared" si="103"/>
        <v>立得点表!16:25</v>
      </c>
      <c r="CF225" s="15" t="str">
        <f t="shared" si="104"/>
        <v>立3段得点表!3:13</v>
      </c>
      <c r="CG225" s="92" t="str">
        <f t="shared" si="105"/>
        <v>立3段得点表!16:25</v>
      </c>
      <c r="CH225" s="15" t="str">
        <f t="shared" si="106"/>
        <v>ボール得点表!3:13</v>
      </c>
      <c r="CI225" s="92" t="str">
        <f t="shared" si="107"/>
        <v>ボール得点表!16:25</v>
      </c>
      <c r="CJ225" s="15" t="str">
        <f t="shared" si="108"/>
        <v>50m得点表!3:13</v>
      </c>
      <c r="CK225" s="92" t="str">
        <f t="shared" si="109"/>
        <v>50m得点表!16:25</v>
      </c>
      <c r="CL225" s="15" t="str">
        <f t="shared" si="110"/>
        <v>往得点表!3:13</v>
      </c>
      <c r="CM225" s="92" t="str">
        <f t="shared" si="111"/>
        <v>往得点表!16:25</v>
      </c>
      <c r="CN225" s="15" t="str">
        <f t="shared" si="112"/>
        <v>腕得点表!3:13</v>
      </c>
      <c r="CO225" s="92" t="str">
        <f t="shared" si="113"/>
        <v>腕得点表!16:25</v>
      </c>
      <c r="CP225" s="15" t="str">
        <f t="shared" si="114"/>
        <v>腕膝得点表!3:4</v>
      </c>
      <c r="CQ225" s="92" t="str">
        <f t="shared" si="115"/>
        <v>腕膝得点表!8:9</v>
      </c>
      <c r="CR225" s="15" t="str">
        <f t="shared" si="116"/>
        <v>20mシャトルラン得点表!3:13</v>
      </c>
      <c r="CS225" s="92" t="str">
        <f t="shared" si="117"/>
        <v>20mシャトルラン得点表!16:25</v>
      </c>
      <c r="CT225" s="31" t="b">
        <f t="shared" si="100"/>
        <v>0</v>
      </c>
    </row>
    <row r="226" spans="1:98">
      <c r="A226" s="8">
        <v>214</v>
      </c>
      <c r="B226" s="117"/>
      <c r="C226" s="13"/>
      <c r="D226" s="138"/>
      <c r="E226" s="13"/>
      <c r="F226" s="111" t="str">
        <f t="shared" si="88"/>
        <v/>
      </c>
      <c r="G226" s="13"/>
      <c r="H226" s="13"/>
      <c r="I226" s="29"/>
      <c r="J226" s="114" t="str">
        <f t="shared" ca="1" si="89"/>
        <v/>
      </c>
      <c r="K226" s="4"/>
      <c r="L226" s="45"/>
      <c r="M226" s="45"/>
      <c r="N226" s="45"/>
      <c r="O226" s="22"/>
      <c r="P226" s="23" t="str">
        <f t="shared" ca="1" si="90"/>
        <v/>
      </c>
      <c r="Q226" s="42"/>
      <c r="R226" s="43"/>
      <c r="S226" s="43"/>
      <c r="T226" s="43"/>
      <c r="U226" s="120"/>
      <c r="V226" s="95"/>
      <c r="W226" s="29" t="str">
        <f t="shared" ca="1" si="91"/>
        <v/>
      </c>
      <c r="X226" s="27"/>
      <c r="Y226" s="42"/>
      <c r="Z226" s="43"/>
      <c r="AA226" s="43"/>
      <c r="AB226" s="43"/>
      <c r="AC226" s="44"/>
      <c r="AD226" s="22"/>
      <c r="AE226" s="23" t="str">
        <f t="shared" ca="1" si="92"/>
        <v/>
      </c>
      <c r="AF226" s="22"/>
      <c r="AG226" s="23" t="str">
        <f t="shared" ca="1" si="93"/>
        <v/>
      </c>
      <c r="AH226" s="95"/>
      <c r="AI226" s="29" t="str">
        <f t="shared" ca="1" si="94"/>
        <v/>
      </c>
      <c r="AJ226" s="22"/>
      <c r="AK226" s="23" t="str">
        <f t="shared" ca="1" si="95"/>
        <v/>
      </c>
      <c r="AL226" s="22"/>
      <c r="AM226" s="23" t="str">
        <f t="shared" ca="1" si="96"/>
        <v/>
      </c>
      <c r="AN226" s="9" t="str">
        <f t="shared" si="97"/>
        <v/>
      </c>
      <c r="AO226" s="9" t="str">
        <f t="shared" si="98"/>
        <v/>
      </c>
      <c r="AP226" s="9" t="str">
        <f>IF(AN226=7,VLOOKUP(AO226,設定!$A$2:$B$6,2,1),"---")</f>
        <v>---</v>
      </c>
      <c r="AQ226" s="64"/>
      <c r="AR226" s="65"/>
      <c r="AS226" s="65"/>
      <c r="AT226" s="66" t="s">
        <v>105</v>
      </c>
      <c r="AU226" s="67"/>
      <c r="AV226" s="66"/>
      <c r="AW226" s="68"/>
      <c r="AX226" s="69" t="str">
        <f t="shared" si="101"/>
        <v/>
      </c>
      <c r="AY226" s="66" t="s">
        <v>105</v>
      </c>
      <c r="AZ226" s="66" t="s">
        <v>105</v>
      </c>
      <c r="BA226" s="66" t="s">
        <v>105</v>
      </c>
      <c r="BB226" s="66"/>
      <c r="BC226" s="66"/>
      <c r="BD226" s="66"/>
      <c r="BE226" s="66"/>
      <c r="BF226" s="70"/>
      <c r="BG226" s="74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153"/>
      <c r="BZ226" s="83"/>
      <c r="CA226" s="31"/>
      <c r="CB226" s="31">
        <v>214</v>
      </c>
      <c r="CC226" s="15" t="str">
        <f t="shared" si="99"/>
        <v/>
      </c>
      <c r="CD226" s="15" t="str">
        <f t="shared" si="102"/>
        <v>立得点表!3:12</v>
      </c>
      <c r="CE226" s="92" t="str">
        <f t="shared" si="103"/>
        <v>立得点表!16:25</v>
      </c>
      <c r="CF226" s="15" t="str">
        <f t="shared" si="104"/>
        <v>立3段得点表!3:13</v>
      </c>
      <c r="CG226" s="92" t="str">
        <f t="shared" si="105"/>
        <v>立3段得点表!16:25</v>
      </c>
      <c r="CH226" s="15" t="str">
        <f t="shared" si="106"/>
        <v>ボール得点表!3:13</v>
      </c>
      <c r="CI226" s="92" t="str">
        <f t="shared" si="107"/>
        <v>ボール得点表!16:25</v>
      </c>
      <c r="CJ226" s="15" t="str">
        <f t="shared" si="108"/>
        <v>50m得点表!3:13</v>
      </c>
      <c r="CK226" s="92" t="str">
        <f t="shared" si="109"/>
        <v>50m得点表!16:25</v>
      </c>
      <c r="CL226" s="15" t="str">
        <f t="shared" si="110"/>
        <v>往得点表!3:13</v>
      </c>
      <c r="CM226" s="92" t="str">
        <f t="shared" si="111"/>
        <v>往得点表!16:25</v>
      </c>
      <c r="CN226" s="15" t="str">
        <f t="shared" si="112"/>
        <v>腕得点表!3:13</v>
      </c>
      <c r="CO226" s="92" t="str">
        <f t="shared" si="113"/>
        <v>腕得点表!16:25</v>
      </c>
      <c r="CP226" s="15" t="str">
        <f t="shared" si="114"/>
        <v>腕膝得点表!3:4</v>
      </c>
      <c r="CQ226" s="92" t="str">
        <f t="shared" si="115"/>
        <v>腕膝得点表!8:9</v>
      </c>
      <c r="CR226" s="15" t="str">
        <f t="shared" si="116"/>
        <v>20mシャトルラン得点表!3:13</v>
      </c>
      <c r="CS226" s="92" t="str">
        <f t="shared" si="117"/>
        <v>20mシャトルラン得点表!16:25</v>
      </c>
      <c r="CT226" s="31" t="b">
        <f t="shared" si="100"/>
        <v>0</v>
      </c>
    </row>
    <row r="227" spans="1:98">
      <c r="A227" s="8">
        <v>215</v>
      </c>
      <c r="B227" s="117"/>
      <c r="C227" s="13"/>
      <c r="D227" s="138"/>
      <c r="E227" s="13"/>
      <c r="F227" s="111" t="str">
        <f t="shared" si="88"/>
        <v/>
      </c>
      <c r="G227" s="13"/>
      <c r="H227" s="13"/>
      <c r="I227" s="29"/>
      <c r="J227" s="114" t="str">
        <f t="shared" ca="1" si="89"/>
        <v/>
      </c>
      <c r="K227" s="4"/>
      <c r="L227" s="45"/>
      <c r="M227" s="45"/>
      <c r="N227" s="45"/>
      <c r="O227" s="22"/>
      <c r="P227" s="23" t="str">
        <f t="shared" ca="1" si="90"/>
        <v/>
      </c>
      <c r="Q227" s="42"/>
      <c r="R227" s="43"/>
      <c r="S227" s="43"/>
      <c r="T227" s="43"/>
      <c r="U227" s="120"/>
      <c r="V227" s="95"/>
      <c r="W227" s="29" t="str">
        <f t="shared" ca="1" si="91"/>
        <v/>
      </c>
      <c r="X227" s="27"/>
      <c r="Y227" s="42"/>
      <c r="Z227" s="43"/>
      <c r="AA227" s="43"/>
      <c r="AB227" s="43"/>
      <c r="AC227" s="44"/>
      <c r="AD227" s="22"/>
      <c r="AE227" s="23" t="str">
        <f t="shared" ca="1" si="92"/>
        <v/>
      </c>
      <c r="AF227" s="22"/>
      <c r="AG227" s="23" t="str">
        <f t="shared" ca="1" si="93"/>
        <v/>
      </c>
      <c r="AH227" s="95"/>
      <c r="AI227" s="29" t="str">
        <f t="shared" ca="1" si="94"/>
        <v/>
      </c>
      <c r="AJ227" s="22"/>
      <c r="AK227" s="23" t="str">
        <f t="shared" ca="1" si="95"/>
        <v/>
      </c>
      <c r="AL227" s="22"/>
      <c r="AM227" s="23" t="str">
        <f t="shared" ca="1" si="96"/>
        <v/>
      </c>
      <c r="AN227" s="9" t="str">
        <f t="shared" si="97"/>
        <v/>
      </c>
      <c r="AO227" s="9" t="str">
        <f t="shared" si="98"/>
        <v/>
      </c>
      <c r="AP227" s="9" t="str">
        <f>IF(AN227=7,VLOOKUP(AO227,設定!$A$2:$B$6,2,1),"---")</f>
        <v>---</v>
      </c>
      <c r="AQ227" s="64"/>
      <c r="AR227" s="65"/>
      <c r="AS227" s="65"/>
      <c r="AT227" s="66" t="s">
        <v>105</v>
      </c>
      <c r="AU227" s="67"/>
      <c r="AV227" s="66"/>
      <c r="AW227" s="68"/>
      <c r="AX227" s="69" t="str">
        <f t="shared" si="101"/>
        <v/>
      </c>
      <c r="AY227" s="66" t="s">
        <v>105</v>
      </c>
      <c r="AZ227" s="66" t="s">
        <v>105</v>
      </c>
      <c r="BA227" s="66" t="s">
        <v>105</v>
      </c>
      <c r="BB227" s="66"/>
      <c r="BC227" s="66"/>
      <c r="BD227" s="66"/>
      <c r="BE227" s="66"/>
      <c r="BF227" s="70"/>
      <c r="BG227" s="74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153"/>
      <c r="BZ227" s="83"/>
      <c r="CA227" s="31"/>
      <c r="CB227" s="31">
        <v>215</v>
      </c>
      <c r="CC227" s="15" t="str">
        <f t="shared" si="99"/>
        <v/>
      </c>
      <c r="CD227" s="15" t="str">
        <f t="shared" si="102"/>
        <v>立得点表!3:12</v>
      </c>
      <c r="CE227" s="92" t="str">
        <f t="shared" si="103"/>
        <v>立得点表!16:25</v>
      </c>
      <c r="CF227" s="15" t="str">
        <f t="shared" si="104"/>
        <v>立3段得点表!3:13</v>
      </c>
      <c r="CG227" s="92" t="str">
        <f t="shared" si="105"/>
        <v>立3段得点表!16:25</v>
      </c>
      <c r="CH227" s="15" t="str">
        <f t="shared" si="106"/>
        <v>ボール得点表!3:13</v>
      </c>
      <c r="CI227" s="92" t="str">
        <f t="shared" si="107"/>
        <v>ボール得点表!16:25</v>
      </c>
      <c r="CJ227" s="15" t="str">
        <f t="shared" si="108"/>
        <v>50m得点表!3:13</v>
      </c>
      <c r="CK227" s="92" t="str">
        <f t="shared" si="109"/>
        <v>50m得点表!16:25</v>
      </c>
      <c r="CL227" s="15" t="str">
        <f t="shared" si="110"/>
        <v>往得点表!3:13</v>
      </c>
      <c r="CM227" s="92" t="str">
        <f t="shared" si="111"/>
        <v>往得点表!16:25</v>
      </c>
      <c r="CN227" s="15" t="str">
        <f t="shared" si="112"/>
        <v>腕得点表!3:13</v>
      </c>
      <c r="CO227" s="92" t="str">
        <f t="shared" si="113"/>
        <v>腕得点表!16:25</v>
      </c>
      <c r="CP227" s="15" t="str">
        <f t="shared" si="114"/>
        <v>腕膝得点表!3:4</v>
      </c>
      <c r="CQ227" s="92" t="str">
        <f t="shared" si="115"/>
        <v>腕膝得点表!8:9</v>
      </c>
      <c r="CR227" s="15" t="str">
        <f t="shared" si="116"/>
        <v>20mシャトルラン得点表!3:13</v>
      </c>
      <c r="CS227" s="92" t="str">
        <f t="shared" si="117"/>
        <v>20mシャトルラン得点表!16:25</v>
      </c>
      <c r="CT227" s="31" t="b">
        <f t="shared" si="100"/>
        <v>0</v>
      </c>
    </row>
    <row r="228" spans="1:98">
      <c r="A228" s="8">
        <v>216</v>
      </c>
      <c r="B228" s="117"/>
      <c r="C228" s="13"/>
      <c r="D228" s="138"/>
      <c r="E228" s="13"/>
      <c r="F228" s="111" t="str">
        <f t="shared" si="88"/>
        <v/>
      </c>
      <c r="G228" s="13"/>
      <c r="H228" s="13"/>
      <c r="I228" s="29"/>
      <c r="J228" s="114" t="str">
        <f t="shared" ca="1" si="89"/>
        <v/>
      </c>
      <c r="K228" s="4"/>
      <c r="L228" s="45"/>
      <c r="M228" s="45"/>
      <c r="N228" s="45"/>
      <c r="O228" s="22"/>
      <c r="P228" s="23" t="str">
        <f t="shared" ca="1" si="90"/>
        <v/>
      </c>
      <c r="Q228" s="42"/>
      <c r="R228" s="43"/>
      <c r="S228" s="43"/>
      <c r="T228" s="43"/>
      <c r="U228" s="120"/>
      <c r="V228" s="95"/>
      <c r="W228" s="29" t="str">
        <f t="shared" ca="1" si="91"/>
        <v/>
      </c>
      <c r="X228" s="27"/>
      <c r="Y228" s="42"/>
      <c r="Z228" s="43"/>
      <c r="AA228" s="43"/>
      <c r="AB228" s="43"/>
      <c r="AC228" s="44"/>
      <c r="AD228" s="22"/>
      <c r="AE228" s="23" t="str">
        <f t="shared" ca="1" si="92"/>
        <v/>
      </c>
      <c r="AF228" s="22"/>
      <c r="AG228" s="23" t="str">
        <f t="shared" ca="1" si="93"/>
        <v/>
      </c>
      <c r="AH228" s="95"/>
      <c r="AI228" s="29" t="str">
        <f t="shared" ca="1" si="94"/>
        <v/>
      </c>
      <c r="AJ228" s="22"/>
      <c r="AK228" s="23" t="str">
        <f t="shared" ca="1" si="95"/>
        <v/>
      </c>
      <c r="AL228" s="22"/>
      <c r="AM228" s="23" t="str">
        <f t="shared" ca="1" si="96"/>
        <v/>
      </c>
      <c r="AN228" s="9" t="str">
        <f t="shared" si="97"/>
        <v/>
      </c>
      <c r="AO228" s="9" t="str">
        <f t="shared" si="98"/>
        <v/>
      </c>
      <c r="AP228" s="9" t="str">
        <f>IF(AN228=7,VLOOKUP(AO228,設定!$A$2:$B$6,2,1),"---")</f>
        <v>---</v>
      </c>
      <c r="AQ228" s="64"/>
      <c r="AR228" s="65"/>
      <c r="AS228" s="65"/>
      <c r="AT228" s="66" t="s">
        <v>105</v>
      </c>
      <c r="AU228" s="67"/>
      <c r="AV228" s="66"/>
      <c r="AW228" s="68"/>
      <c r="AX228" s="69" t="str">
        <f t="shared" si="101"/>
        <v/>
      </c>
      <c r="AY228" s="66" t="s">
        <v>105</v>
      </c>
      <c r="AZ228" s="66" t="s">
        <v>105</v>
      </c>
      <c r="BA228" s="66" t="s">
        <v>105</v>
      </c>
      <c r="BB228" s="66"/>
      <c r="BC228" s="66"/>
      <c r="BD228" s="66"/>
      <c r="BE228" s="66"/>
      <c r="BF228" s="70"/>
      <c r="BG228" s="74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153"/>
      <c r="BZ228" s="83"/>
      <c r="CA228" s="31"/>
      <c r="CB228" s="31">
        <v>216</v>
      </c>
      <c r="CC228" s="15" t="str">
        <f t="shared" si="99"/>
        <v/>
      </c>
      <c r="CD228" s="15" t="str">
        <f t="shared" si="102"/>
        <v>立得点表!3:12</v>
      </c>
      <c r="CE228" s="92" t="str">
        <f t="shared" si="103"/>
        <v>立得点表!16:25</v>
      </c>
      <c r="CF228" s="15" t="str">
        <f t="shared" si="104"/>
        <v>立3段得点表!3:13</v>
      </c>
      <c r="CG228" s="92" t="str">
        <f t="shared" si="105"/>
        <v>立3段得点表!16:25</v>
      </c>
      <c r="CH228" s="15" t="str">
        <f t="shared" si="106"/>
        <v>ボール得点表!3:13</v>
      </c>
      <c r="CI228" s="92" t="str">
        <f t="shared" si="107"/>
        <v>ボール得点表!16:25</v>
      </c>
      <c r="CJ228" s="15" t="str">
        <f t="shared" si="108"/>
        <v>50m得点表!3:13</v>
      </c>
      <c r="CK228" s="92" t="str">
        <f t="shared" si="109"/>
        <v>50m得点表!16:25</v>
      </c>
      <c r="CL228" s="15" t="str">
        <f t="shared" si="110"/>
        <v>往得点表!3:13</v>
      </c>
      <c r="CM228" s="92" t="str">
        <f t="shared" si="111"/>
        <v>往得点表!16:25</v>
      </c>
      <c r="CN228" s="15" t="str">
        <f t="shared" si="112"/>
        <v>腕得点表!3:13</v>
      </c>
      <c r="CO228" s="92" t="str">
        <f t="shared" si="113"/>
        <v>腕得点表!16:25</v>
      </c>
      <c r="CP228" s="15" t="str">
        <f t="shared" si="114"/>
        <v>腕膝得点表!3:4</v>
      </c>
      <c r="CQ228" s="92" t="str">
        <f t="shared" si="115"/>
        <v>腕膝得点表!8:9</v>
      </c>
      <c r="CR228" s="15" t="str">
        <f t="shared" si="116"/>
        <v>20mシャトルラン得点表!3:13</v>
      </c>
      <c r="CS228" s="92" t="str">
        <f t="shared" si="117"/>
        <v>20mシャトルラン得点表!16:25</v>
      </c>
      <c r="CT228" s="31" t="b">
        <f t="shared" si="100"/>
        <v>0</v>
      </c>
    </row>
    <row r="229" spans="1:98">
      <c r="A229" s="8">
        <v>217</v>
      </c>
      <c r="B229" s="117"/>
      <c r="C229" s="13"/>
      <c r="D229" s="138"/>
      <c r="E229" s="13"/>
      <c r="F229" s="111" t="str">
        <f t="shared" si="88"/>
        <v/>
      </c>
      <c r="G229" s="13"/>
      <c r="H229" s="13"/>
      <c r="I229" s="29"/>
      <c r="J229" s="114" t="str">
        <f t="shared" ca="1" si="89"/>
        <v/>
      </c>
      <c r="K229" s="4"/>
      <c r="L229" s="45"/>
      <c r="M229" s="45"/>
      <c r="N229" s="45"/>
      <c r="O229" s="22"/>
      <c r="P229" s="23" t="str">
        <f t="shared" ca="1" si="90"/>
        <v/>
      </c>
      <c r="Q229" s="42"/>
      <c r="R229" s="43"/>
      <c r="S229" s="43"/>
      <c r="T229" s="43"/>
      <c r="U229" s="120"/>
      <c r="V229" s="95"/>
      <c r="W229" s="29" t="str">
        <f t="shared" ca="1" si="91"/>
        <v/>
      </c>
      <c r="X229" s="27"/>
      <c r="Y229" s="42"/>
      <c r="Z229" s="43"/>
      <c r="AA229" s="43"/>
      <c r="AB229" s="43"/>
      <c r="AC229" s="44"/>
      <c r="AD229" s="22"/>
      <c r="AE229" s="23" t="str">
        <f t="shared" ca="1" si="92"/>
        <v/>
      </c>
      <c r="AF229" s="22"/>
      <c r="AG229" s="23" t="str">
        <f t="shared" ca="1" si="93"/>
        <v/>
      </c>
      <c r="AH229" s="95"/>
      <c r="AI229" s="29" t="str">
        <f t="shared" ca="1" si="94"/>
        <v/>
      </c>
      <c r="AJ229" s="22"/>
      <c r="AK229" s="23" t="str">
        <f t="shared" ca="1" si="95"/>
        <v/>
      </c>
      <c r="AL229" s="22"/>
      <c r="AM229" s="23" t="str">
        <f t="shared" ca="1" si="96"/>
        <v/>
      </c>
      <c r="AN229" s="9" t="str">
        <f t="shared" si="97"/>
        <v/>
      </c>
      <c r="AO229" s="9" t="str">
        <f t="shared" si="98"/>
        <v/>
      </c>
      <c r="AP229" s="9" t="str">
        <f>IF(AN229=7,VLOOKUP(AO229,設定!$A$2:$B$6,2,1),"---")</f>
        <v>---</v>
      </c>
      <c r="AQ229" s="64"/>
      <c r="AR229" s="65"/>
      <c r="AS229" s="65"/>
      <c r="AT229" s="66" t="s">
        <v>105</v>
      </c>
      <c r="AU229" s="67"/>
      <c r="AV229" s="66"/>
      <c r="AW229" s="68"/>
      <c r="AX229" s="69" t="str">
        <f t="shared" si="101"/>
        <v/>
      </c>
      <c r="AY229" s="66" t="s">
        <v>105</v>
      </c>
      <c r="AZ229" s="66" t="s">
        <v>105</v>
      </c>
      <c r="BA229" s="66" t="s">
        <v>105</v>
      </c>
      <c r="BB229" s="66"/>
      <c r="BC229" s="66"/>
      <c r="BD229" s="66"/>
      <c r="BE229" s="66"/>
      <c r="BF229" s="70"/>
      <c r="BG229" s="74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153"/>
      <c r="BZ229" s="83"/>
      <c r="CA229" s="31"/>
      <c r="CB229" s="31">
        <v>217</v>
      </c>
      <c r="CC229" s="15" t="str">
        <f t="shared" si="99"/>
        <v/>
      </c>
      <c r="CD229" s="15" t="str">
        <f t="shared" si="102"/>
        <v>立得点表!3:12</v>
      </c>
      <c r="CE229" s="92" t="str">
        <f t="shared" si="103"/>
        <v>立得点表!16:25</v>
      </c>
      <c r="CF229" s="15" t="str">
        <f t="shared" si="104"/>
        <v>立3段得点表!3:13</v>
      </c>
      <c r="CG229" s="92" t="str">
        <f t="shared" si="105"/>
        <v>立3段得点表!16:25</v>
      </c>
      <c r="CH229" s="15" t="str">
        <f t="shared" si="106"/>
        <v>ボール得点表!3:13</v>
      </c>
      <c r="CI229" s="92" t="str">
        <f t="shared" si="107"/>
        <v>ボール得点表!16:25</v>
      </c>
      <c r="CJ229" s="15" t="str">
        <f t="shared" si="108"/>
        <v>50m得点表!3:13</v>
      </c>
      <c r="CK229" s="92" t="str">
        <f t="shared" si="109"/>
        <v>50m得点表!16:25</v>
      </c>
      <c r="CL229" s="15" t="str">
        <f t="shared" si="110"/>
        <v>往得点表!3:13</v>
      </c>
      <c r="CM229" s="92" t="str">
        <f t="shared" si="111"/>
        <v>往得点表!16:25</v>
      </c>
      <c r="CN229" s="15" t="str">
        <f t="shared" si="112"/>
        <v>腕得点表!3:13</v>
      </c>
      <c r="CO229" s="92" t="str">
        <f t="shared" si="113"/>
        <v>腕得点表!16:25</v>
      </c>
      <c r="CP229" s="15" t="str">
        <f t="shared" si="114"/>
        <v>腕膝得点表!3:4</v>
      </c>
      <c r="CQ229" s="92" t="str">
        <f t="shared" si="115"/>
        <v>腕膝得点表!8:9</v>
      </c>
      <c r="CR229" s="15" t="str">
        <f t="shared" si="116"/>
        <v>20mシャトルラン得点表!3:13</v>
      </c>
      <c r="CS229" s="92" t="str">
        <f t="shared" si="117"/>
        <v>20mシャトルラン得点表!16:25</v>
      </c>
      <c r="CT229" s="31" t="b">
        <f t="shared" si="100"/>
        <v>0</v>
      </c>
    </row>
    <row r="230" spans="1:98">
      <c r="A230" s="8">
        <v>218</v>
      </c>
      <c r="B230" s="117"/>
      <c r="C230" s="13"/>
      <c r="D230" s="138"/>
      <c r="E230" s="13"/>
      <c r="F230" s="111" t="str">
        <f t="shared" si="88"/>
        <v/>
      </c>
      <c r="G230" s="13"/>
      <c r="H230" s="13"/>
      <c r="I230" s="29"/>
      <c r="J230" s="114" t="str">
        <f t="shared" ca="1" si="89"/>
        <v/>
      </c>
      <c r="K230" s="4"/>
      <c r="L230" s="45"/>
      <c r="M230" s="45"/>
      <c r="N230" s="45"/>
      <c r="O230" s="22"/>
      <c r="P230" s="23" t="str">
        <f t="shared" ca="1" si="90"/>
        <v/>
      </c>
      <c r="Q230" s="42"/>
      <c r="R230" s="43"/>
      <c r="S230" s="43"/>
      <c r="T230" s="43"/>
      <c r="U230" s="120"/>
      <c r="V230" s="95"/>
      <c r="W230" s="29" t="str">
        <f t="shared" ca="1" si="91"/>
        <v/>
      </c>
      <c r="X230" s="27"/>
      <c r="Y230" s="42"/>
      <c r="Z230" s="43"/>
      <c r="AA230" s="43"/>
      <c r="AB230" s="43"/>
      <c r="AC230" s="44"/>
      <c r="AD230" s="22"/>
      <c r="AE230" s="23" t="str">
        <f t="shared" ca="1" si="92"/>
        <v/>
      </c>
      <c r="AF230" s="22"/>
      <c r="AG230" s="23" t="str">
        <f t="shared" ca="1" si="93"/>
        <v/>
      </c>
      <c r="AH230" s="95"/>
      <c r="AI230" s="29" t="str">
        <f t="shared" ca="1" si="94"/>
        <v/>
      </c>
      <c r="AJ230" s="22"/>
      <c r="AK230" s="23" t="str">
        <f t="shared" ca="1" si="95"/>
        <v/>
      </c>
      <c r="AL230" s="22"/>
      <c r="AM230" s="23" t="str">
        <f t="shared" ca="1" si="96"/>
        <v/>
      </c>
      <c r="AN230" s="9" t="str">
        <f t="shared" si="97"/>
        <v/>
      </c>
      <c r="AO230" s="9" t="str">
        <f t="shared" si="98"/>
        <v/>
      </c>
      <c r="AP230" s="9" t="str">
        <f>IF(AN230=7,VLOOKUP(AO230,設定!$A$2:$B$6,2,1),"---")</f>
        <v>---</v>
      </c>
      <c r="AQ230" s="64"/>
      <c r="AR230" s="65"/>
      <c r="AS230" s="65"/>
      <c r="AT230" s="66" t="s">
        <v>105</v>
      </c>
      <c r="AU230" s="67"/>
      <c r="AV230" s="66"/>
      <c r="AW230" s="68"/>
      <c r="AX230" s="69" t="str">
        <f t="shared" si="101"/>
        <v/>
      </c>
      <c r="AY230" s="66" t="s">
        <v>105</v>
      </c>
      <c r="AZ230" s="66" t="s">
        <v>105</v>
      </c>
      <c r="BA230" s="66" t="s">
        <v>105</v>
      </c>
      <c r="BB230" s="66"/>
      <c r="BC230" s="66"/>
      <c r="BD230" s="66"/>
      <c r="BE230" s="66"/>
      <c r="BF230" s="70"/>
      <c r="BG230" s="74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153"/>
      <c r="BZ230" s="83"/>
      <c r="CA230" s="31"/>
      <c r="CB230" s="31">
        <v>218</v>
      </c>
      <c r="CC230" s="15" t="str">
        <f t="shared" si="99"/>
        <v/>
      </c>
      <c r="CD230" s="15" t="str">
        <f t="shared" si="102"/>
        <v>立得点表!3:12</v>
      </c>
      <c r="CE230" s="92" t="str">
        <f t="shared" si="103"/>
        <v>立得点表!16:25</v>
      </c>
      <c r="CF230" s="15" t="str">
        <f t="shared" si="104"/>
        <v>立3段得点表!3:13</v>
      </c>
      <c r="CG230" s="92" t="str">
        <f t="shared" si="105"/>
        <v>立3段得点表!16:25</v>
      </c>
      <c r="CH230" s="15" t="str">
        <f t="shared" si="106"/>
        <v>ボール得点表!3:13</v>
      </c>
      <c r="CI230" s="92" t="str">
        <f t="shared" si="107"/>
        <v>ボール得点表!16:25</v>
      </c>
      <c r="CJ230" s="15" t="str">
        <f t="shared" si="108"/>
        <v>50m得点表!3:13</v>
      </c>
      <c r="CK230" s="92" t="str">
        <f t="shared" si="109"/>
        <v>50m得点表!16:25</v>
      </c>
      <c r="CL230" s="15" t="str">
        <f t="shared" si="110"/>
        <v>往得点表!3:13</v>
      </c>
      <c r="CM230" s="92" t="str">
        <f t="shared" si="111"/>
        <v>往得点表!16:25</v>
      </c>
      <c r="CN230" s="15" t="str">
        <f t="shared" si="112"/>
        <v>腕得点表!3:13</v>
      </c>
      <c r="CO230" s="92" t="str">
        <f t="shared" si="113"/>
        <v>腕得点表!16:25</v>
      </c>
      <c r="CP230" s="15" t="str">
        <f t="shared" si="114"/>
        <v>腕膝得点表!3:4</v>
      </c>
      <c r="CQ230" s="92" t="str">
        <f t="shared" si="115"/>
        <v>腕膝得点表!8:9</v>
      </c>
      <c r="CR230" s="15" t="str">
        <f t="shared" si="116"/>
        <v>20mシャトルラン得点表!3:13</v>
      </c>
      <c r="CS230" s="92" t="str">
        <f t="shared" si="117"/>
        <v>20mシャトルラン得点表!16:25</v>
      </c>
      <c r="CT230" s="31" t="b">
        <f t="shared" si="100"/>
        <v>0</v>
      </c>
    </row>
    <row r="231" spans="1:98">
      <c r="A231" s="8">
        <v>219</v>
      </c>
      <c r="B231" s="117"/>
      <c r="C231" s="13"/>
      <c r="D231" s="138"/>
      <c r="E231" s="13"/>
      <c r="F231" s="111" t="str">
        <f t="shared" si="88"/>
        <v/>
      </c>
      <c r="G231" s="13"/>
      <c r="H231" s="13"/>
      <c r="I231" s="29"/>
      <c r="J231" s="114" t="str">
        <f t="shared" ca="1" si="89"/>
        <v/>
      </c>
      <c r="K231" s="4"/>
      <c r="L231" s="45"/>
      <c r="M231" s="45"/>
      <c r="N231" s="45"/>
      <c r="O231" s="22"/>
      <c r="P231" s="23" t="str">
        <f t="shared" ca="1" si="90"/>
        <v/>
      </c>
      <c r="Q231" s="42"/>
      <c r="R231" s="43"/>
      <c r="S231" s="43"/>
      <c r="T231" s="43"/>
      <c r="U231" s="120"/>
      <c r="V231" s="95"/>
      <c r="W231" s="29" t="str">
        <f t="shared" ca="1" si="91"/>
        <v/>
      </c>
      <c r="X231" s="27"/>
      <c r="Y231" s="42"/>
      <c r="Z231" s="43"/>
      <c r="AA231" s="43"/>
      <c r="AB231" s="43"/>
      <c r="AC231" s="44"/>
      <c r="AD231" s="22"/>
      <c r="AE231" s="23" t="str">
        <f t="shared" ca="1" si="92"/>
        <v/>
      </c>
      <c r="AF231" s="22"/>
      <c r="AG231" s="23" t="str">
        <f t="shared" ca="1" si="93"/>
        <v/>
      </c>
      <c r="AH231" s="95"/>
      <c r="AI231" s="29" t="str">
        <f t="shared" ca="1" si="94"/>
        <v/>
      </c>
      <c r="AJ231" s="22"/>
      <c r="AK231" s="23" t="str">
        <f t="shared" ca="1" si="95"/>
        <v/>
      </c>
      <c r="AL231" s="22"/>
      <c r="AM231" s="23" t="str">
        <f t="shared" ca="1" si="96"/>
        <v/>
      </c>
      <c r="AN231" s="9" t="str">
        <f t="shared" si="97"/>
        <v/>
      </c>
      <c r="AO231" s="9" t="str">
        <f t="shared" si="98"/>
        <v/>
      </c>
      <c r="AP231" s="9" t="str">
        <f>IF(AN231=7,VLOOKUP(AO231,設定!$A$2:$B$6,2,1),"---")</f>
        <v>---</v>
      </c>
      <c r="AQ231" s="64"/>
      <c r="AR231" s="65"/>
      <c r="AS231" s="65"/>
      <c r="AT231" s="66" t="s">
        <v>105</v>
      </c>
      <c r="AU231" s="67"/>
      <c r="AV231" s="66"/>
      <c r="AW231" s="68"/>
      <c r="AX231" s="69" t="str">
        <f t="shared" si="101"/>
        <v/>
      </c>
      <c r="AY231" s="66" t="s">
        <v>105</v>
      </c>
      <c r="AZ231" s="66" t="s">
        <v>105</v>
      </c>
      <c r="BA231" s="66" t="s">
        <v>105</v>
      </c>
      <c r="BB231" s="66"/>
      <c r="BC231" s="66"/>
      <c r="BD231" s="66"/>
      <c r="BE231" s="66"/>
      <c r="BF231" s="70"/>
      <c r="BG231" s="74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153"/>
      <c r="BZ231" s="83"/>
      <c r="CA231" s="31"/>
      <c r="CB231" s="31">
        <v>219</v>
      </c>
      <c r="CC231" s="15" t="str">
        <f t="shared" si="99"/>
        <v/>
      </c>
      <c r="CD231" s="15" t="str">
        <f t="shared" si="102"/>
        <v>立得点表!3:12</v>
      </c>
      <c r="CE231" s="92" t="str">
        <f t="shared" si="103"/>
        <v>立得点表!16:25</v>
      </c>
      <c r="CF231" s="15" t="str">
        <f t="shared" si="104"/>
        <v>立3段得点表!3:13</v>
      </c>
      <c r="CG231" s="92" t="str">
        <f t="shared" si="105"/>
        <v>立3段得点表!16:25</v>
      </c>
      <c r="CH231" s="15" t="str">
        <f t="shared" si="106"/>
        <v>ボール得点表!3:13</v>
      </c>
      <c r="CI231" s="92" t="str">
        <f t="shared" si="107"/>
        <v>ボール得点表!16:25</v>
      </c>
      <c r="CJ231" s="15" t="str">
        <f t="shared" si="108"/>
        <v>50m得点表!3:13</v>
      </c>
      <c r="CK231" s="92" t="str">
        <f t="shared" si="109"/>
        <v>50m得点表!16:25</v>
      </c>
      <c r="CL231" s="15" t="str">
        <f t="shared" si="110"/>
        <v>往得点表!3:13</v>
      </c>
      <c r="CM231" s="92" t="str">
        <f t="shared" si="111"/>
        <v>往得点表!16:25</v>
      </c>
      <c r="CN231" s="15" t="str">
        <f t="shared" si="112"/>
        <v>腕得点表!3:13</v>
      </c>
      <c r="CO231" s="92" t="str">
        <f t="shared" si="113"/>
        <v>腕得点表!16:25</v>
      </c>
      <c r="CP231" s="15" t="str">
        <f t="shared" si="114"/>
        <v>腕膝得点表!3:4</v>
      </c>
      <c r="CQ231" s="92" t="str">
        <f t="shared" si="115"/>
        <v>腕膝得点表!8:9</v>
      </c>
      <c r="CR231" s="15" t="str">
        <f t="shared" si="116"/>
        <v>20mシャトルラン得点表!3:13</v>
      </c>
      <c r="CS231" s="92" t="str">
        <f t="shared" si="117"/>
        <v>20mシャトルラン得点表!16:25</v>
      </c>
      <c r="CT231" s="31" t="b">
        <f t="shared" si="100"/>
        <v>0</v>
      </c>
    </row>
    <row r="232" spans="1:98">
      <c r="A232" s="8">
        <v>220</v>
      </c>
      <c r="B232" s="117"/>
      <c r="C232" s="13"/>
      <c r="D232" s="138"/>
      <c r="E232" s="13"/>
      <c r="F232" s="111" t="str">
        <f t="shared" si="88"/>
        <v/>
      </c>
      <c r="G232" s="13"/>
      <c r="H232" s="13"/>
      <c r="I232" s="29"/>
      <c r="J232" s="114" t="str">
        <f t="shared" ca="1" si="89"/>
        <v/>
      </c>
      <c r="K232" s="4"/>
      <c r="L232" s="45"/>
      <c r="M232" s="45"/>
      <c r="N232" s="45"/>
      <c r="O232" s="22"/>
      <c r="P232" s="23" t="str">
        <f t="shared" ca="1" si="90"/>
        <v/>
      </c>
      <c r="Q232" s="42"/>
      <c r="R232" s="43"/>
      <c r="S232" s="43"/>
      <c r="T232" s="43"/>
      <c r="U232" s="120"/>
      <c r="V232" s="95"/>
      <c r="W232" s="29" t="str">
        <f t="shared" ca="1" si="91"/>
        <v/>
      </c>
      <c r="X232" s="27"/>
      <c r="Y232" s="42"/>
      <c r="Z232" s="43"/>
      <c r="AA232" s="43"/>
      <c r="AB232" s="43"/>
      <c r="AC232" s="44"/>
      <c r="AD232" s="22"/>
      <c r="AE232" s="23" t="str">
        <f t="shared" ca="1" si="92"/>
        <v/>
      </c>
      <c r="AF232" s="22"/>
      <c r="AG232" s="23" t="str">
        <f t="shared" ca="1" si="93"/>
        <v/>
      </c>
      <c r="AH232" s="95"/>
      <c r="AI232" s="29" t="str">
        <f t="shared" ca="1" si="94"/>
        <v/>
      </c>
      <c r="AJ232" s="22"/>
      <c r="AK232" s="23" t="str">
        <f t="shared" ca="1" si="95"/>
        <v/>
      </c>
      <c r="AL232" s="22"/>
      <c r="AM232" s="23" t="str">
        <f t="shared" ca="1" si="96"/>
        <v/>
      </c>
      <c r="AN232" s="9" t="str">
        <f t="shared" si="97"/>
        <v/>
      </c>
      <c r="AO232" s="9" t="str">
        <f t="shared" si="98"/>
        <v/>
      </c>
      <c r="AP232" s="9" t="str">
        <f>IF(AN232=7,VLOOKUP(AO232,設定!$A$2:$B$6,2,1),"---")</f>
        <v>---</v>
      </c>
      <c r="AQ232" s="64"/>
      <c r="AR232" s="65"/>
      <c r="AS232" s="65"/>
      <c r="AT232" s="66" t="s">
        <v>105</v>
      </c>
      <c r="AU232" s="67"/>
      <c r="AV232" s="66"/>
      <c r="AW232" s="68"/>
      <c r="AX232" s="69" t="str">
        <f t="shared" si="101"/>
        <v/>
      </c>
      <c r="AY232" s="66" t="s">
        <v>105</v>
      </c>
      <c r="AZ232" s="66" t="s">
        <v>105</v>
      </c>
      <c r="BA232" s="66" t="s">
        <v>105</v>
      </c>
      <c r="BB232" s="66"/>
      <c r="BC232" s="66"/>
      <c r="BD232" s="66"/>
      <c r="BE232" s="66"/>
      <c r="BF232" s="70"/>
      <c r="BG232" s="74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153"/>
      <c r="BZ232" s="83"/>
      <c r="CA232" s="31"/>
      <c r="CB232" s="31">
        <v>220</v>
      </c>
      <c r="CC232" s="15" t="str">
        <f t="shared" si="99"/>
        <v/>
      </c>
      <c r="CD232" s="15" t="str">
        <f t="shared" si="102"/>
        <v>立得点表!3:12</v>
      </c>
      <c r="CE232" s="92" t="str">
        <f t="shared" si="103"/>
        <v>立得点表!16:25</v>
      </c>
      <c r="CF232" s="15" t="str">
        <f t="shared" si="104"/>
        <v>立3段得点表!3:13</v>
      </c>
      <c r="CG232" s="92" t="str">
        <f t="shared" si="105"/>
        <v>立3段得点表!16:25</v>
      </c>
      <c r="CH232" s="15" t="str">
        <f t="shared" si="106"/>
        <v>ボール得点表!3:13</v>
      </c>
      <c r="CI232" s="92" t="str">
        <f t="shared" si="107"/>
        <v>ボール得点表!16:25</v>
      </c>
      <c r="CJ232" s="15" t="str">
        <f t="shared" si="108"/>
        <v>50m得点表!3:13</v>
      </c>
      <c r="CK232" s="92" t="str">
        <f t="shared" si="109"/>
        <v>50m得点表!16:25</v>
      </c>
      <c r="CL232" s="15" t="str">
        <f t="shared" si="110"/>
        <v>往得点表!3:13</v>
      </c>
      <c r="CM232" s="92" t="str">
        <f t="shared" si="111"/>
        <v>往得点表!16:25</v>
      </c>
      <c r="CN232" s="15" t="str">
        <f t="shared" si="112"/>
        <v>腕得点表!3:13</v>
      </c>
      <c r="CO232" s="92" t="str">
        <f t="shared" si="113"/>
        <v>腕得点表!16:25</v>
      </c>
      <c r="CP232" s="15" t="str">
        <f t="shared" si="114"/>
        <v>腕膝得点表!3:4</v>
      </c>
      <c r="CQ232" s="92" t="str">
        <f t="shared" si="115"/>
        <v>腕膝得点表!8:9</v>
      </c>
      <c r="CR232" s="15" t="str">
        <f t="shared" si="116"/>
        <v>20mシャトルラン得点表!3:13</v>
      </c>
      <c r="CS232" s="92" t="str">
        <f t="shared" si="117"/>
        <v>20mシャトルラン得点表!16:25</v>
      </c>
      <c r="CT232" s="31" t="b">
        <f t="shared" si="100"/>
        <v>0</v>
      </c>
    </row>
    <row r="233" spans="1:98">
      <c r="A233" s="8">
        <v>221</v>
      </c>
      <c r="B233" s="117"/>
      <c r="C233" s="13"/>
      <c r="D233" s="138"/>
      <c r="E233" s="13"/>
      <c r="F233" s="111" t="str">
        <f t="shared" si="88"/>
        <v/>
      </c>
      <c r="G233" s="13"/>
      <c r="H233" s="13"/>
      <c r="I233" s="29"/>
      <c r="J233" s="114" t="str">
        <f t="shared" ca="1" si="89"/>
        <v/>
      </c>
      <c r="K233" s="4"/>
      <c r="L233" s="45"/>
      <c r="M233" s="45"/>
      <c r="N233" s="45"/>
      <c r="O233" s="22"/>
      <c r="P233" s="23" t="str">
        <f t="shared" ca="1" si="90"/>
        <v/>
      </c>
      <c r="Q233" s="42"/>
      <c r="R233" s="43"/>
      <c r="S233" s="43"/>
      <c r="T233" s="43"/>
      <c r="U233" s="120"/>
      <c r="V233" s="95"/>
      <c r="W233" s="29" t="str">
        <f t="shared" ca="1" si="91"/>
        <v/>
      </c>
      <c r="X233" s="27"/>
      <c r="Y233" s="42"/>
      <c r="Z233" s="43"/>
      <c r="AA233" s="43"/>
      <c r="AB233" s="43"/>
      <c r="AC233" s="44"/>
      <c r="AD233" s="22"/>
      <c r="AE233" s="23" t="str">
        <f t="shared" ca="1" si="92"/>
        <v/>
      </c>
      <c r="AF233" s="22"/>
      <c r="AG233" s="23" t="str">
        <f t="shared" ca="1" si="93"/>
        <v/>
      </c>
      <c r="AH233" s="95"/>
      <c r="AI233" s="29" t="str">
        <f t="shared" ca="1" si="94"/>
        <v/>
      </c>
      <c r="AJ233" s="22"/>
      <c r="AK233" s="23" t="str">
        <f t="shared" ca="1" si="95"/>
        <v/>
      </c>
      <c r="AL233" s="22"/>
      <c r="AM233" s="23" t="str">
        <f t="shared" ca="1" si="96"/>
        <v/>
      </c>
      <c r="AN233" s="9" t="str">
        <f t="shared" si="97"/>
        <v/>
      </c>
      <c r="AO233" s="9" t="str">
        <f t="shared" si="98"/>
        <v/>
      </c>
      <c r="AP233" s="9" t="str">
        <f>IF(AN233=7,VLOOKUP(AO233,設定!$A$2:$B$6,2,1),"---")</f>
        <v>---</v>
      </c>
      <c r="AQ233" s="64"/>
      <c r="AR233" s="65"/>
      <c r="AS233" s="65"/>
      <c r="AT233" s="66" t="s">
        <v>105</v>
      </c>
      <c r="AU233" s="67"/>
      <c r="AV233" s="66"/>
      <c r="AW233" s="68"/>
      <c r="AX233" s="69" t="str">
        <f t="shared" si="101"/>
        <v/>
      </c>
      <c r="AY233" s="66" t="s">
        <v>105</v>
      </c>
      <c r="AZ233" s="66" t="s">
        <v>105</v>
      </c>
      <c r="BA233" s="66" t="s">
        <v>105</v>
      </c>
      <c r="BB233" s="66"/>
      <c r="BC233" s="66"/>
      <c r="BD233" s="66"/>
      <c r="BE233" s="66"/>
      <c r="BF233" s="70"/>
      <c r="BG233" s="74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153"/>
      <c r="BZ233" s="83"/>
      <c r="CA233" s="31"/>
      <c r="CB233" s="31">
        <v>221</v>
      </c>
      <c r="CC233" s="15" t="str">
        <f t="shared" si="99"/>
        <v/>
      </c>
      <c r="CD233" s="15" t="str">
        <f t="shared" si="102"/>
        <v>立得点表!3:12</v>
      </c>
      <c r="CE233" s="92" t="str">
        <f t="shared" si="103"/>
        <v>立得点表!16:25</v>
      </c>
      <c r="CF233" s="15" t="str">
        <f t="shared" si="104"/>
        <v>立3段得点表!3:13</v>
      </c>
      <c r="CG233" s="92" t="str">
        <f t="shared" si="105"/>
        <v>立3段得点表!16:25</v>
      </c>
      <c r="CH233" s="15" t="str">
        <f t="shared" si="106"/>
        <v>ボール得点表!3:13</v>
      </c>
      <c r="CI233" s="92" t="str">
        <f t="shared" si="107"/>
        <v>ボール得点表!16:25</v>
      </c>
      <c r="CJ233" s="15" t="str">
        <f t="shared" si="108"/>
        <v>50m得点表!3:13</v>
      </c>
      <c r="CK233" s="92" t="str">
        <f t="shared" si="109"/>
        <v>50m得点表!16:25</v>
      </c>
      <c r="CL233" s="15" t="str">
        <f t="shared" si="110"/>
        <v>往得点表!3:13</v>
      </c>
      <c r="CM233" s="92" t="str">
        <f t="shared" si="111"/>
        <v>往得点表!16:25</v>
      </c>
      <c r="CN233" s="15" t="str">
        <f t="shared" si="112"/>
        <v>腕得点表!3:13</v>
      </c>
      <c r="CO233" s="92" t="str">
        <f t="shared" si="113"/>
        <v>腕得点表!16:25</v>
      </c>
      <c r="CP233" s="15" t="str">
        <f t="shared" si="114"/>
        <v>腕膝得点表!3:4</v>
      </c>
      <c r="CQ233" s="92" t="str">
        <f t="shared" si="115"/>
        <v>腕膝得点表!8:9</v>
      </c>
      <c r="CR233" s="15" t="str">
        <f t="shared" si="116"/>
        <v>20mシャトルラン得点表!3:13</v>
      </c>
      <c r="CS233" s="92" t="str">
        <f t="shared" si="117"/>
        <v>20mシャトルラン得点表!16:25</v>
      </c>
      <c r="CT233" s="31" t="b">
        <f t="shared" si="100"/>
        <v>0</v>
      </c>
    </row>
    <row r="234" spans="1:98">
      <c r="A234" s="8">
        <v>222</v>
      </c>
      <c r="B234" s="117"/>
      <c r="C234" s="13"/>
      <c r="D234" s="138"/>
      <c r="E234" s="13"/>
      <c r="F234" s="111" t="str">
        <f t="shared" si="88"/>
        <v/>
      </c>
      <c r="G234" s="13"/>
      <c r="H234" s="13"/>
      <c r="I234" s="29"/>
      <c r="J234" s="114" t="str">
        <f t="shared" ca="1" si="89"/>
        <v/>
      </c>
      <c r="K234" s="4"/>
      <c r="L234" s="45"/>
      <c r="M234" s="45"/>
      <c r="N234" s="45"/>
      <c r="O234" s="22"/>
      <c r="P234" s="23" t="str">
        <f t="shared" ca="1" si="90"/>
        <v/>
      </c>
      <c r="Q234" s="42"/>
      <c r="R234" s="43"/>
      <c r="S234" s="43"/>
      <c r="T234" s="43"/>
      <c r="U234" s="120"/>
      <c r="V234" s="95"/>
      <c r="W234" s="29" t="str">
        <f t="shared" ca="1" si="91"/>
        <v/>
      </c>
      <c r="X234" s="27"/>
      <c r="Y234" s="42"/>
      <c r="Z234" s="43"/>
      <c r="AA234" s="43"/>
      <c r="AB234" s="43"/>
      <c r="AC234" s="44"/>
      <c r="AD234" s="22"/>
      <c r="AE234" s="23" t="str">
        <f t="shared" ca="1" si="92"/>
        <v/>
      </c>
      <c r="AF234" s="22"/>
      <c r="AG234" s="23" t="str">
        <f t="shared" ca="1" si="93"/>
        <v/>
      </c>
      <c r="AH234" s="95"/>
      <c r="AI234" s="29" t="str">
        <f t="shared" ca="1" si="94"/>
        <v/>
      </c>
      <c r="AJ234" s="22"/>
      <c r="AK234" s="23" t="str">
        <f t="shared" ca="1" si="95"/>
        <v/>
      </c>
      <c r="AL234" s="22"/>
      <c r="AM234" s="23" t="str">
        <f t="shared" ca="1" si="96"/>
        <v/>
      </c>
      <c r="AN234" s="9" t="str">
        <f t="shared" si="97"/>
        <v/>
      </c>
      <c r="AO234" s="9" t="str">
        <f t="shared" si="98"/>
        <v/>
      </c>
      <c r="AP234" s="9" t="str">
        <f>IF(AN234=7,VLOOKUP(AO234,設定!$A$2:$B$6,2,1),"---")</f>
        <v>---</v>
      </c>
      <c r="AQ234" s="64"/>
      <c r="AR234" s="65"/>
      <c r="AS234" s="65"/>
      <c r="AT234" s="66" t="s">
        <v>105</v>
      </c>
      <c r="AU234" s="67"/>
      <c r="AV234" s="66"/>
      <c r="AW234" s="68"/>
      <c r="AX234" s="69" t="str">
        <f t="shared" si="101"/>
        <v/>
      </c>
      <c r="AY234" s="66" t="s">
        <v>105</v>
      </c>
      <c r="AZ234" s="66" t="s">
        <v>105</v>
      </c>
      <c r="BA234" s="66" t="s">
        <v>105</v>
      </c>
      <c r="BB234" s="66"/>
      <c r="BC234" s="66"/>
      <c r="BD234" s="66"/>
      <c r="BE234" s="66"/>
      <c r="BF234" s="70"/>
      <c r="BG234" s="74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153"/>
      <c r="BZ234" s="83"/>
      <c r="CA234" s="31"/>
      <c r="CB234" s="31">
        <v>222</v>
      </c>
      <c r="CC234" s="15" t="str">
        <f t="shared" si="99"/>
        <v/>
      </c>
      <c r="CD234" s="15" t="str">
        <f t="shared" si="102"/>
        <v>立得点表!3:12</v>
      </c>
      <c r="CE234" s="92" t="str">
        <f t="shared" si="103"/>
        <v>立得点表!16:25</v>
      </c>
      <c r="CF234" s="15" t="str">
        <f t="shared" si="104"/>
        <v>立3段得点表!3:13</v>
      </c>
      <c r="CG234" s="92" t="str">
        <f t="shared" si="105"/>
        <v>立3段得点表!16:25</v>
      </c>
      <c r="CH234" s="15" t="str">
        <f t="shared" si="106"/>
        <v>ボール得点表!3:13</v>
      </c>
      <c r="CI234" s="92" t="str">
        <f t="shared" si="107"/>
        <v>ボール得点表!16:25</v>
      </c>
      <c r="CJ234" s="15" t="str">
        <f t="shared" si="108"/>
        <v>50m得点表!3:13</v>
      </c>
      <c r="CK234" s="92" t="str">
        <f t="shared" si="109"/>
        <v>50m得点表!16:25</v>
      </c>
      <c r="CL234" s="15" t="str">
        <f t="shared" si="110"/>
        <v>往得点表!3:13</v>
      </c>
      <c r="CM234" s="92" t="str">
        <f t="shared" si="111"/>
        <v>往得点表!16:25</v>
      </c>
      <c r="CN234" s="15" t="str">
        <f t="shared" si="112"/>
        <v>腕得点表!3:13</v>
      </c>
      <c r="CO234" s="92" t="str">
        <f t="shared" si="113"/>
        <v>腕得点表!16:25</v>
      </c>
      <c r="CP234" s="15" t="str">
        <f t="shared" si="114"/>
        <v>腕膝得点表!3:4</v>
      </c>
      <c r="CQ234" s="92" t="str">
        <f t="shared" si="115"/>
        <v>腕膝得点表!8:9</v>
      </c>
      <c r="CR234" s="15" t="str">
        <f t="shared" si="116"/>
        <v>20mシャトルラン得点表!3:13</v>
      </c>
      <c r="CS234" s="92" t="str">
        <f t="shared" si="117"/>
        <v>20mシャトルラン得点表!16:25</v>
      </c>
      <c r="CT234" s="31" t="b">
        <f t="shared" si="100"/>
        <v>0</v>
      </c>
    </row>
    <row r="235" spans="1:98">
      <c r="A235" s="8">
        <v>223</v>
      </c>
      <c r="B235" s="117"/>
      <c r="C235" s="13"/>
      <c r="D235" s="138"/>
      <c r="E235" s="13"/>
      <c r="F235" s="111" t="str">
        <f t="shared" si="88"/>
        <v/>
      </c>
      <c r="G235" s="13"/>
      <c r="H235" s="13"/>
      <c r="I235" s="29"/>
      <c r="J235" s="114" t="str">
        <f t="shared" ca="1" si="89"/>
        <v/>
      </c>
      <c r="K235" s="4"/>
      <c r="L235" s="45"/>
      <c r="M235" s="45"/>
      <c r="N235" s="45"/>
      <c r="O235" s="22"/>
      <c r="P235" s="23" t="str">
        <f t="shared" ca="1" si="90"/>
        <v/>
      </c>
      <c r="Q235" s="42"/>
      <c r="R235" s="43"/>
      <c r="S235" s="43"/>
      <c r="T235" s="43"/>
      <c r="U235" s="120"/>
      <c r="V235" s="95"/>
      <c r="W235" s="29" t="str">
        <f t="shared" ca="1" si="91"/>
        <v/>
      </c>
      <c r="X235" s="27"/>
      <c r="Y235" s="42"/>
      <c r="Z235" s="43"/>
      <c r="AA235" s="43"/>
      <c r="AB235" s="43"/>
      <c r="AC235" s="44"/>
      <c r="AD235" s="22"/>
      <c r="AE235" s="23" t="str">
        <f t="shared" ca="1" si="92"/>
        <v/>
      </c>
      <c r="AF235" s="22"/>
      <c r="AG235" s="23" t="str">
        <f t="shared" ca="1" si="93"/>
        <v/>
      </c>
      <c r="AH235" s="95"/>
      <c r="AI235" s="29" t="str">
        <f t="shared" ca="1" si="94"/>
        <v/>
      </c>
      <c r="AJ235" s="22"/>
      <c r="AK235" s="23" t="str">
        <f t="shared" ca="1" si="95"/>
        <v/>
      </c>
      <c r="AL235" s="22"/>
      <c r="AM235" s="23" t="str">
        <f t="shared" ca="1" si="96"/>
        <v/>
      </c>
      <c r="AN235" s="9" t="str">
        <f t="shared" si="97"/>
        <v/>
      </c>
      <c r="AO235" s="9" t="str">
        <f t="shared" si="98"/>
        <v/>
      </c>
      <c r="AP235" s="9" t="str">
        <f>IF(AN235=7,VLOOKUP(AO235,設定!$A$2:$B$6,2,1),"---")</f>
        <v>---</v>
      </c>
      <c r="AQ235" s="64"/>
      <c r="AR235" s="65"/>
      <c r="AS235" s="65"/>
      <c r="AT235" s="66" t="s">
        <v>105</v>
      </c>
      <c r="AU235" s="67"/>
      <c r="AV235" s="66"/>
      <c r="AW235" s="68"/>
      <c r="AX235" s="69" t="str">
        <f t="shared" si="101"/>
        <v/>
      </c>
      <c r="AY235" s="66" t="s">
        <v>105</v>
      </c>
      <c r="AZ235" s="66" t="s">
        <v>105</v>
      </c>
      <c r="BA235" s="66" t="s">
        <v>105</v>
      </c>
      <c r="BB235" s="66"/>
      <c r="BC235" s="66"/>
      <c r="BD235" s="66"/>
      <c r="BE235" s="66"/>
      <c r="BF235" s="70"/>
      <c r="BG235" s="74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153"/>
      <c r="BZ235" s="83"/>
      <c r="CA235" s="31"/>
      <c r="CB235" s="31">
        <v>223</v>
      </c>
      <c r="CC235" s="15" t="str">
        <f t="shared" si="99"/>
        <v/>
      </c>
      <c r="CD235" s="15" t="str">
        <f t="shared" si="102"/>
        <v>立得点表!3:12</v>
      </c>
      <c r="CE235" s="92" t="str">
        <f t="shared" si="103"/>
        <v>立得点表!16:25</v>
      </c>
      <c r="CF235" s="15" t="str">
        <f t="shared" si="104"/>
        <v>立3段得点表!3:13</v>
      </c>
      <c r="CG235" s="92" t="str">
        <f t="shared" si="105"/>
        <v>立3段得点表!16:25</v>
      </c>
      <c r="CH235" s="15" t="str">
        <f t="shared" si="106"/>
        <v>ボール得点表!3:13</v>
      </c>
      <c r="CI235" s="92" t="str">
        <f t="shared" si="107"/>
        <v>ボール得点表!16:25</v>
      </c>
      <c r="CJ235" s="15" t="str">
        <f t="shared" si="108"/>
        <v>50m得点表!3:13</v>
      </c>
      <c r="CK235" s="92" t="str">
        <f t="shared" si="109"/>
        <v>50m得点表!16:25</v>
      </c>
      <c r="CL235" s="15" t="str">
        <f t="shared" si="110"/>
        <v>往得点表!3:13</v>
      </c>
      <c r="CM235" s="92" t="str">
        <f t="shared" si="111"/>
        <v>往得点表!16:25</v>
      </c>
      <c r="CN235" s="15" t="str">
        <f t="shared" si="112"/>
        <v>腕得点表!3:13</v>
      </c>
      <c r="CO235" s="92" t="str">
        <f t="shared" si="113"/>
        <v>腕得点表!16:25</v>
      </c>
      <c r="CP235" s="15" t="str">
        <f t="shared" si="114"/>
        <v>腕膝得点表!3:4</v>
      </c>
      <c r="CQ235" s="92" t="str">
        <f t="shared" si="115"/>
        <v>腕膝得点表!8:9</v>
      </c>
      <c r="CR235" s="15" t="str">
        <f t="shared" si="116"/>
        <v>20mシャトルラン得点表!3:13</v>
      </c>
      <c r="CS235" s="92" t="str">
        <f t="shared" si="117"/>
        <v>20mシャトルラン得点表!16:25</v>
      </c>
      <c r="CT235" s="31" t="b">
        <f t="shared" si="100"/>
        <v>0</v>
      </c>
    </row>
    <row r="236" spans="1:98">
      <c r="A236" s="8">
        <v>224</v>
      </c>
      <c r="B236" s="117"/>
      <c r="C236" s="13"/>
      <c r="D236" s="138"/>
      <c r="E236" s="13"/>
      <c r="F236" s="111" t="str">
        <f t="shared" si="88"/>
        <v/>
      </c>
      <c r="G236" s="13"/>
      <c r="H236" s="13"/>
      <c r="I236" s="29"/>
      <c r="J236" s="114" t="str">
        <f t="shared" ca="1" si="89"/>
        <v/>
      </c>
      <c r="K236" s="4"/>
      <c r="L236" s="45"/>
      <c r="M236" s="45"/>
      <c r="N236" s="45"/>
      <c r="O236" s="22"/>
      <c r="P236" s="23" t="str">
        <f t="shared" ca="1" si="90"/>
        <v/>
      </c>
      <c r="Q236" s="42"/>
      <c r="R236" s="43"/>
      <c r="S236" s="43"/>
      <c r="T236" s="43"/>
      <c r="U236" s="120"/>
      <c r="V236" s="95"/>
      <c r="W236" s="29" t="str">
        <f t="shared" ca="1" si="91"/>
        <v/>
      </c>
      <c r="X236" s="27"/>
      <c r="Y236" s="42"/>
      <c r="Z236" s="43"/>
      <c r="AA236" s="43"/>
      <c r="AB236" s="43"/>
      <c r="AC236" s="44"/>
      <c r="AD236" s="22"/>
      <c r="AE236" s="23" t="str">
        <f t="shared" ca="1" si="92"/>
        <v/>
      </c>
      <c r="AF236" s="22"/>
      <c r="AG236" s="23" t="str">
        <f t="shared" ca="1" si="93"/>
        <v/>
      </c>
      <c r="AH236" s="95"/>
      <c r="AI236" s="29" t="str">
        <f t="shared" ca="1" si="94"/>
        <v/>
      </c>
      <c r="AJ236" s="22"/>
      <c r="AK236" s="23" t="str">
        <f t="shared" ca="1" si="95"/>
        <v/>
      </c>
      <c r="AL236" s="22"/>
      <c r="AM236" s="23" t="str">
        <f t="shared" ca="1" si="96"/>
        <v/>
      </c>
      <c r="AN236" s="9" t="str">
        <f t="shared" si="97"/>
        <v/>
      </c>
      <c r="AO236" s="9" t="str">
        <f t="shared" si="98"/>
        <v/>
      </c>
      <c r="AP236" s="9" t="str">
        <f>IF(AN236=7,VLOOKUP(AO236,設定!$A$2:$B$6,2,1),"---")</f>
        <v>---</v>
      </c>
      <c r="AQ236" s="64"/>
      <c r="AR236" s="65"/>
      <c r="AS236" s="65"/>
      <c r="AT236" s="66" t="s">
        <v>105</v>
      </c>
      <c r="AU236" s="67"/>
      <c r="AV236" s="66"/>
      <c r="AW236" s="68"/>
      <c r="AX236" s="69" t="str">
        <f t="shared" si="101"/>
        <v/>
      </c>
      <c r="AY236" s="66" t="s">
        <v>105</v>
      </c>
      <c r="AZ236" s="66" t="s">
        <v>105</v>
      </c>
      <c r="BA236" s="66" t="s">
        <v>105</v>
      </c>
      <c r="BB236" s="66"/>
      <c r="BC236" s="66"/>
      <c r="BD236" s="66"/>
      <c r="BE236" s="66"/>
      <c r="BF236" s="70"/>
      <c r="BG236" s="74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153"/>
      <c r="BZ236" s="83"/>
      <c r="CA236" s="31"/>
      <c r="CB236" s="31">
        <v>224</v>
      </c>
      <c r="CC236" s="15" t="str">
        <f t="shared" si="99"/>
        <v/>
      </c>
      <c r="CD236" s="15" t="str">
        <f t="shared" si="102"/>
        <v>立得点表!3:12</v>
      </c>
      <c r="CE236" s="92" t="str">
        <f t="shared" si="103"/>
        <v>立得点表!16:25</v>
      </c>
      <c r="CF236" s="15" t="str">
        <f t="shared" si="104"/>
        <v>立3段得点表!3:13</v>
      </c>
      <c r="CG236" s="92" t="str">
        <f t="shared" si="105"/>
        <v>立3段得点表!16:25</v>
      </c>
      <c r="CH236" s="15" t="str">
        <f t="shared" si="106"/>
        <v>ボール得点表!3:13</v>
      </c>
      <c r="CI236" s="92" t="str">
        <f t="shared" si="107"/>
        <v>ボール得点表!16:25</v>
      </c>
      <c r="CJ236" s="15" t="str">
        <f t="shared" si="108"/>
        <v>50m得点表!3:13</v>
      </c>
      <c r="CK236" s="92" t="str">
        <f t="shared" si="109"/>
        <v>50m得点表!16:25</v>
      </c>
      <c r="CL236" s="15" t="str">
        <f t="shared" si="110"/>
        <v>往得点表!3:13</v>
      </c>
      <c r="CM236" s="92" t="str">
        <f t="shared" si="111"/>
        <v>往得点表!16:25</v>
      </c>
      <c r="CN236" s="15" t="str">
        <f t="shared" si="112"/>
        <v>腕得点表!3:13</v>
      </c>
      <c r="CO236" s="92" t="str">
        <f t="shared" si="113"/>
        <v>腕得点表!16:25</v>
      </c>
      <c r="CP236" s="15" t="str">
        <f t="shared" si="114"/>
        <v>腕膝得点表!3:4</v>
      </c>
      <c r="CQ236" s="92" t="str">
        <f t="shared" si="115"/>
        <v>腕膝得点表!8:9</v>
      </c>
      <c r="CR236" s="15" t="str">
        <f t="shared" si="116"/>
        <v>20mシャトルラン得点表!3:13</v>
      </c>
      <c r="CS236" s="92" t="str">
        <f t="shared" si="117"/>
        <v>20mシャトルラン得点表!16:25</v>
      </c>
      <c r="CT236" s="31" t="b">
        <f t="shared" si="100"/>
        <v>0</v>
      </c>
    </row>
    <row r="237" spans="1:98">
      <c r="A237" s="8">
        <v>225</v>
      </c>
      <c r="B237" s="117"/>
      <c r="C237" s="13"/>
      <c r="D237" s="138"/>
      <c r="E237" s="13"/>
      <c r="F237" s="111" t="str">
        <f t="shared" si="88"/>
        <v/>
      </c>
      <c r="G237" s="13"/>
      <c r="H237" s="13"/>
      <c r="I237" s="29"/>
      <c r="J237" s="114" t="str">
        <f t="shared" ca="1" si="89"/>
        <v/>
      </c>
      <c r="K237" s="4"/>
      <c r="L237" s="45"/>
      <c r="M237" s="45"/>
      <c r="N237" s="45"/>
      <c r="O237" s="22"/>
      <c r="P237" s="23" t="str">
        <f t="shared" ca="1" si="90"/>
        <v/>
      </c>
      <c r="Q237" s="42"/>
      <c r="R237" s="43"/>
      <c r="S237" s="43"/>
      <c r="T237" s="43"/>
      <c r="U237" s="120"/>
      <c r="V237" s="95"/>
      <c r="W237" s="29" t="str">
        <f t="shared" ca="1" si="91"/>
        <v/>
      </c>
      <c r="X237" s="27"/>
      <c r="Y237" s="42"/>
      <c r="Z237" s="43"/>
      <c r="AA237" s="43"/>
      <c r="AB237" s="43"/>
      <c r="AC237" s="44"/>
      <c r="AD237" s="22"/>
      <c r="AE237" s="23" t="str">
        <f t="shared" ca="1" si="92"/>
        <v/>
      </c>
      <c r="AF237" s="22"/>
      <c r="AG237" s="23" t="str">
        <f t="shared" ca="1" si="93"/>
        <v/>
      </c>
      <c r="AH237" s="95"/>
      <c r="AI237" s="29" t="str">
        <f t="shared" ca="1" si="94"/>
        <v/>
      </c>
      <c r="AJ237" s="22"/>
      <c r="AK237" s="23" t="str">
        <f t="shared" ca="1" si="95"/>
        <v/>
      </c>
      <c r="AL237" s="22"/>
      <c r="AM237" s="23" t="str">
        <f t="shared" ca="1" si="96"/>
        <v/>
      </c>
      <c r="AN237" s="9" t="str">
        <f t="shared" si="97"/>
        <v/>
      </c>
      <c r="AO237" s="9" t="str">
        <f t="shared" si="98"/>
        <v/>
      </c>
      <c r="AP237" s="9" t="str">
        <f>IF(AN237=7,VLOOKUP(AO237,設定!$A$2:$B$6,2,1),"---")</f>
        <v>---</v>
      </c>
      <c r="AQ237" s="64"/>
      <c r="AR237" s="65"/>
      <c r="AS237" s="65"/>
      <c r="AT237" s="66" t="s">
        <v>105</v>
      </c>
      <c r="AU237" s="67"/>
      <c r="AV237" s="66"/>
      <c r="AW237" s="68"/>
      <c r="AX237" s="69" t="str">
        <f t="shared" si="101"/>
        <v/>
      </c>
      <c r="AY237" s="66" t="s">
        <v>105</v>
      </c>
      <c r="AZ237" s="66" t="s">
        <v>105</v>
      </c>
      <c r="BA237" s="66" t="s">
        <v>105</v>
      </c>
      <c r="BB237" s="66"/>
      <c r="BC237" s="66"/>
      <c r="BD237" s="66"/>
      <c r="BE237" s="66"/>
      <c r="BF237" s="70"/>
      <c r="BG237" s="74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153"/>
      <c r="BZ237" s="83"/>
      <c r="CA237" s="31"/>
      <c r="CB237" s="31">
        <v>225</v>
      </c>
      <c r="CC237" s="15" t="str">
        <f t="shared" si="99"/>
        <v/>
      </c>
      <c r="CD237" s="15" t="str">
        <f t="shared" si="102"/>
        <v>立得点表!3:12</v>
      </c>
      <c r="CE237" s="92" t="str">
        <f t="shared" si="103"/>
        <v>立得点表!16:25</v>
      </c>
      <c r="CF237" s="15" t="str">
        <f t="shared" si="104"/>
        <v>立3段得点表!3:13</v>
      </c>
      <c r="CG237" s="92" t="str">
        <f t="shared" si="105"/>
        <v>立3段得点表!16:25</v>
      </c>
      <c r="CH237" s="15" t="str">
        <f t="shared" si="106"/>
        <v>ボール得点表!3:13</v>
      </c>
      <c r="CI237" s="92" t="str">
        <f t="shared" si="107"/>
        <v>ボール得点表!16:25</v>
      </c>
      <c r="CJ237" s="15" t="str">
        <f t="shared" si="108"/>
        <v>50m得点表!3:13</v>
      </c>
      <c r="CK237" s="92" t="str">
        <f t="shared" si="109"/>
        <v>50m得点表!16:25</v>
      </c>
      <c r="CL237" s="15" t="str">
        <f t="shared" si="110"/>
        <v>往得点表!3:13</v>
      </c>
      <c r="CM237" s="92" t="str">
        <f t="shared" si="111"/>
        <v>往得点表!16:25</v>
      </c>
      <c r="CN237" s="15" t="str">
        <f t="shared" si="112"/>
        <v>腕得点表!3:13</v>
      </c>
      <c r="CO237" s="92" t="str">
        <f t="shared" si="113"/>
        <v>腕得点表!16:25</v>
      </c>
      <c r="CP237" s="15" t="str">
        <f t="shared" si="114"/>
        <v>腕膝得点表!3:4</v>
      </c>
      <c r="CQ237" s="92" t="str">
        <f t="shared" si="115"/>
        <v>腕膝得点表!8:9</v>
      </c>
      <c r="CR237" s="15" t="str">
        <f t="shared" si="116"/>
        <v>20mシャトルラン得点表!3:13</v>
      </c>
      <c r="CS237" s="92" t="str">
        <f t="shared" si="117"/>
        <v>20mシャトルラン得点表!16:25</v>
      </c>
      <c r="CT237" s="31" t="b">
        <f t="shared" si="100"/>
        <v>0</v>
      </c>
    </row>
    <row r="238" spans="1:98">
      <c r="A238" s="8">
        <v>226</v>
      </c>
      <c r="B238" s="117"/>
      <c r="C238" s="13"/>
      <c r="D238" s="138"/>
      <c r="E238" s="13"/>
      <c r="F238" s="111" t="str">
        <f t="shared" si="88"/>
        <v/>
      </c>
      <c r="G238" s="13"/>
      <c r="H238" s="13"/>
      <c r="I238" s="29"/>
      <c r="J238" s="114" t="str">
        <f t="shared" ca="1" si="89"/>
        <v/>
      </c>
      <c r="K238" s="4"/>
      <c r="L238" s="45"/>
      <c r="M238" s="45"/>
      <c r="N238" s="45"/>
      <c r="O238" s="22"/>
      <c r="P238" s="23" t="str">
        <f t="shared" ca="1" si="90"/>
        <v/>
      </c>
      <c r="Q238" s="42"/>
      <c r="R238" s="43"/>
      <c r="S238" s="43"/>
      <c r="T238" s="43"/>
      <c r="U238" s="120"/>
      <c r="V238" s="95"/>
      <c r="W238" s="29" t="str">
        <f t="shared" ca="1" si="91"/>
        <v/>
      </c>
      <c r="X238" s="27"/>
      <c r="Y238" s="42"/>
      <c r="Z238" s="43"/>
      <c r="AA238" s="43"/>
      <c r="AB238" s="43"/>
      <c r="AC238" s="44"/>
      <c r="AD238" s="22"/>
      <c r="AE238" s="23" t="str">
        <f t="shared" ca="1" si="92"/>
        <v/>
      </c>
      <c r="AF238" s="22"/>
      <c r="AG238" s="23" t="str">
        <f t="shared" ca="1" si="93"/>
        <v/>
      </c>
      <c r="AH238" s="95"/>
      <c r="AI238" s="29" t="str">
        <f t="shared" ca="1" si="94"/>
        <v/>
      </c>
      <c r="AJ238" s="22"/>
      <c r="AK238" s="23" t="str">
        <f t="shared" ca="1" si="95"/>
        <v/>
      </c>
      <c r="AL238" s="22"/>
      <c r="AM238" s="23" t="str">
        <f t="shared" ca="1" si="96"/>
        <v/>
      </c>
      <c r="AN238" s="9" t="str">
        <f t="shared" si="97"/>
        <v/>
      </c>
      <c r="AO238" s="9" t="str">
        <f t="shared" si="98"/>
        <v/>
      </c>
      <c r="AP238" s="9" t="str">
        <f>IF(AN238=7,VLOOKUP(AO238,設定!$A$2:$B$6,2,1),"---")</f>
        <v>---</v>
      </c>
      <c r="AQ238" s="64"/>
      <c r="AR238" s="65"/>
      <c r="AS238" s="65"/>
      <c r="AT238" s="66" t="s">
        <v>105</v>
      </c>
      <c r="AU238" s="67"/>
      <c r="AV238" s="66"/>
      <c r="AW238" s="68"/>
      <c r="AX238" s="69" t="str">
        <f t="shared" si="101"/>
        <v/>
      </c>
      <c r="AY238" s="66" t="s">
        <v>105</v>
      </c>
      <c r="AZ238" s="66" t="s">
        <v>105</v>
      </c>
      <c r="BA238" s="66" t="s">
        <v>105</v>
      </c>
      <c r="BB238" s="66"/>
      <c r="BC238" s="66"/>
      <c r="BD238" s="66"/>
      <c r="BE238" s="66"/>
      <c r="BF238" s="70"/>
      <c r="BG238" s="74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153"/>
      <c r="BZ238" s="83"/>
      <c r="CA238" s="31"/>
      <c r="CB238" s="31">
        <v>226</v>
      </c>
      <c r="CC238" s="15" t="str">
        <f t="shared" si="99"/>
        <v/>
      </c>
      <c r="CD238" s="15" t="str">
        <f t="shared" si="102"/>
        <v>立得点表!3:12</v>
      </c>
      <c r="CE238" s="92" t="str">
        <f t="shared" si="103"/>
        <v>立得点表!16:25</v>
      </c>
      <c r="CF238" s="15" t="str">
        <f t="shared" si="104"/>
        <v>立3段得点表!3:13</v>
      </c>
      <c r="CG238" s="92" t="str">
        <f t="shared" si="105"/>
        <v>立3段得点表!16:25</v>
      </c>
      <c r="CH238" s="15" t="str">
        <f t="shared" si="106"/>
        <v>ボール得点表!3:13</v>
      </c>
      <c r="CI238" s="92" t="str">
        <f t="shared" si="107"/>
        <v>ボール得点表!16:25</v>
      </c>
      <c r="CJ238" s="15" t="str">
        <f t="shared" si="108"/>
        <v>50m得点表!3:13</v>
      </c>
      <c r="CK238" s="92" t="str">
        <f t="shared" si="109"/>
        <v>50m得点表!16:25</v>
      </c>
      <c r="CL238" s="15" t="str">
        <f t="shared" si="110"/>
        <v>往得点表!3:13</v>
      </c>
      <c r="CM238" s="92" t="str">
        <f t="shared" si="111"/>
        <v>往得点表!16:25</v>
      </c>
      <c r="CN238" s="15" t="str">
        <f t="shared" si="112"/>
        <v>腕得点表!3:13</v>
      </c>
      <c r="CO238" s="92" t="str">
        <f t="shared" si="113"/>
        <v>腕得点表!16:25</v>
      </c>
      <c r="CP238" s="15" t="str">
        <f t="shared" si="114"/>
        <v>腕膝得点表!3:4</v>
      </c>
      <c r="CQ238" s="92" t="str">
        <f t="shared" si="115"/>
        <v>腕膝得点表!8:9</v>
      </c>
      <c r="CR238" s="15" t="str">
        <f t="shared" si="116"/>
        <v>20mシャトルラン得点表!3:13</v>
      </c>
      <c r="CS238" s="92" t="str">
        <f t="shared" si="117"/>
        <v>20mシャトルラン得点表!16:25</v>
      </c>
      <c r="CT238" s="31" t="b">
        <f t="shared" si="100"/>
        <v>0</v>
      </c>
    </row>
    <row r="239" spans="1:98">
      <c r="A239" s="8">
        <v>227</v>
      </c>
      <c r="B239" s="117"/>
      <c r="C239" s="13"/>
      <c r="D239" s="138"/>
      <c r="E239" s="13"/>
      <c r="F239" s="111" t="str">
        <f t="shared" si="88"/>
        <v/>
      </c>
      <c r="G239" s="13"/>
      <c r="H239" s="13"/>
      <c r="I239" s="29"/>
      <c r="J239" s="114" t="str">
        <f t="shared" ca="1" si="89"/>
        <v/>
      </c>
      <c r="K239" s="4"/>
      <c r="L239" s="45"/>
      <c r="M239" s="45"/>
      <c r="N239" s="45"/>
      <c r="O239" s="22"/>
      <c r="P239" s="23" t="str">
        <f t="shared" ca="1" si="90"/>
        <v/>
      </c>
      <c r="Q239" s="42"/>
      <c r="R239" s="43"/>
      <c r="S239" s="43"/>
      <c r="T239" s="43"/>
      <c r="U239" s="120"/>
      <c r="V239" s="95"/>
      <c r="W239" s="29" t="str">
        <f t="shared" ca="1" si="91"/>
        <v/>
      </c>
      <c r="X239" s="27"/>
      <c r="Y239" s="42"/>
      <c r="Z239" s="43"/>
      <c r="AA239" s="43"/>
      <c r="AB239" s="43"/>
      <c r="AC239" s="44"/>
      <c r="AD239" s="22"/>
      <c r="AE239" s="23" t="str">
        <f t="shared" ca="1" si="92"/>
        <v/>
      </c>
      <c r="AF239" s="22"/>
      <c r="AG239" s="23" t="str">
        <f t="shared" ca="1" si="93"/>
        <v/>
      </c>
      <c r="AH239" s="95"/>
      <c r="AI239" s="29" t="str">
        <f t="shared" ca="1" si="94"/>
        <v/>
      </c>
      <c r="AJ239" s="22"/>
      <c r="AK239" s="23" t="str">
        <f t="shared" ca="1" si="95"/>
        <v/>
      </c>
      <c r="AL239" s="22"/>
      <c r="AM239" s="23" t="str">
        <f t="shared" ca="1" si="96"/>
        <v/>
      </c>
      <c r="AN239" s="9" t="str">
        <f t="shared" si="97"/>
        <v/>
      </c>
      <c r="AO239" s="9" t="str">
        <f t="shared" si="98"/>
        <v/>
      </c>
      <c r="AP239" s="9" t="str">
        <f>IF(AN239=7,VLOOKUP(AO239,設定!$A$2:$B$6,2,1),"---")</f>
        <v>---</v>
      </c>
      <c r="AQ239" s="64"/>
      <c r="AR239" s="65"/>
      <c r="AS239" s="65"/>
      <c r="AT239" s="66" t="s">
        <v>105</v>
      </c>
      <c r="AU239" s="67"/>
      <c r="AV239" s="66"/>
      <c r="AW239" s="68"/>
      <c r="AX239" s="69" t="str">
        <f t="shared" si="101"/>
        <v/>
      </c>
      <c r="AY239" s="66" t="s">
        <v>105</v>
      </c>
      <c r="AZ239" s="66" t="s">
        <v>105</v>
      </c>
      <c r="BA239" s="66" t="s">
        <v>105</v>
      </c>
      <c r="BB239" s="66"/>
      <c r="BC239" s="66"/>
      <c r="BD239" s="66"/>
      <c r="BE239" s="66"/>
      <c r="BF239" s="70"/>
      <c r="BG239" s="74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153"/>
      <c r="BZ239" s="83"/>
      <c r="CA239" s="31"/>
      <c r="CB239" s="31">
        <v>227</v>
      </c>
      <c r="CC239" s="15" t="str">
        <f t="shared" si="99"/>
        <v/>
      </c>
      <c r="CD239" s="15" t="str">
        <f t="shared" si="102"/>
        <v>立得点表!3:12</v>
      </c>
      <c r="CE239" s="92" t="str">
        <f t="shared" si="103"/>
        <v>立得点表!16:25</v>
      </c>
      <c r="CF239" s="15" t="str">
        <f t="shared" si="104"/>
        <v>立3段得点表!3:13</v>
      </c>
      <c r="CG239" s="92" t="str">
        <f t="shared" si="105"/>
        <v>立3段得点表!16:25</v>
      </c>
      <c r="CH239" s="15" t="str">
        <f t="shared" si="106"/>
        <v>ボール得点表!3:13</v>
      </c>
      <c r="CI239" s="92" t="str">
        <f t="shared" si="107"/>
        <v>ボール得点表!16:25</v>
      </c>
      <c r="CJ239" s="15" t="str">
        <f t="shared" si="108"/>
        <v>50m得点表!3:13</v>
      </c>
      <c r="CK239" s="92" t="str">
        <f t="shared" si="109"/>
        <v>50m得点表!16:25</v>
      </c>
      <c r="CL239" s="15" t="str">
        <f t="shared" si="110"/>
        <v>往得点表!3:13</v>
      </c>
      <c r="CM239" s="92" t="str">
        <f t="shared" si="111"/>
        <v>往得点表!16:25</v>
      </c>
      <c r="CN239" s="15" t="str">
        <f t="shared" si="112"/>
        <v>腕得点表!3:13</v>
      </c>
      <c r="CO239" s="92" t="str">
        <f t="shared" si="113"/>
        <v>腕得点表!16:25</v>
      </c>
      <c r="CP239" s="15" t="str">
        <f t="shared" si="114"/>
        <v>腕膝得点表!3:4</v>
      </c>
      <c r="CQ239" s="92" t="str">
        <f t="shared" si="115"/>
        <v>腕膝得点表!8:9</v>
      </c>
      <c r="CR239" s="15" t="str">
        <f t="shared" si="116"/>
        <v>20mシャトルラン得点表!3:13</v>
      </c>
      <c r="CS239" s="92" t="str">
        <f t="shared" si="117"/>
        <v>20mシャトルラン得点表!16:25</v>
      </c>
      <c r="CT239" s="31" t="b">
        <f t="shared" si="100"/>
        <v>0</v>
      </c>
    </row>
    <row r="240" spans="1:98">
      <c r="A240" s="8">
        <v>228</v>
      </c>
      <c r="B240" s="117"/>
      <c r="C240" s="13"/>
      <c r="D240" s="138"/>
      <c r="E240" s="13"/>
      <c r="F240" s="111" t="str">
        <f t="shared" ref="F240:F303" si="118">IF(D240="","",DATEDIF(D240,$W$4,"y"))</f>
        <v/>
      </c>
      <c r="G240" s="13"/>
      <c r="H240" s="13"/>
      <c r="I240" s="29"/>
      <c r="J240" s="114" t="str">
        <f t="shared" ca="1" si="89"/>
        <v/>
      </c>
      <c r="K240" s="4"/>
      <c r="L240" s="45"/>
      <c r="M240" s="45"/>
      <c r="N240" s="45"/>
      <c r="O240" s="22"/>
      <c r="P240" s="23" t="str">
        <f t="shared" ca="1" si="90"/>
        <v/>
      </c>
      <c r="Q240" s="42"/>
      <c r="R240" s="43"/>
      <c r="S240" s="43"/>
      <c r="T240" s="43"/>
      <c r="U240" s="120"/>
      <c r="V240" s="95"/>
      <c r="W240" s="29" t="str">
        <f t="shared" ca="1" si="91"/>
        <v/>
      </c>
      <c r="X240" s="27"/>
      <c r="Y240" s="42"/>
      <c r="Z240" s="43"/>
      <c r="AA240" s="43"/>
      <c r="AB240" s="43"/>
      <c r="AC240" s="44"/>
      <c r="AD240" s="22"/>
      <c r="AE240" s="23" t="str">
        <f t="shared" ca="1" si="92"/>
        <v/>
      </c>
      <c r="AF240" s="22"/>
      <c r="AG240" s="23" t="str">
        <f t="shared" ca="1" si="93"/>
        <v/>
      </c>
      <c r="AH240" s="95"/>
      <c r="AI240" s="29" t="str">
        <f t="shared" ca="1" si="94"/>
        <v/>
      </c>
      <c r="AJ240" s="22"/>
      <c r="AK240" s="23" t="str">
        <f t="shared" ca="1" si="95"/>
        <v/>
      </c>
      <c r="AL240" s="22"/>
      <c r="AM240" s="23" t="str">
        <f t="shared" ca="1" si="96"/>
        <v/>
      </c>
      <c r="AN240" s="9" t="str">
        <f t="shared" si="97"/>
        <v/>
      </c>
      <c r="AO240" s="9" t="str">
        <f t="shared" si="98"/>
        <v/>
      </c>
      <c r="AP240" s="9" t="str">
        <f>IF(AN240=7,VLOOKUP(AO240,設定!$A$2:$B$6,2,1),"---")</f>
        <v>---</v>
      </c>
      <c r="AQ240" s="64"/>
      <c r="AR240" s="65"/>
      <c r="AS240" s="65"/>
      <c r="AT240" s="66" t="s">
        <v>105</v>
      </c>
      <c r="AU240" s="67"/>
      <c r="AV240" s="66"/>
      <c r="AW240" s="68"/>
      <c r="AX240" s="69" t="str">
        <f t="shared" si="101"/>
        <v/>
      </c>
      <c r="AY240" s="66" t="s">
        <v>105</v>
      </c>
      <c r="AZ240" s="66" t="s">
        <v>105</v>
      </c>
      <c r="BA240" s="66" t="s">
        <v>105</v>
      </c>
      <c r="BB240" s="66"/>
      <c r="BC240" s="66"/>
      <c r="BD240" s="66"/>
      <c r="BE240" s="66"/>
      <c r="BF240" s="70"/>
      <c r="BG240" s="74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153"/>
      <c r="BZ240" s="83"/>
      <c r="CA240" s="31"/>
      <c r="CB240" s="31">
        <v>228</v>
      </c>
      <c r="CC240" s="15" t="str">
        <f t="shared" si="99"/>
        <v/>
      </c>
      <c r="CD240" s="15" t="str">
        <f t="shared" si="102"/>
        <v>立得点表!3:12</v>
      </c>
      <c r="CE240" s="92" t="str">
        <f t="shared" si="103"/>
        <v>立得点表!16:25</v>
      </c>
      <c r="CF240" s="15" t="str">
        <f t="shared" si="104"/>
        <v>立3段得点表!3:13</v>
      </c>
      <c r="CG240" s="92" t="str">
        <f t="shared" si="105"/>
        <v>立3段得点表!16:25</v>
      </c>
      <c r="CH240" s="15" t="str">
        <f t="shared" si="106"/>
        <v>ボール得点表!3:13</v>
      </c>
      <c r="CI240" s="92" t="str">
        <f t="shared" si="107"/>
        <v>ボール得点表!16:25</v>
      </c>
      <c r="CJ240" s="15" t="str">
        <f t="shared" si="108"/>
        <v>50m得点表!3:13</v>
      </c>
      <c r="CK240" s="92" t="str">
        <f t="shared" si="109"/>
        <v>50m得点表!16:25</v>
      </c>
      <c r="CL240" s="15" t="str">
        <f t="shared" si="110"/>
        <v>往得点表!3:13</v>
      </c>
      <c r="CM240" s="92" t="str">
        <f t="shared" si="111"/>
        <v>往得点表!16:25</v>
      </c>
      <c r="CN240" s="15" t="str">
        <f t="shared" si="112"/>
        <v>腕得点表!3:13</v>
      </c>
      <c r="CO240" s="92" t="str">
        <f t="shared" si="113"/>
        <v>腕得点表!16:25</v>
      </c>
      <c r="CP240" s="15" t="str">
        <f t="shared" si="114"/>
        <v>腕膝得点表!3:4</v>
      </c>
      <c r="CQ240" s="92" t="str">
        <f t="shared" si="115"/>
        <v>腕膝得点表!8:9</v>
      </c>
      <c r="CR240" s="15" t="str">
        <f t="shared" si="116"/>
        <v>20mシャトルラン得点表!3:13</v>
      </c>
      <c r="CS240" s="92" t="str">
        <f t="shared" si="117"/>
        <v>20mシャトルラン得点表!16:25</v>
      </c>
      <c r="CT240" s="31" t="b">
        <f t="shared" si="100"/>
        <v>0</v>
      </c>
    </row>
    <row r="241" spans="1:98">
      <c r="A241" s="8">
        <v>229</v>
      </c>
      <c r="B241" s="117"/>
      <c r="C241" s="13"/>
      <c r="D241" s="138"/>
      <c r="E241" s="13"/>
      <c r="F241" s="111" t="str">
        <f t="shared" si="118"/>
        <v/>
      </c>
      <c r="G241" s="13"/>
      <c r="H241" s="13"/>
      <c r="I241" s="29"/>
      <c r="J241" s="114" t="str">
        <f t="shared" ca="1" si="89"/>
        <v/>
      </c>
      <c r="K241" s="4"/>
      <c r="L241" s="45"/>
      <c r="M241" s="45"/>
      <c r="N241" s="45"/>
      <c r="O241" s="22"/>
      <c r="P241" s="23" t="str">
        <f t="shared" ca="1" si="90"/>
        <v/>
      </c>
      <c r="Q241" s="42"/>
      <c r="R241" s="43"/>
      <c r="S241" s="43"/>
      <c r="T241" s="43"/>
      <c r="U241" s="120"/>
      <c r="V241" s="95"/>
      <c r="W241" s="29" t="str">
        <f t="shared" ca="1" si="91"/>
        <v/>
      </c>
      <c r="X241" s="27"/>
      <c r="Y241" s="42"/>
      <c r="Z241" s="43"/>
      <c r="AA241" s="43"/>
      <c r="AB241" s="43"/>
      <c r="AC241" s="44"/>
      <c r="AD241" s="22"/>
      <c r="AE241" s="23" t="str">
        <f t="shared" ca="1" si="92"/>
        <v/>
      </c>
      <c r="AF241" s="22"/>
      <c r="AG241" s="23" t="str">
        <f t="shared" ca="1" si="93"/>
        <v/>
      </c>
      <c r="AH241" s="95"/>
      <c r="AI241" s="29" t="str">
        <f t="shared" ca="1" si="94"/>
        <v/>
      </c>
      <c r="AJ241" s="22"/>
      <c r="AK241" s="23" t="str">
        <f t="shared" ca="1" si="95"/>
        <v/>
      </c>
      <c r="AL241" s="22"/>
      <c r="AM241" s="23" t="str">
        <f t="shared" ca="1" si="96"/>
        <v/>
      </c>
      <c r="AN241" s="9" t="str">
        <f t="shared" si="97"/>
        <v/>
      </c>
      <c r="AO241" s="9" t="str">
        <f t="shared" si="98"/>
        <v/>
      </c>
      <c r="AP241" s="9" t="str">
        <f>IF(AN241=7,VLOOKUP(AO241,設定!$A$2:$B$6,2,1),"---")</f>
        <v>---</v>
      </c>
      <c r="AQ241" s="64"/>
      <c r="AR241" s="65"/>
      <c r="AS241" s="65"/>
      <c r="AT241" s="66" t="s">
        <v>105</v>
      </c>
      <c r="AU241" s="67"/>
      <c r="AV241" s="66"/>
      <c r="AW241" s="68"/>
      <c r="AX241" s="69" t="str">
        <f t="shared" si="101"/>
        <v/>
      </c>
      <c r="AY241" s="66" t="s">
        <v>105</v>
      </c>
      <c r="AZ241" s="66" t="s">
        <v>105</v>
      </c>
      <c r="BA241" s="66" t="s">
        <v>105</v>
      </c>
      <c r="BB241" s="66"/>
      <c r="BC241" s="66"/>
      <c r="BD241" s="66"/>
      <c r="BE241" s="66"/>
      <c r="BF241" s="70"/>
      <c r="BG241" s="74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153"/>
      <c r="BZ241" s="83"/>
      <c r="CA241" s="31"/>
      <c r="CB241" s="31">
        <v>229</v>
      </c>
      <c r="CC241" s="15" t="str">
        <f t="shared" si="99"/>
        <v/>
      </c>
      <c r="CD241" s="15" t="str">
        <f t="shared" si="102"/>
        <v>立得点表!3:12</v>
      </c>
      <c r="CE241" s="92" t="str">
        <f t="shared" si="103"/>
        <v>立得点表!16:25</v>
      </c>
      <c r="CF241" s="15" t="str">
        <f t="shared" si="104"/>
        <v>立3段得点表!3:13</v>
      </c>
      <c r="CG241" s="92" t="str">
        <f t="shared" si="105"/>
        <v>立3段得点表!16:25</v>
      </c>
      <c r="CH241" s="15" t="str">
        <f t="shared" si="106"/>
        <v>ボール得点表!3:13</v>
      </c>
      <c r="CI241" s="92" t="str">
        <f t="shared" si="107"/>
        <v>ボール得点表!16:25</v>
      </c>
      <c r="CJ241" s="15" t="str">
        <f t="shared" si="108"/>
        <v>50m得点表!3:13</v>
      </c>
      <c r="CK241" s="92" t="str">
        <f t="shared" si="109"/>
        <v>50m得点表!16:25</v>
      </c>
      <c r="CL241" s="15" t="str">
        <f t="shared" si="110"/>
        <v>往得点表!3:13</v>
      </c>
      <c r="CM241" s="92" t="str">
        <f t="shared" si="111"/>
        <v>往得点表!16:25</v>
      </c>
      <c r="CN241" s="15" t="str">
        <f t="shared" si="112"/>
        <v>腕得点表!3:13</v>
      </c>
      <c r="CO241" s="92" t="str">
        <f t="shared" si="113"/>
        <v>腕得点表!16:25</v>
      </c>
      <c r="CP241" s="15" t="str">
        <f t="shared" si="114"/>
        <v>腕膝得点表!3:4</v>
      </c>
      <c r="CQ241" s="92" t="str">
        <f t="shared" si="115"/>
        <v>腕膝得点表!8:9</v>
      </c>
      <c r="CR241" s="15" t="str">
        <f t="shared" si="116"/>
        <v>20mシャトルラン得点表!3:13</v>
      </c>
      <c r="CS241" s="92" t="str">
        <f t="shared" si="117"/>
        <v>20mシャトルラン得点表!16:25</v>
      </c>
      <c r="CT241" s="31" t="b">
        <f t="shared" si="100"/>
        <v>0</v>
      </c>
    </row>
    <row r="242" spans="1:98">
      <c r="A242" s="8">
        <v>230</v>
      </c>
      <c r="B242" s="117"/>
      <c r="C242" s="13"/>
      <c r="D242" s="138"/>
      <c r="E242" s="13"/>
      <c r="F242" s="111" t="str">
        <f t="shared" si="118"/>
        <v/>
      </c>
      <c r="G242" s="13"/>
      <c r="H242" s="13"/>
      <c r="I242" s="29"/>
      <c r="J242" s="114" t="str">
        <f t="shared" ca="1" si="89"/>
        <v/>
      </c>
      <c r="K242" s="4"/>
      <c r="L242" s="45"/>
      <c r="M242" s="45"/>
      <c r="N242" s="45"/>
      <c r="O242" s="22"/>
      <c r="P242" s="23" t="str">
        <f t="shared" ca="1" si="90"/>
        <v/>
      </c>
      <c r="Q242" s="42"/>
      <c r="R242" s="43"/>
      <c r="S242" s="43"/>
      <c r="T242" s="43"/>
      <c r="U242" s="120"/>
      <c r="V242" s="95"/>
      <c r="W242" s="29" t="str">
        <f t="shared" ca="1" si="91"/>
        <v/>
      </c>
      <c r="X242" s="27"/>
      <c r="Y242" s="42"/>
      <c r="Z242" s="43"/>
      <c r="AA242" s="43"/>
      <c r="AB242" s="43"/>
      <c r="AC242" s="44"/>
      <c r="AD242" s="22"/>
      <c r="AE242" s="23" t="str">
        <f t="shared" ca="1" si="92"/>
        <v/>
      </c>
      <c r="AF242" s="22"/>
      <c r="AG242" s="23" t="str">
        <f t="shared" ca="1" si="93"/>
        <v/>
      </c>
      <c r="AH242" s="95"/>
      <c r="AI242" s="29" t="str">
        <f t="shared" ca="1" si="94"/>
        <v/>
      </c>
      <c r="AJ242" s="22"/>
      <c r="AK242" s="23" t="str">
        <f t="shared" ca="1" si="95"/>
        <v/>
      </c>
      <c r="AL242" s="22"/>
      <c r="AM242" s="23" t="str">
        <f t="shared" ca="1" si="96"/>
        <v/>
      </c>
      <c r="AN242" s="9" t="str">
        <f t="shared" si="97"/>
        <v/>
      </c>
      <c r="AO242" s="9" t="str">
        <f t="shared" si="98"/>
        <v/>
      </c>
      <c r="AP242" s="9" t="str">
        <f>IF(AN242=7,VLOOKUP(AO242,設定!$A$2:$B$6,2,1),"---")</f>
        <v>---</v>
      </c>
      <c r="AQ242" s="64"/>
      <c r="AR242" s="65"/>
      <c r="AS242" s="65"/>
      <c r="AT242" s="66" t="s">
        <v>105</v>
      </c>
      <c r="AU242" s="67"/>
      <c r="AV242" s="66"/>
      <c r="AW242" s="68"/>
      <c r="AX242" s="69" t="str">
        <f t="shared" si="101"/>
        <v/>
      </c>
      <c r="AY242" s="66" t="s">
        <v>105</v>
      </c>
      <c r="AZ242" s="66" t="s">
        <v>105</v>
      </c>
      <c r="BA242" s="66" t="s">
        <v>105</v>
      </c>
      <c r="BB242" s="66"/>
      <c r="BC242" s="66"/>
      <c r="BD242" s="66"/>
      <c r="BE242" s="66"/>
      <c r="BF242" s="70"/>
      <c r="BG242" s="74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153"/>
      <c r="BZ242" s="83"/>
      <c r="CA242" s="31"/>
      <c r="CB242" s="31">
        <v>230</v>
      </c>
      <c r="CC242" s="15" t="str">
        <f t="shared" si="99"/>
        <v/>
      </c>
      <c r="CD242" s="15" t="str">
        <f t="shared" si="102"/>
        <v>立得点表!3:12</v>
      </c>
      <c r="CE242" s="92" t="str">
        <f t="shared" si="103"/>
        <v>立得点表!16:25</v>
      </c>
      <c r="CF242" s="15" t="str">
        <f t="shared" si="104"/>
        <v>立3段得点表!3:13</v>
      </c>
      <c r="CG242" s="92" t="str">
        <f t="shared" si="105"/>
        <v>立3段得点表!16:25</v>
      </c>
      <c r="CH242" s="15" t="str">
        <f t="shared" si="106"/>
        <v>ボール得点表!3:13</v>
      </c>
      <c r="CI242" s="92" t="str">
        <f t="shared" si="107"/>
        <v>ボール得点表!16:25</v>
      </c>
      <c r="CJ242" s="15" t="str">
        <f t="shared" si="108"/>
        <v>50m得点表!3:13</v>
      </c>
      <c r="CK242" s="92" t="str">
        <f t="shared" si="109"/>
        <v>50m得点表!16:25</v>
      </c>
      <c r="CL242" s="15" t="str">
        <f t="shared" si="110"/>
        <v>往得点表!3:13</v>
      </c>
      <c r="CM242" s="92" t="str">
        <f t="shared" si="111"/>
        <v>往得点表!16:25</v>
      </c>
      <c r="CN242" s="15" t="str">
        <f t="shared" si="112"/>
        <v>腕得点表!3:13</v>
      </c>
      <c r="CO242" s="92" t="str">
        <f t="shared" si="113"/>
        <v>腕得点表!16:25</v>
      </c>
      <c r="CP242" s="15" t="str">
        <f t="shared" si="114"/>
        <v>腕膝得点表!3:4</v>
      </c>
      <c r="CQ242" s="92" t="str">
        <f t="shared" si="115"/>
        <v>腕膝得点表!8:9</v>
      </c>
      <c r="CR242" s="15" t="str">
        <f t="shared" si="116"/>
        <v>20mシャトルラン得点表!3:13</v>
      </c>
      <c r="CS242" s="92" t="str">
        <f t="shared" si="117"/>
        <v>20mシャトルラン得点表!16:25</v>
      </c>
      <c r="CT242" s="31" t="b">
        <f t="shared" si="100"/>
        <v>0</v>
      </c>
    </row>
    <row r="243" spans="1:98">
      <c r="A243" s="8">
        <v>231</v>
      </c>
      <c r="B243" s="117"/>
      <c r="C243" s="13"/>
      <c r="D243" s="138"/>
      <c r="E243" s="13"/>
      <c r="F243" s="111" t="str">
        <f t="shared" si="118"/>
        <v/>
      </c>
      <c r="G243" s="13"/>
      <c r="H243" s="13"/>
      <c r="I243" s="29"/>
      <c r="J243" s="114" t="str">
        <f t="shared" ca="1" si="89"/>
        <v/>
      </c>
      <c r="K243" s="4"/>
      <c r="L243" s="45"/>
      <c r="M243" s="45"/>
      <c r="N243" s="45"/>
      <c r="O243" s="22"/>
      <c r="P243" s="23" t="str">
        <f t="shared" ca="1" si="90"/>
        <v/>
      </c>
      <c r="Q243" s="42"/>
      <c r="R243" s="43"/>
      <c r="S243" s="43"/>
      <c r="T243" s="43"/>
      <c r="U243" s="120"/>
      <c r="V243" s="95"/>
      <c r="W243" s="29" t="str">
        <f t="shared" ca="1" si="91"/>
        <v/>
      </c>
      <c r="X243" s="27"/>
      <c r="Y243" s="42"/>
      <c r="Z243" s="43"/>
      <c r="AA243" s="43"/>
      <c r="AB243" s="43"/>
      <c r="AC243" s="44"/>
      <c r="AD243" s="22"/>
      <c r="AE243" s="23" t="str">
        <f t="shared" ca="1" si="92"/>
        <v/>
      </c>
      <c r="AF243" s="22"/>
      <c r="AG243" s="23" t="str">
        <f t="shared" ca="1" si="93"/>
        <v/>
      </c>
      <c r="AH243" s="95"/>
      <c r="AI243" s="29" t="str">
        <f t="shared" ca="1" si="94"/>
        <v/>
      </c>
      <c r="AJ243" s="22"/>
      <c r="AK243" s="23" t="str">
        <f t="shared" ca="1" si="95"/>
        <v/>
      </c>
      <c r="AL243" s="22"/>
      <c r="AM243" s="23" t="str">
        <f t="shared" ca="1" si="96"/>
        <v/>
      </c>
      <c r="AN243" s="9" t="str">
        <f t="shared" si="97"/>
        <v/>
      </c>
      <c r="AO243" s="9" t="str">
        <f t="shared" si="98"/>
        <v/>
      </c>
      <c r="AP243" s="9" t="str">
        <f>IF(AN243=7,VLOOKUP(AO243,設定!$A$2:$B$6,2,1),"---")</f>
        <v>---</v>
      </c>
      <c r="AQ243" s="64"/>
      <c r="AR243" s="65"/>
      <c r="AS243" s="65"/>
      <c r="AT243" s="66" t="s">
        <v>105</v>
      </c>
      <c r="AU243" s="67"/>
      <c r="AV243" s="66"/>
      <c r="AW243" s="68"/>
      <c r="AX243" s="69" t="str">
        <f t="shared" si="101"/>
        <v/>
      </c>
      <c r="AY243" s="66" t="s">
        <v>105</v>
      </c>
      <c r="AZ243" s="66" t="s">
        <v>105</v>
      </c>
      <c r="BA243" s="66" t="s">
        <v>105</v>
      </c>
      <c r="BB243" s="66"/>
      <c r="BC243" s="66"/>
      <c r="BD243" s="66"/>
      <c r="BE243" s="66"/>
      <c r="BF243" s="70"/>
      <c r="BG243" s="74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153"/>
      <c r="BZ243" s="83"/>
      <c r="CA243" s="31"/>
      <c r="CB243" s="31">
        <v>231</v>
      </c>
      <c r="CC243" s="15" t="str">
        <f t="shared" si="99"/>
        <v/>
      </c>
      <c r="CD243" s="15" t="str">
        <f t="shared" si="102"/>
        <v>立得点表!3:12</v>
      </c>
      <c r="CE243" s="92" t="str">
        <f t="shared" si="103"/>
        <v>立得点表!16:25</v>
      </c>
      <c r="CF243" s="15" t="str">
        <f t="shared" si="104"/>
        <v>立3段得点表!3:13</v>
      </c>
      <c r="CG243" s="92" t="str">
        <f t="shared" si="105"/>
        <v>立3段得点表!16:25</v>
      </c>
      <c r="CH243" s="15" t="str">
        <f t="shared" si="106"/>
        <v>ボール得点表!3:13</v>
      </c>
      <c r="CI243" s="92" t="str">
        <f t="shared" si="107"/>
        <v>ボール得点表!16:25</v>
      </c>
      <c r="CJ243" s="15" t="str">
        <f t="shared" si="108"/>
        <v>50m得点表!3:13</v>
      </c>
      <c r="CK243" s="92" t="str">
        <f t="shared" si="109"/>
        <v>50m得点表!16:25</v>
      </c>
      <c r="CL243" s="15" t="str">
        <f t="shared" si="110"/>
        <v>往得点表!3:13</v>
      </c>
      <c r="CM243" s="92" t="str">
        <f t="shared" si="111"/>
        <v>往得点表!16:25</v>
      </c>
      <c r="CN243" s="15" t="str">
        <f t="shared" si="112"/>
        <v>腕得点表!3:13</v>
      </c>
      <c r="CO243" s="92" t="str">
        <f t="shared" si="113"/>
        <v>腕得点表!16:25</v>
      </c>
      <c r="CP243" s="15" t="str">
        <f t="shared" si="114"/>
        <v>腕膝得点表!3:4</v>
      </c>
      <c r="CQ243" s="92" t="str">
        <f t="shared" si="115"/>
        <v>腕膝得点表!8:9</v>
      </c>
      <c r="CR243" s="15" t="str">
        <f t="shared" si="116"/>
        <v>20mシャトルラン得点表!3:13</v>
      </c>
      <c r="CS243" s="92" t="str">
        <f t="shared" si="117"/>
        <v>20mシャトルラン得点表!16:25</v>
      </c>
      <c r="CT243" s="31" t="b">
        <f t="shared" si="100"/>
        <v>0</v>
      </c>
    </row>
    <row r="244" spans="1:98">
      <c r="A244" s="8">
        <v>232</v>
      </c>
      <c r="B244" s="117"/>
      <c r="C244" s="13"/>
      <c r="D244" s="138"/>
      <c r="E244" s="13"/>
      <c r="F244" s="111" t="str">
        <f t="shared" si="118"/>
        <v/>
      </c>
      <c r="G244" s="13"/>
      <c r="H244" s="13"/>
      <c r="I244" s="29"/>
      <c r="J244" s="114" t="str">
        <f t="shared" ca="1" si="89"/>
        <v/>
      </c>
      <c r="K244" s="4"/>
      <c r="L244" s="45"/>
      <c r="M244" s="45"/>
      <c r="N244" s="45"/>
      <c r="O244" s="22"/>
      <c r="P244" s="23" t="str">
        <f t="shared" ca="1" si="90"/>
        <v/>
      </c>
      <c r="Q244" s="42"/>
      <c r="R244" s="43"/>
      <c r="S244" s="43"/>
      <c r="T244" s="43"/>
      <c r="U244" s="120"/>
      <c r="V244" s="95"/>
      <c r="W244" s="29" t="str">
        <f t="shared" ca="1" si="91"/>
        <v/>
      </c>
      <c r="X244" s="27"/>
      <c r="Y244" s="42"/>
      <c r="Z244" s="43"/>
      <c r="AA244" s="43"/>
      <c r="AB244" s="43"/>
      <c r="AC244" s="44"/>
      <c r="AD244" s="22"/>
      <c r="AE244" s="23" t="str">
        <f t="shared" ca="1" si="92"/>
        <v/>
      </c>
      <c r="AF244" s="22"/>
      <c r="AG244" s="23" t="str">
        <f t="shared" ca="1" si="93"/>
        <v/>
      </c>
      <c r="AH244" s="95"/>
      <c r="AI244" s="29" t="str">
        <f t="shared" ca="1" si="94"/>
        <v/>
      </c>
      <c r="AJ244" s="22"/>
      <c r="AK244" s="23" t="str">
        <f t="shared" ca="1" si="95"/>
        <v/>
      </c>
      <c r="AL244" s="22"/>
      <c r="AM244" s="23" t="str">
        <f t="shared" ca="1" si="96"/>
        <v/>
      </c>
      <c r="AN244" s="9" t="str">
        <f t="shared" si="97"/>
        <v/>
      </c>
      <c r="AO244" s="9" t="str">
        <f t="shared" si="98"/>
        <v/>
      </c>
      <c r="AP244" s="9" t="str">
        <f>IF(AN244=7,VLOOKUP(AO244,設定!$A$2:$B$6,2,1),"---")</f>
        <v>---</v>
      </c>
      <c r="AQ244" s="64"/>
      <c r="AR244" s="65"/>
      <c r="AS244" s="65"/>
      <c r="AT244" s="66" t="s">
        <v>105</v>
      </c>
      <c r="AU244" s="67"/>
      <c r="AV244" s="66"/>
      <c r="AW244" s="68"/>
      <c r="AX244" s="69" t="str">
        <f t="shared" si="101"/>
        <v/>
      </c>
      <c r="AY244" s="66" t="s">
        <v>105</v>
      </c>
      <c r="AZ244" s="66" t="s">
        <v>105</v>
      </c>
      <c r="BA244" s="66" t="s">
        <v>105</v>
      </c>
      <c r="BB244" s="66"/>
      <c r="BC244" s="66"/>
      <c r="BD244" s="66"/>
      <c r="BE244" s="66"/>
      <c r="BF244" s="70"/>
      <c r="BG244" s="74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153"/>
      <c r="BZ244" s="83"/>
      <c r="CA244" s="31"/>
      <c r="CB244" s="31">
        <v>232</v>
      </c>
      <c r="CC244" s="15" t="str">
        <f t="shared" si="99"/>
        <v/>
      </c>
      <c r="CD244" s="15" t="str">
        <f t="shared" si="102"/>
        <v>立得点表!3:12</v>
      </c>
      <c r="CE244" s="92" t="str">
        <f t="shared" si="103"/>
        <v>立得点表!16:25</v>
      </c>
      <c r="CF244" s="15" t="str">
        <f t="shared" si="104"/>
        <v>立3段得点表!3:13</v>
      </c>
      <c r="CG244" s="92" t="str">
        <f t="shared" si="105"/>
        <v>立3段得点表!16:25</v>
      </c>
      <c r="CH244" s="15" t="str">
        <f t="shared" si="106"/>
        <v>ボール得点表!3:13</v>
      </c>
      <c r="CI244" s="92" t="str">
        <f t="shared" si="107"/>
        <v>ボール得点表!16:25</v>
      </c>
      <c r="CJ244" s="15" t="str">
        <f t="shared" si="108"/>
        <v>50m得点表!3:13</v>
      </c>
      <c r="CK244" s="92" t="str">
        <f t="shared" si="109"/>
        <v>50m得点表!16:25</v>
      </c>
      <c r="CL244" s="15" t="str">
        <f t="shared" si="110"/>
        <v>往得点表!3:13</v>
      </c>
      <c r="CM244" s="92" t="str">
        <f t="shared" si="111"/>
        <v>往得点表!16:25</v>
      </c>
      <c r="CN244" s="15" t="str">
        <f t="shared" si="112"/>
        <v>腕得点表!3:13</v>
      </c>
      <c r="CO244" s="92" t="str">
        <f t="shared" si="113"/>
        <v>腕得点表!16:25</v>
      </c>
      <c r="CP244" s="15" t="str">
        <f t="shared" si="114"/>
        <v>腕膝得点表!3:4</v>
      </c>
      <c r="CQ244" s="92" t="str">
        <f t="shared" si="115"/>
        <v>腕膝得点表!8:9</v>
      </c>
      <c r="CR244" s="15" t="str">
        <f t="shared" si="116"/>
        <v>20mシャトルラン得点表!3:13</v>
      </c>
      <c r="CS244" s="92" t="str">
        <f t="shared" si="117"/>
        <v>20mシャトルラン得点表!16:25</v>
      </c>
      <c r="CT244" s="31" t="b">
        <f t="shared" si="100"/>
        <v>0</v>
      </c>
    </row>
    <row r="245" spans="1:98">
      <c r="A245" s="8">
        <v>233</v>
      </c>
      <c r="B245" s="117"/>
      <c r="C245" s="13"/>
      <c r="D245" s="138"/>
      <c r="E245" s="13"/>
      <c r="F245" s="111" t="str">
        <f t="shared" si="118"/>
        <v/>
      </c>
      <c r="G245" s="13"/>
      <c r="H245" s="13"/>
      <c r="I245" s="29"/>
      <c r="J245" s="114" t="str">
        <f t="shared" ca="1" si="89"/>
        <v/>
      </c>
      <c r="K245" s="4"/>
      <c r="L245" s="45"/>
      <c r="M245" s="45"/>
      <c r="N245" s="45"/>
      <c r="O245" s="22"/>
      <c r="P245" s="23" t="str">
        <f t="shared" ca="1" si="90"/>
        <v/>
      </c>
      <c r="Q245" s="42"/>
      <c r="R245" s="43"/>
      <c r="S245" s="43"/>
      <c r="T245" s="43"/>
      <c r="U245" s="120"/>
      <c r="V245" s="95"/>
      <c r="W245" s="29" t="str">
        <f t="shared" ca="1" si="91"/>
        <v/>
      </c>
      <c r="X245" s="27"/>
      <c r="Y245" s="42"/>
      <c r="Z245" s="43"/>
      <c r="AA245" s="43"/>
      <c r="AB245" s="43"/>
      <c r="AC245" s="44"/>
      <c r="AD245" s="22"/>
      <c r="AE245" s="23" t="str">
        <f t="shared" ca="1" si="92"/>
        <v/>
      </c>
      <c r="AF245" s="22"/>
      <c r="AG245" s="23" t="str">
        <f t="shared" ca="1" si="93"/>
        <v/>
      </c>
      <c r="AH245" s="95"/>
      <c r="AI245" s="29" t="str">
        <f t="shared" ca="1" si="94"/>
        <v/>
      </c>
      <c r="AJ245" s="22"/>
      <c r="AK245" s="23" t="str">
        <f t="shared" ca="1" si="95"/>
        <v/>
      </c>
      <c r="AL245" s="22"/>
      <c r="AM245" s="23" t="str">
        <f t="shared" ca="1" si="96"/>
        <v/>
      </c>
      <c r="AN245" s="9" t="str">
        <f t="shared" si="97"/>
        <v/>
      </c>
      <c r="AO245" s="9" t="str">
        <f t="shared" si="98"/>
        <v/>
      </c>
      <c r="AP245" s="9" t="str">
        <f>IF(AN245=7,VLOOKUP(AO245,設定!$A$2:$B$6,2,1),"---")</f>
        <v>---</v>
      </c>
      <c r="AQ245" s="64"/>
      <c r="AR245" s="65"/>
      <c r="AS245" s="65"/>
      <c r="AT245" s="66" t="s">
        <v>105</v>
      </c>
      <c r="AU245" s="67"/>
      <c r="AV245" s="66"/>
      <c r="AW245" s="68"/>
      <c r="AX245" s="69" t="str">
        <f t="shared" si="101"/>
        <v/>
      </c>
      <c r="AY245" s="66" t="s">
        <v>105</v>
      </c>
      <c r="AZ245" s="66" t="s">
        <v>105</v>
      </c>
      <c r="BA245" s="66" t="s">
        <v>105</v>
      </c>
      <c r="BB245" s="66"/>
      <c r="BC245" s="66"/>
      <c r="BD245" s="66"/>
      <c r="BE245" s="66"/>
      <c r="BF245" s="70"/>
      <c r="BG245" s="74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153"/>
      <c r="BZ245" s="83"/>
      <c r="CA245" s="31"/>
      <c r="CB245" s="31">
        <v>233</v>
      </c>
      <c r="CC245" s="15" t="str">
        <f t="shared" si="99"/>
        <v/>
      </c>
      <c r="CD245" s="15" t="str">
        <f t="shared" si="102"/>
        <v>立得点表!3:12</v>
      </c>
      <c r="CE245" s="92" t="str">
        <f t="shared" si="103"/>
        <v>立得点表!16:25</v>
      </c>
      <c r="CF245" s="15" t="str">
        <f t="shared" si="104"/>
        <v>立3段得点表!3:13</v>
      </c>
      <c r="CG245" s="92" t="str">
        <f t="shared" si="105"/>
        <v>立3段得点表!16:25</v>
      </c>
      <c r="CH245" s="15" t="str">
        <f t="shared" si="106"/>
        <v>ボール得点表!3:13</v>
      </c>
      <c r="CI245" s="92" t="str">
        <f t="shared" si="107"/>
        <v>ボール得点表!16:25</v>
      </c>
      <c r="CJ245" s="15" t="str">
        <f t="shared" si="108"/>
        <v>50m得点表!3:13</v>
      </c>
      <c r="CK245" s="92" t="str">
        <f t="shared" si="109"/>
        <v>50m得点表!16:25</v>
      </c>
      <c r="CL245" s="15" t="str">
        <f t="shared" si="110"/>
        <v>往得点表!3:13</v>
      </c>
      <c r="CM245" s="92" t="str">
        <f t="shared" si="111"/>
        <v>往得点表!16:25</v>
      </c>
      <c r="CN245" s="15" t="str">
        <f t="shared" si="112"/>
        <v>腕得点表!3:13</v>
      </c>
      <c r="CO245" s="92" t="str">
        <f t="shared" si="113"/>
        <v>腕得点表!16:25</v>
      </c>
      <c r="CP245" s="15" t="str">
        <f t="shared" si="114"/>
        <v>腕膝得点表!3:4</v>
      </c>
      <c r="CQ245" s="92" t="str">
        <f t="shared" si="115"/>
        <v>腕膝得点表!8:9</v>
      </c>
      <c r="CR245" s="15" t="str">
        <f t="shared" si="116"/>
        <v>20mシャトルラン得点表!3:13</v>
      </c>
      <c r="CS245" s="92" t="str">
        <f t="shared" si="117"/>
        <v>20mシャトルラン得点表!16:25</v>
      </c>
      <c r="CT245" s="31" t="b">
        <f t="shared" si="100"/>
        <v>0</v>
      </c>
    </row>
    <row r="246" spans="1:98">
      <c r="A246" s="8">
        <v>234</v>
      </c>
      <c r="B246" s="117"/>
      <c r="C246" s="13"/>
      <c r="D246" s="138"/>
      <c r="E246" s="13"/>
      <c r="F246" s="111" t="str">
        <f t="shared" si="118"/>
        <v/>
      </c>
      <c r="G246" s="13"/>
      <c r="H246" s="13"/>
      <c r="I246" s="29"/>
      <c r="J246" s="114" t="str">
        <f t="shared" ca="1" si="89"/>
        <v/>
      </c>
      <c r="K246" s="4"/>
      <c r="L246" s="45"/>
      <c r="M246" s="45"/>
      <c r="N246" s="45"/>
      <c r="O246" s="22"/>
      <c r="P246" s="23" t="str">
        <f t="shared" ca="1" si="90"/>
        <v/>
      </c>
      <c r="Q246" s="42"/>
      <c r="R246" s="43"/>
      <c r="S246" s="43"/>
      <c r="T246" s="43"/>
      <c r="U246" s="120"/>
      <c r="V246" s="95"/>
      <c r="W246" s="29" t="str">
        <f t="shared" ca="1" si="91"/>
        <v/>
      </c>
      <c r="X246" s="27"/>
      <c r="Y246" s="42"/>
      <c r="Z246" s="43"/>
      <c r="AA246" s="43"/>
      <c r="AB246" s="43"/>
      <c r="AC246" s="44"/>
      <c r="AD246" s="22"/>
      <c r="AE246" s="23" t="str">
        <f t="shared" ca="1" si="92"/>
        <v/>
      </c>
      <c r="AF246" s="22"/>
      <c r="AG246" s="23" t="str">
        <f t="shared" ca="1" si="93"/>
        <v/>
      </c>
      <c r="AH246" s="95"/>
      <c r="AI246" s="29" t="str">
        <f t="shared" ca="1" si="94"/>
        <v/>
      </c>
      <c r="AJ246" s="22"/>
      <c r="AK246" s="23" t="str">
        <f t="shared" ca="1" si="95"/>
        <v/>
      </c>
      <c r="AL246" s="22"/>
      <c r="AM246" s="23" t="str">
        <f t="shared" ca="1" si="96"/>
        <v/>
      </c>
      <c r="AN246" s="9" t="str">
        <f t="shared" si="97"/>
        <v/>
      </c>
      <c r="AO246" s="9" t="str">
        <f t="shared" si="98"/>
        <v/>
      </c>
      <c r="AP246" s="9" t="str">
        <f>IF(AN246=7,VLOOKUP(AO246,設定!$A$2:$B$6,2,1),"---")</f>
        <v>---</v>
      </c>
      <c r="AQ246" s="64"/>
      <c r="AR246" s="65"/>
      <c r="AS246" s="65"/>
      <c r="AT246" s="66" t="s">
        <v>105</v>
      </c>
      <c r="AU246" s="67"/>
      <c r="AV246" s="66"/>
      <c r="AW246" s="68"/>
      <c r="AX246" s="69" t="str">
        <f t="shared" si="101"/>
        <v/>
      </c>
      <c r="AY246" s="66" t="s">
        <v>105</v>
      </c>
      <c r="AZ246" s="66" t="s">
        <v>105</v>
      </c>
      <c r="BA246" s="66" t="s">
        <v>105</v>
      </c>
      <c r="BB246" s="66"/>
      <c r="BC246" s="66"/>
      <c r="BD246" s="66"/>
      <c r="BE246" s="66"/>
      <c r="BF246" s="70"/>
      <c r="BG246" s="74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153"/>
      <c r="BZ246" s="83"/>
      <c r="CA246" s="31"/>
      <c r="CB246" s="31">
        <v>234</v>
      </c>
      <c r="CC246" s="15" t="str">
        <f t="shared" si="99"/>
        <v/>
      </c>
      <c r="CD246" s="15" t="str">
        <f t="shared" si="102"/>
        <v>立得点表!3:12</v>
      </c>
      <c r="CE246" s="92" t="str">
        <f t="shared" si="103"/>
        <v>立得点表!16:25</v>
      </c>
      <c r="CF246" s="15" t="str">
        <f t="shared" si="104"/>
        <v>立3段得点表!3:13</v>
      </c>
      <c r="CG246" s="92" t="str">
        <f t="shared" si="105"/>
        <v>立3段得点表!16:25</v>
      </c>
      <c r="CH246" s="15" t="str">
        <f t="shared" si="106"/>
        <v>ボール得点表!3:13</v>
      </c>
      <c r="CI246" s="92" t="str">
        <f t="shared" si="107"/>
        <v>ボール得点表!16:25</v>
      </c>
      <c r="CJ246" s="15" t="str">
        <f t="shared" si="108"/>
        <v>50m得点表!3:13</v>
      </c>
      <c r="CK246" s="92" t="str">
        <f t="shared" si="109"/>
        <v>50m得点表!16:25</v>
      </c>
      <c r="CL246" s="15" t="str">
        <f t="shared" si="110"/>
        <v>往得点表!3:13</v>
      </c>
      <c r="CM246" s="92" t="str">
        <f t="shared" si="111"/>
        <v>往得点表!16:25</v>
      </c>
      <c r="CN246" s="15" t="str">
        <f t="shared" si="112"/>
        <v>腕得点表!3:13</v>
      </c>
      <c r="CO246" s="92" t="str">
        <f t="shared" si="113"/>
        <v>腕得点表!16:25</v>
      </c>
      <c r="CP246" s="15" t="str">
        <f t="shared" si="114"/>
        <v>腕膝得点表!3:4</v>
      </c>
      <c r="CQ246" s="92" t="str">
        <f t="shared" si="115"/>
        <v>腕膝得点表!8:9</v>
      </c>
      <c r="CR246" s="15" t="str">
        <f t="shared" si="116"/>
        <v>20mシャトルラン得点表!3:13</v>
      </c>
      <c r="CS246" s="92" t="str">
        <f t="shared" si="117"/>
        <v>20mシャトルラン得点表!16:25</v>
      </c>
      <c r="CT246" s="31" t="b">
        <f t="shared" si="100"/>
        <v>0</v>
      </c>
    </row>
    <row r="247" spans="1:98">
      <c r="A247" s="8">
        <v>235</v>
      </c>
      <c r="B247" s="117"/>
      <c r="C247" s="13"/>
      <c r="D247" s="138"/>
      <c r="E247" s="13"/>
      <c r="F247" s="111" t="str">
        <f t="shared" si="118"/>
        <v/>
      </c>
      <c r="G247" s="13"/>
      <c r="H247" s="13"/>
      <c r="I247" s="29"/>
      <c r="J247" s="114" t="str">
        <f t="shared" ca="1" si="89"/>
        <v/>
      </c>
      <c r="K247" s="4"/>
      <c r="L247" s="45"/>
      <c r="M247" s="45"/>
      <c r="N247" s="45"/>
      <c r="O247" s="22"/>
      <c r="P247" s="23" t="str">
        <f t="shared" ca="1" si="90"/>
        <v/>
      </c>
      <c r="Q247" s="42"/>
      <c r="R247" s="43"/>
      <c r="S247" s="43"/>
      <c r="T247" s="43"/>
      <c r="U247" s="120"/>
      <c r="V247" s="95"/>
      <c r="W247" s="29" t="str">
        <f t="shared" ca="1" si="91"/>
        <v/>
      </c>
      <c r="X247" s="27"/>
      <c r="Y247" s="42"/>
      <c r="Z247" s="43"/>
      <c r="AA247" s="43"/>
      <c r="AB247" s="43"/>
      <c r="AC247" s="44"/>
      <c r="AD247" s="22"/>
      <c r="AE247" s="23" t="str">
        <f t="shared" ca="1" si="92"/>
        <v/>
      </c>
      <c r="AF247" s="22"/>
      <c r="AG247" s="23" t="str">
        <f t="shared" ca="1" si="93"/>
        <v/>
      </c>
      <c r="AH247" s="95"/>
      <c r="AI247" s="29" t="str">
        <f t="shared" ca="1" si="94"/>
        <v/>
      </c>
      <c r="AJ247" s="22"/>
      <c r="AK247" s="23" t="str">
        <f t="shared" ca="1" si="95"/>
        <v/>
      </c>
      <c r="AL247" s="22"/>
      <c r="AM247" s="23" t="str">
        <f t="shared" ca="1" si="96"/>
        <v/>
      </c>
      <c r="AN247" s="9" t="str">
        <f t="shared" si="97"/>
        <v/>
      </c>
      <c r="AO247" s="9" t="str">
        <f t="shared" si="98"/>
        <v/>
      </c>
      <c r="AP247" s="9" t="str">
        <f>IF(AN247=7,VLOOKUP(AO247,設定!$A$2:$B$6,2,1),"---")</f>
        <v>---</v>
      </c>
      <c r="AQ247" s="64"/>
      <c r="AR247" s="65"/>
      <c r="AS247" s="65"/>
      <c r="AT247" s="66" t="s">
        <v>105</v>
      </c>
      <c r="AU247" s="67"/>
      <c r="AV247" s="66"/>
      <c r="AW247" s="68"/>
      <c r="AX247" s="69" t="str">
        <f t="shared" si="101"/>
        <v/>
      </c>
      <c r="AY247" s="66" t="s">
        <v>105</v>
      </c>
      <c r="AZ247" s="66" t="s">
        <v>105</v>
      </c>
      <c r="BA247" s="66" t="s">
        <v>105</v>
      </c>
      <c r="BB247" s="66"/>
      <c r="BC247" s="66"/>
      <c r="BD247" s="66"/>
      <c r="BE247" s="66"/>
      <c r="BF247" s="70"/>
      <c r="BG247" s="74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153"/>
      <c r="BZ247" s="83"/>
      <c r="CA247" s="31"/>
      <c r="CB247" s="31">
        <v>235</v>
      </c>
      <c r="CC247" s="15" t="str">
        <f t="shared" si="99"/>
        <v/>
      </c>
      <c r="CD247" s="15" t="str">
        <f t="shared" si="102"/>
        <v>立得点表!3:12</v>
      </c>
      <c r="CE247" s="92" t="str">
        <f t="shared" si="103"/>
        <v>立得点表!16:25</v>
      </c>
      <c r="CF247" s="15" t="str">
        <f t="shared" si="104"/>
        <v>立3段得点表!3:13</v>
      </c>
      <c r="CG247" s="92" t="str">
        <f t="shared" si="105"/>
        <v>立3段得点表!16:25</v>
      </c>
      <c r="CH247" s="15" t="str">
        <f t="shared" si="106"/>
        <v>ボール得点表!3:13</v>
      </c>
      <c r="CI247" s="92" t="str">
        <f t="shared" si="107"/>
        <v>ボール得点表!16:25</v>
      </c>
      <c r="CJ247" s="15" t="str">
        <f t="shared" si="108"/>
        <v>50m得点表!3:13</v>
      </c>
      <c r="CK247" s="92" t="str">
        <f t="shared" si="109"/>
        <v>50m得点表!16:25</v>
      </c>
      <c r="CL247" s="15" t="str">
        <f t="shared" si="110"/>
        <v>往得点表!3:13</v>
      </c>
      <c r="CM247" s="92" t="str">
        <f t="shared" si="111"/>
        <v>往得点表!16:25</v>
      </c>
      <c r="CN247" s="15" t="str">
        <f t="shared" si="112"/>
        <v>腕得点表!3:13</v>
      </c>
      <c r="CO247" s="92" t="str">
        <f t="shared" si="113"/>
        <v>腕得点表!16:25</v>
      </c>
      <c r="CP247" s="15" t="str">
        <f t="shared" si="114"/>
        <v>腕膝得点表!3:4</v>
      </c>
      <c r="CQ247" s="92" t="str">
        <f t="shared" si="115"/>
        <v>腕膝得点表!8:9</v>
      </c>
      <c r="CR247" s="15" t="str">
        <f t="shared" si="116"/>
        <v>20mシャトルラン得点表!3:13</v>
      </c>
      <c r="CS247" s="92" t="str">
        <f t="shared" si="117"/>
        <v>20mシャトルラン得点表!16:25</v>
      </c>
      <c r="CT247" s="31" t="b">
        <f t="shared" si="100"/>
        <v>0</v>
      </c>
    </row>
    <row r="248" spans="1:98">
      <c r="A248" s="8">
        <v>236</v>
      </c>
      <c r="B248" s="117"/>
      <c r="C248" s="13"/>
      <c r="D248" s="138"/>
      <c r="E248" s="13"/>
      <c r="F248" s="111" t="str">
        <f t="shared" si="118"/>
        <v/>
      </c>
      <c r="G248" s="13"/>
      <c r="H248" s="13"/>
      <c r="I248" s="29"/>
      <c r="J248" s="114" t="str">
        <f t="shared" ca="1" si="89"/>
        <v/>
      </c>
      <c r="K248" s="4"/>
      <c r="L248" s="45"/>
      <c r="M248" s="45"/>
      <c r="N248" s="45"/>
      <c r="O248" s="22"/>
      <c r="P248" s="23" t="str">
        <f t="shared" ca="1" si="90"/>
        <v/>
      </c>
      <c r="Q248" s="42"/>
      <c r="R248" s="43"/>
      <c r="S248" s="43"/>
      <c r="T248" s="43"/>
      <c r="U248" s="120"/>
      <c r="V248" s="95"/>
      <c r="W248" s="29" t="str">
        <f t="shared" ca="1" si="91"/>
        <v/>
      </c>
      <c r="X248" s="27"/>
      <c r="Y248" s="42"/>
      <c r="Z248" s="43"/>
      <c r="AA248" s="43"/>
      <c r="AB248" s="43"/>
      <c r="AC248" s="44"/>
      <c r="AD248" s="22"/>
      <c r="AE248" s="23" t="str">
        <f t="shared" ca="1" si="92"/>
        <v/>
      </c>
      <c r="AF248" s="22"/>
      <c r="AG248" s="23" t="str">
        <f t="shared" ca="1" si="93"/>
        <v/>
      </c>
      <c r="AH248" s="95"/>
      <c r="AI248" s="29" t="str">
        <f t="shared" ca="1" si="94"/>
        <v/>
      </c>
      <c r="AJ248" s="22"/>
      <c r="AK248" s="23" t="str">
        <f t="shared" ca="1" si="95"/>
        <v/>
      </c>
      <c r="AL248" s="22"/>
      <c r="AM248" s="23" t="str">
        <f t="shared" ca="1" si="96"/>
        <v/>
      </c>
      <c r="AN248" s="9" t="str">
        <f t="shared" si="97"/>
        <v/>
      </c>
      <c r="AO248" s="9" t="str">
        <f t="shared" si="98"/>
        <v/>
      </c>
      <c r="AP248" s="9" t="str">
        <f>IF(AN248=7,VLOOKUP(AO248,設定!$A$2:$B$6,2,1),"---")</f>
        <v>---</v>
      </c>
      <c r="AQ248" s="64"/>
      <c r="AR248" s="65"/>
      <c r="AS248" s="65"/>
      <c r="AT248" s="66" t="s">
        <v>105</v>
      </c>
      <c r="AU248" s="67"/>
      <c r="AV248" s="66"/>
      <c r="AW248" s="68"/>
      <c r="AX248" s="69" t="str">
        <f t="shared" si="101"/>
        <v/>
      </c>
      <c r="AY248" s="66" t="s">
        <v>105</v>
      </c>
      <c r="AZ248" s="66" t="s">
        <v>105</v>
      </c>
      <c r="BA248" s="66" t="s">
        <v>105</v>
      </c>
      <c r="BB248" s="66"/>
      <c r="BC248" s="66"/>
      <c r="BD248" s="66"/>
      <c r="BE248" s="66"/>
      <c r="BF248" s="70"/>
      <c r="BG248" s="74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153"/>
      <c r="BZ248" s="83"/>
      <c r="CA248" s="31"/>
      <c r="CB248" s="31">
        <v>236</v>
      </c>
      <c r="CC248" s="15" t="str">
        <f t="shared" si="99"/>
        <v/>
      </c>
      <c r="CD248" s="15" t="str">
        <f t="shared" si="102"/>
        <v>立得点表!3:12</v>
      </c>
      <c r="CE248" s="92" t="str">
        <f t="shared" si="103"/>
        <v>立得点表!16:25</v>
      </c>
      <c r="CF248" s="15" t="str">
        <f t="shared" si="104"/>
        <v>立3段得点表!3:13</v>
      </c>
      <c r="CG248" s="92" t="str">
        <f t="shared" si="105"/>
        <v>立3段得点表!16:25</v>
      </c>
      <c r="CH248" s="15" t="str">
        <f t="shared" si="106"/>
        <v>ボール得点表!3:13</v>
      </c>
      <c r="CI248" s="92" t="str">
        <f t="shared" si="107"/>
        <v>ボール得点表!16:25</v>
      </c>
      <c r="CJ248" s="15" t="str">
        <f t="shared" si="108"/>
        <v>50m得点表!3:13</v>
      </c>
      <c r="CK248" s="92" t="str">
        <f t="shared" si="109"/>
        <v>50m得点表!16:25</v>
      </c>
      <c r="CL248" s="15" t="str">
        <f t="shared" si="110"/>
        <v>往得点表!3:13</v>
      </c>
      <c r="CM248" s="92" t="str">
        <f t="shared" si="111"/>
        <v>往得点表!16:25</v>
      </c>
      <c r="CN248" s="15" t="str">
        <f t="shared" si="112"/>
        <v>腕得点表!3:13</v>
      </c>
      <c r="CO248" s="92" t="str">
        <f t="shared" si="113"/>
        <v>腕得点表!16:25</v>
      </c>
      <c r="CP248" s="15" t="str">
        <f t="shared" si="114"/>
        <v>腕膝得点表!3:4</v>
      </c>
      <c r="CQ248" s="92" t="str">
        <f t="shared" si="115"/>
        <v>腕膝得点表!8:9</v>
      </c>
      <c r="CR248" s="15" t="str">
        <f t="shared" si="116"/>
        <v>20mシャトルラン得点表!3:13</v>
      </c>
      <c r="CS248" s="92" t="str">
        <f t="shared" si="117"/>
        <v>20mシャトルラン得点表!16:25</v>
      </c>
      <c r="CT248" s="31" t="b">
        <f t="shared" si="100"/>
        <v>0</v>
      </c>
    </row>
    <row r="249" spans="1:98">
      <c r="A249" s="8">
        <v>237</v>
      </c>
      <c r="B249" s="117"/>
      <c r="C249" s="13"/>
      <c r="D249" s="138"/>
      <c r="E249" s="13"/>
      <c r="F249" s="111" t="str">
        <f t="shared" si="118"/>
        <v/>
      </c>
      <c r="G249" s="13"/>
      <c r="H249" s="13"/>
      <c r="I249" s="29"/>
      <c r="J249" s="114" t="str">
        <f t="shared" ca="1" si="89"/>
        <v/>
      </c>
      <c r="K249" s="4"/>
      <c r="L249" s="45"/>
      <c r="M249" s="45"/>
      <c r="N249" s="45"/>
      <c r="O249" s="22"/>
      <c r="P249" s="23" t="str">
        <f t="shared" ca="1" si="90"/>
        <v/>
      </c>
      <c r="Q249" s="42"/>
      <c r="R249" s="43"/>
      <c r="S249" s="43"/>
      <c r="T249" s="43"/>
      <c r="U249" s="120"/>
      <c r="V249" s="95"/>
      <c r="W249" s="29" t="str">
        <f t="shared" ca="1" si="91"/>
        <v/>
      </c>
      <c r="X249" s="27"/>
      <c r="Y249" s="42"/>
      <c r="Z249" s="43"/>
      <c r="AA249" s="43"/>
      <c r="AB249" s="43"/>
      <c r="AC249" s="44"/>
      <c r="AD249" s="22"/>
      <c r="AE249" s="23" t="str">
        <f t="shared" ca="1" si="92"/>
        <v/>
      </c>
      <c r="AF249" s="22"/>
      <c r="AG249" s="23" t="str">
        <f t="shared" ca="1" si="93"/>
        <v/>
      </c>
      <c r="AH249" s="95"/>
      <c r="AI249" s="29" t="str">
        <f t="shared" ca="1" si="94"/>
        <v/>
      </c>
      <c r="AJ249" s="22"/>
      <c r="AK249" s="23" t="str">
        <f t="shared" ca="1" si="95"/>
        <v/>
      </c>
      <c r="AL249" s="22"/>
      <c r="AM249" s="23" t="str">
        <f t="shared" ca="1" si="96"/>
        <v/>
      </c>
      <c r="AN249" s="9" t="str">
        <f t="shared" si="97"/>
        <v/>
      </c>
      <c r="AO249" s="9" t="str">
        <f t="shared" si="98"/>
        <v/>
      </c>
      <c r="AP249" s="9" t="str">
        <f>IF(AN249=7,VLOOKUP(AO249,設定!$A$2:$B$6,2,1),"---")</f>
        <v>---</v>
      </c>
      <c r="AQ249" s="64"/>
      <c r="AR249" s="65"/>
      <c r="AS249" s="65"/>
      <c r="AT249" s="66" t="s">
        <v>105</v>
      </c>
      <c r="AU249" s="67"/>
      <c r="AV249" s="66"/>
      <c r="AW249" s="68"/>
      <c r="AX249" s="69" t="str">
        <f t="shared" si="101"/>
        <v/>
      </c>
      <c r="AY249" s="66" t="s">
        <v>105</v>
      </c>
      <c r="AZ249" s="66" t="s">
        <v>105</v>
      </c>
      <c r="BA249" s="66" t="s">
        <v>105</v>
      </c>
      <c r="BB249" s="66"/>
      <c r="BC249" s="66"/>
      <c r="BD249" s="66"/>
      <c r="BE249" s="66"/>
      <c r="BF249" s="70"/>
      <c r="BG249" s="74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153"/>
      <c r="BZ249" s="83"/>
      <c r="CA249" s="31"/>
      <c r="CB249" s="31">
        <v>237</v>
      </c>
      <c r="CC249" s="15" t="str">
        <f t="shared" si="99"/>
        <v/>
      </c>
      <c r="CD249" s="15" t="str">
        <f t="shared" si="102"/>
        <v>立得点表!3:12</v>
      </c>
      <c r="CE249" s="92" t="str">
        <f t="shared" si="103"/>
        <v>立得点表!16:25</v>
      </c>
      <c r="CF249" s="15" t="str">
        <f t="shared" si="104"/>
        <v>立3段得点表!3:13</v>
      </c>
      <c r="CG249" s="92" t="str">
        <f t="shared" si="105"/>
        <v>立3段得点表!16:25</v>
      </c>
      <c r="CH249" s="15" t="str">
        <f t="shared" si="106"/>
        <v>ボール得点表!3:13</v>
      </c>
      <c r="CI249" s="92" t="str">
        <f t="shared" si="107"/>
        <v>ボール得点表!16:25</v>
      </c>
      <c r="CJ249" s="15" t="str">
        <f t="shared" si="108"/>
        <v>50m得点表!3:13</v>
      </c>
      <c r="CK249" s="92" t="str">
        <f t="shared" si="109"/>
        <v>50m得点表!16:25</v>
      </c>
      <c r="CL249" s="15" t="str">
        <f t="shared" si="110"/>
        <v>往得点表!3:13</v>
      </c>
      <c r="CM249" s="92" t="str">
        <f t="shared" si="111"/>
        <v>往得点表!16:25</v>
      </c>
      <c r="CN249" s="15" t="str">
        <f t="shared" si="112"/>
        <v>腕得点表!3:13</v>
      </c>
      <c r="CO249" s="92" t="str">
        <f t="shared" si="113"/>
        <v>腕得点表!16:25</v>
      </c>
      <c r="CP249" s="15" t="str">
        <f t="shared" si="114"/>
        <v>腕膝得点表!3:4</v>
      </c>
      <c r="CQ249" s="92" t="str">
        <f t="shared" si="115"/>
        <v>腕膝得点表!8:9</v>
      </c>
      <c r="CR249" s="15" t="str">
        <f t="shared" si="116"/>
        <v>20mシャトルラン得点表!3:13</v>
      </c>
      <c r="CS249" s="92" t="str">
        <f t="shared" si="117"/>
        <v>20mシャトルラン得点表!16:25</v>
      </c>
      <c r="CT249" s="31" t="b">
        <f t="shared" si="100"/>
        <v>0</v>
      </c>
    </row>
    <row r="250" spans="1:98">
      <c r="A250" s="8">
        <v>238</v>
      </c>
      <c r="B250" s="117"/>
      <c r="C250" s="13"/>
      <c r="D250" s="138"/>
      <c r="E250" s="13"/>
      <c r="F250" s="111" t="str">
        <f t="shared" si="118"/>
        <v/>
      </c>
      <c r="G250" s="13"/>
      <c r="H250" s="13"/>
      <c r="I250" s="29"/>
      <c r="J250" s="114" t="str">
        <f t="shared" ca="1" si="89"/>
        <v/>
      </c>
      <c r="K250" s="4"/>
      <c r="L250" s="45"/>
      <c r="M250" s="45"/>
      <c r="N250" s="45"/>
      <c r="O250" s="22"/>
      <c r="P250" s="23" t="str">
        <f t="shared" ca="1" si="90"/>
        <v/>
      </c>
      <c r="Q250" s="42"/>
      <c r="R250" s="43"/>
      <c r="S250" s="43"/>
      <c r="T250" s="43"/>
      <c r="U250" s="120"/>
      <c r="V250" s="95"/>
      <c r="W250" s="29" t="str">
        <f t="shared" ca="1" si="91"/>
        <v/>
      </c>
      <c r="X250" s="27"/>
      <c r="Y250" s="42"/>
      <c r="Z250" s="43"/>
      <c r="AA250" s="43"/>
      <c r="AB250" s="43"/>
      <c r="AC250" s="44"/>
      <c r="AD250" s="22"/>
      <c r="AE250" s="23" t="str">
        <f t="shared" ca="1" si="92"/>
        <v/>
      </c>
      <c r="AF250" s="22"/>
      <c r="AG250" s="23" t="str">
        <f t="shared" ca="1" si="93"/>
        <v/>
      </c>
      <c r="AH250" s="95"/>
      <c r="AI250" s="29" t="str">
        <f t="shared" ca="1" si="94"/>
        <v/>
      </c>
      <c r="AJ250" s="22"/>
      <c r="AK250" s="23" t="str">
        <f t="shared" ca="1" si="95"/>
        <v/>
      </c>
      <c r="AL250" s="22"/>
      <c r="AM250" s="23" t="str">
        <f t="shared" ca="1" si="96"/>
        <v/>
      </c>
      <c r="AN250" s="9" t="str">
        <f t="shared" si="97"/>
        <v/>
      </c>
      <c r="AO250" s="9" t="str">
        <f t="shared" si="98"/>
        <v/>
      </c>
      <c r="AP250" s="9" t="str">
        <f>IF(AN250=7,VLOOKUP(AO250,設定!$A$2:$B$6,2,1),"---")</f>
        <v>---</v>
      </c>
      <c r="AQ250" s="64"/>
      <c r="AR250" s="65"/>
      <c r="AS250" s="65"/>
      <c r="AT250" s="66" t="s">
        <v>105</v>
      </c>
      <c r="AU250" s="67"/>
      <c r="AV250" s="66"/>
      <c r="AW250" s="68"/>
      <c r="AX250" s="69" t="str">
        <f t="shared" si="101"/>
        <v/>
      </c>
      <c r="AY250" s="66" t="s">
        <v>105</v>
      </c>
      <c r="AZ250" s="66" t="s">
        <v>105</v>
      </c>
      <c r="BA250" s="66" t="s">
        <v>105</v>
      </c>
      <c r="BB250" s="66"/>
      <c r="BC250" s="66"/>
      <c r="BD250" s="66"/>
      <c r="BE250" s="66"/>
      <c r="BF250" s="70"/>
      <c r="BG250" s="74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153"/>
      <c r="BZ250" s="83"/>
      <c r="CA250" s="31"/>
      <c r="CB250" s="31">
        <v>238</v>
      </c>
      <c r="CC250" s="15" t="str">
        <f t="shared" si="99"/>
        <v/>
      </c>
      <c r="CD250" s="15" t="str">
        <f t="shared" si="102"/>
        <v>立得点表!3:12</v>
      </c>
      <c r="CE250" s="92" t="str">
        <f t="shared" si="103"/>
        <v>立得点表!16:25</v>
      </c>
      <c r="CF250" s="15" t="str">
        <f t="shared" si="104"/>
        <v>立3段得点表!3:13</v>
      </c>
      <c r="CG250" s="92" t="str">
        <f t="shared" si="105"/>
        <v>立3段得点表!16:25</v>
      </c>
      <c r="CH250" s="15" t="str">
        <f t="shared" si="106"/>
        <v>ボール得点表!3:13</v>
      </c>
      <c r="CI250" s="92" t="str">
        <f t="shared" si="107"/>
        <v>ボール得点表!16:25</v>
      </c>
      <c r="CJ250" s="15" t="str">
        <f t="shared" si="108"/>
        <v>50m得点表!3:13</v>
      </c>
      <c r="CK250" s="92" t="str">
        <f t="shared" si="109"/>
        <v>50m得点表!16:25</v>
      </c>
      <c r="CL250" s="15" t="str">
        <f t="shared" si="110"/>
        <v>往得点表!3:13</v>
      </c>
      <c r="CM250" s="92" t="str">
        <f t="shared" si="111"/>
        <v>往得点表!16:25</v>
      </c>
      <c r="CN250" s="15" t="str">
        <f t="shared" si="112"/>
        <v>腕得点表!3:13</v>
      </c>
      <c r="CO250" s="92" t="str">
        <f t="shared" si="113"/>
        <v>腕得点表!16:25</v>
      </c>
      <c r="CP250" s="15" t="str">
        <f t="shared" si="114"/>
        <v>腕膝得点表!3:4</v>
      </c>
      <c r="CQ250" s="92" t="str">
        <f t="shared" si="115"/>
        <v>腕膝得点表!8:9</v>
      </c>
      <c r="CR250" s="15" t="str">
        <f t="shared" si="116"/>
        <v>20mシャトルラン得点表!3:13</v>
      </c>
      <c r="CS250" s="92" t="str">
        <f t="shared" si="117"/>
        <v>20mシャトルラン得点表!16:25</v>
      </c>
      <c r="CT250" s="31" t="b">
        <f t="shared" si="100"/>
        <v>0</v>
      </c>
    </row>
    <row r="251" spans="1:98">
      <c r="A251" s="8">
        <v>239</v>
      </c>
      <c r="B251" s="117"/>
      <c r="C251" s="13"/>
      <c r="D251" s="138"/>
      <c r="E251" s="13"/>
      <c r="F251" s="111" t="str">
        <f t="shared" si="118"/>
        <v/>
      </c>
      <c r="G251" s="13"/>
      <c r="H251" s="13"/>
      <c r="I251" s="29"/>
      <c r="J251" s="114" t="str">
        <f t="shared" ca="1" si="89"/>
        <v/>
      </c>
      <c r="K251" s="4"/>
      <c r="L251" s="45"/>
      <c r="M251" s="45"/>
      <c r="N251" s="45"/>
      <c r="O251" s="22"/>
      <c r="P251" s="23" t="str">
        <f t="shared" ca="1" si="90"/>
        <v/>
      </c>
      <c r="Q251" s="42"/>
      <c r="R251" s="43"/>
      <c r="S251" s="43"/>
      <c r="T251" s="43"/>
      <c r="U251" s="120"/>
      <c r="V251" s="95"/>
      <c r="W251" s="29" t="str">
        <f t="shared" ca="1" si="91"/>
        <v/>
      </c>
      <c r="X251" s="27"/>
      <c r="Y251" s="42"/>
      <c r="Z251" s="43"/>
      <c r="AA251" s="43"/>
      <c r="AB251" s="43"/>
      <c r="AC251" s="44"/>
      <c r="AD251" s="22"/>
      <c r="AE251" s="23" t="str">
        <f t="shared" ca="1" si="92"/>
        <v/>
      </c>
      <c r="AF251" s="22"/>
      <c r="AG251" s="23" t="str">
        <f t="shared" ca="1" si="93"/>
        <v/>
      </c>
      <c r="AH251" s="95"/>
      <c r="AI251" s="29" t="str">
        <f t="shared" ca="1" si="94"/>
        <v/>
      </c>
      <c r="AJ251" s="22"/>
      <c r="AK251" s="23" t="str">
        <f t="shared" ca="1" si="95"/>
        <v/>
      </c>
      <c r="AL251" s="22"/>
      <c r="AM251" s="23" t="str">
        <f t="shared" ca="1" si="96"/>
        <v/>
      </c>
      <c r="AN251" s="9" t="str">
        <f t="shared" si="97"/>
        <v/>
      </c>
      <c r="AO251" s="9" t="str">
        <f t="shared" si="98"/>
        <v/>
      </c>
      <c r="AP251" s="9" t="str">
        <f>IF(AN251=7,VLOOKUP(AO251,設定!$A$2:$B$6,2,1),"---")</f>
        <v>---</v>
      </c>
      <c r="AQ251" s="64"/>
      <c r="AR251" s="65"/>
      <c r="AS251" s="65"/>
      <c r="AT251" s="66" t="s">
        <v>105</v>
      </c>
      <c r="AU251" s="67"/>
      <c r="AV251" s="66"/>
      <c r="AW251" s="68"/>
      <c r="AX251" s="69" t="str">
        <f t="shared" si="101"/>
        <v/>
      </c>
      <c r="AY251" s="66" t="s">
        <v>105</v>
      </c>
      <c r="AZ251" s="66" t="s">
        <v>105</v>
      </c>
      <c r="BA251" s="66" t="s">
        <v>105</v>
      </c>
      <c r="BB251" s="66"/>
      <c r="BC251" s="66"/>
      <c r="BD251" s="66"/>
      <c r="BE251" s="66"/>
      <c r="BF251" s="70"/>
      <c r="BG251" s="74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153"/>
      <c r="BZ251" s="83"/>
      <c r="CA251" s="31"/>
      <c r="CB251" s="31">
        <v>239</v>
      </c>
      <c r="CC251" s="15" t="str">
        <f t="shared" si="99"/>
        <v/>
      </c>
      <c r="CD251" s="15" t="str">
        <f t="shared" si="102"/>
        <v>立得点表!3:12</v>
      </c>
      <c r="CE251" s="92" t="str">
        <f t="shared" si="103"/>
        <v>立得点表!16:25</v>
      </c>
      <c r="CF251" s="15" t="str">
        <f t="shared" si="104"/>
        <v>立3段得点表!3:13</v>
      </c>
      <c r="CG251" s="92" t="str">
        <f t="shared" si="105"/>
        <v>立3段得点表!16:25</v>
      </c>
      <c r="CH251" s="15" t="str">
        <f t="shared" si="106"/>
        <v>ボール得点表!3:13</v>
      </c>
      <c r="CI251" s="92" t="str">
        <f t="shared" si="107"/>
        <v>ボール得点表!16:25</v>
      </c>
      <c r="CJ251" s="15" t="str">
        <f t="shared" si="108"/>
        <v>50m得点表!3:13</v>
      </c>
      <c r="CK251" s="92" t="str">
        <f t="shared" si="109"/>
        <v>50m得点表!16:25</v>
      </c>
      <c r="CL251" s="15" t="str">
        <f t="shared" si="110"/>
        <v>往得点表!3:13</v>
      </c>
      <c r="CM251" s="92" t="str">
        <f t="shared" si="111"/>
        <v>往得点表!16:25</v>
      </c>
      <c r="CN251" s="15" t="str">
        <f t="shared" si="112"/>
        <v>腕得点表!3:13</v>
      </c>
      <c r="CO251" s="92" t="str">
        <f t="shared" si="113"/>
        <v>腕得点表!16:25</v>
      </c>
      <c r="CP251" s="15" t="str">
        <f t="shared" si="114"/>
        <v>腕膝得点表!3:4</v>
      </c>
      <c r="CQ251" s="92" t="str">
        <f t="shared" si="115"/>
        <v>腕膝得点表!8:9</v>
      </c>
      <c r="CR251" s="15" t="str">
        <f t="shared" si="116"/>
        <v>20mシャトルラン得点表!3:13</v>
      </c>
      <c r="CS251" s="92" t="str">
        <f t="shared" si="117"/>
        <v>20mシャトルラン得点表!16:25</v>
      </c>
      <c r="CT251" s="31" t="b">
        <f t="shared" si="100"/>
        <v>0</v>
      </c>
    </row>
    <row r="252" spans="1:98">
      <c r="A252" s="8">
        <v>240</v>
      </c>
      <c r="B252" s="117"/>
      <c r="C252" s="13"/>
      <c r="D252" s="138"/>
      <c r="E252" s="13"/>
      <c r="F252" s="111" t="str">
        <f t="shared" si="118"/>
        <v/>
      </c>
      <c r="G252" s="13"/>
      <c r="H252" s="13"/>
      <c r="I252" s="29"/>
      <c r="J252" s="114" t="str">
        <f t="shared" ca="1" si="89"/>
        <v/>
      </c>
      <c r="K252" s="4"/>
      <c r="L252" s="45"/>
      <c r="M252" s="45"/>
      <c r="N252" s="45"/>
      <c r="O252" s="22"/>
      <c r="P252" s="23" t="str">
        <f t="shared" ca="1" si="90"/>
        <v/>
      </c>
      <c r="Q252" s="42"/>
      <c r="R252" s="43"/>
      <c r="S252" s="43"/>
      <c r="T252" s="43"/>
      <c r="U252" s="120"/>
      <c r="V252" s="95"/>
      <c r="W252" s="29" t="str">
        <f t="shared" ca="1" si="91"/>
        <v/>
      </c>
      <c r="X252" s="27"/>
      <c r="Y252" s="42"/>
      <c r="Z252" s="43"/>
      <c r="AA252" s="43"/>
      <c r="AB252" s="43"/>
      <c r="AC252" s="44"/>
      <c r="AD252" s="22"/>
      <c r="AE252" s="23" t="str">
        <f t="shared" ca="1" si="92"/>
        <v/>
      </c>
      <c r="AF252" s="22"/>
      <c r="AG252" s="23" t="str">
        <f t="shared" ca="1" si="93"/>
        <v/>
      </c>
      <c r="AH252" s="95"/>
      <c r="AI252" s="29" t="str">
        <f t="shared" ca="1" si="94"/>
        <v/>
      </c>
      <c r="AJ252" s="22"/>
      <c r="AK252" s="23" t="str">
        <f t="shared" ca="1" si="95"/>
        <v/>
      </c>
      <c r="AL252" s="22"/>
      <c r="AM252" s="23" t="str">
        <f t="shared" ca="1" si="96"/>
        <v/>
      </c>
      <c r="AN252" s="9" t="str">
        <f t="shared" si="97"/>
        <v/>
      </c>
      <c r="AO252" s="9" t="str">
        <f t="shared" si="98"/>
        <v/>
      </c>
      <c r="AP252" s="9" t="str">
        <f>IF(AN252=7,VLOOKUP(AO252,設定!$A$2:$B$6,2,1),"---")</f>
        <v>---</v>
      </c>
      <c r="AQ252" s="64"/>
      <c r="AR252" s="65"/>
      <c r="AS252" s="65"/>
      <c r="AT252" s="66" t="s">
        <v>105</v>
      </c>
      <c r="AU252" s="67"/>
      <c r="AV252" s="66"/>
      <c r="AW252" s="68"/>
      <c r="AX252" s="69" t="str">
        <f t="shared" si="101"/>
        <v/>
      </c>
      <c r="AY252" s="66" t="s">
        <v>105</v>
      </c>
      <c r="AZ252" s="66" t="s">
        <v>105</v>
      </c>
      <c r="BA252" s="66" t="s">
        <v>105</v>
      </c>
      <c r="BB252" s="66"/>
      <c r="BC252" s="66"/>
      <c r="BD252" s="66"/>
      <c r="BE252" s="66"/>
      <c r="BF252" s="70"/>
      <c r="BG252" s="74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153"/>
      <c r="BZ252" s="83"/>
      <c r="CA252" s="31"/>
      <c r="CB252" s="31">
        <v>240</v>
      </c>
      <c r="CC252" s="15" t="str">
        <f t="shared" si="99"/>
        <v/>
      </c>
      <c r="CD252" s="15" t="str">
        <f t="shared" si="102"/>
        <v>立得点表!3:12</v>
      </c>
      <c r="CE252" s="92" t="str">
        <f t="shared" si="103"/>
        <v>立得点表!16:25</v>
      </c>
      <c r="CF252" s="15" t="str">
        <f t="shared" si="104"/>
        <v>立3段得点表!3:13</v>
      </c>
      <c r="CG252" s="92" t="str">
        <f t="shared" si="105"/>
        <v>立3段得点表!16:25</v>
      </c>
      <c r="CH252" s="15" t="str">
        <f t="shared" si="106"/>
        <v>ボール得点表!3:13</v>
      </c>
      <c r="CI252" s="92" t="str">
        <f t="shared" si="107"/>
        <v>ボール得点表!16:25</v>
      </c>
      <c r="CJ252" s="15" t="str">
        <f t="shared" si="108"/>
        <v>50m得点表!3:13</v>
      </c>
      <c r="CK252" s="92" t="str">
        <f t="shared" si="109"/>
        <v>50m得点表!16:25</v>
      </c>
      <c r="CL252" s="15" t="str">
        <f t="shared" si="110"/>
        <v>往得点表!3:13</v>
      </c>
      <c r="CM252" s="92" t="str">
        <f t="shared" si="111"/>
        <v>往得点表!16:25</v>
      </c>
      <c r="CN252" s="15" t="str">
        <f t="shared" si="112"/>
        <v>腕得点表!3:13</v>
      </c>
      <c r="CO252" s="92" t="str">
        <f t="shared" si="113"/>
        <v>腕得点表!16:25</v>
      </c>
      <c r="CP252" s="15" t="str">
        <f t="shared" si="114"/>
        <v>腕膝得点表!3:4</v>
      </c>
      <c r="CQ252" s="92" t="str">
        <f t="shared" si="115"/>
        <v>腕膝得点表!8:9</v>
      </c>
      <c r="CR252" s="15" t="str">
        <f t="shared" si="116"/>
        <v>20mシャトルラン得点表!3:13</v>
      </c>
      <c r="CS252" s="92" t="str">
        <f t="shared" si="117"/>
        <v>20mシャトルラン得点表!16:25</v>
      </c>
      <c r="CT252" s="31" t="b">
        <f t="shared" si="100"/>
        <v>0</v>
      </c>
    </row>
    <row r="253" spans="1:98">
      <c r="A253" s="8">
        <v>241</v>
      </c>
      <c r="B253" s="117"/>
      <c r="C253" s="13"/>
      <c r="D253" s="138"/>
      <c r="E253" s="13"/>
      <c r="F253" s="111" t="str">
        <f t="shared" si="118"/>
        <v/>
      </c>
      <c r="G253" s="13"/>
      <c r="H253" s="13"/>
      <c r="I253" s="29"/>
      <c r="J253" s="114" t="str">
        <f t="shared" ca="1" si="89"/>
        <v/>
      </c>
      <c r="K253" s="4"/>
      <c r="L253" s="45"/>
      <c r="M253" s="45"/>
      <c r="N253" s="45"/>
      <c r="O253" s="22"/>
      <c r="P253" s="23" t="str">
        <f t="shared" ca="1" si="90"/>
        <v/>
      </c>
      <c r="Q253" s="42"/>
      <c r="R253" s="43"/>
      <c r="S253" s="43"/>
      <c r="T253" s="43"/>
      <c r="U253" s="120"/>
      <c r="V253" s="95"/>
      <c r="W253" s="29" t="str">
        <f t="shared" ca="1" si="91"/>
        <v/>
      </c>
      <c r="X253" s="27"/>
      <c r="Y253" s="42"/>
      <c r="Z253" s="43"/>
      <c r="AA253" s="43"/>
      <c r="AB253" s="43"/>
      <c r="AC253" s="44"/>
      <c r="AD253" s="22"/>
      <c r="AE253" s="23" t="str">
        <f t="shared" ca="1" si="92"/>
        <v/>
      </c>
      <c r="AF253" s="22"/>
      <c r="AG253" s="23" t="str">
        <f t="shared" ca="1" si="93"/>
        <v/>
      </c>
      <c r="AH253" s="95"/>
      <c r="AI253" s="29" t="str">
        <f t="shared" ca="1" si="94"/>
        <v/>
      </c>
      <c r="AJ253" s="22"/>
      <c r="AK253" s="23" t="str">
        <f t="shared" ca="1" si="95"/>
        <v/>
      </c>
      <c r="AL253" s="22"/>
      <c r="AM253" s="23" t="str">
        <f t="shared" ca="1" si="96"/>
        <v/>
      </c>
      <c r="AN253" s="9" t="str">
        <f t="shared" si="97"/>
        <v/>
      </c>
      <c r="AO253" s="9" t="str">
        <f t="shared" si="98"/>
        <v/>
      </c>
      <c r="AP253" s="9" t="str">
        <f>IF(AN253=7,VLOOKUP(AO253,設定!$A$2:$B$6,2,1),"---")</f>
        <v>---</v>
      </c>
      <c r="AQ253" s="64"/>
      <c r="AR253" s="65"/>
      <c r="AS253" s="65"/>
      <c r="AT253" s="66" t="s">
        <v>105</v>
      </c>
      <c r="AU253" s="67"/>
      <c r="AV253" s="66"/>
      <c r="AW253" s="68"/>
      <c r="AX253" s="69" t="str">
        <f t="shared" si="101"/>
        <v/>
      </c>
      <c r="AY253" s="66" t="s">
        <v>105</v>
      </c>
      <c r="AZ253" s="66" t="s">
        <v>105</v>
      </c>
      <c r="BA253" s="66" t="s">
        <v>105</v>
      </c>
      <c r="BB253" s="66"/>
      <c r="BC253" s="66"/>
      <c r="BD253" s="66"/>
      <c r="BE253" s="66"/>
      <c r="BF253" s="70"/>
      <c r="BG253" s="74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153"/>
      <c r="BZ253" s="83"/>
      <c r="CA253" s="31"/>
      <c r="CB253" s="31">
        <v>241</v>
      </c>
      <c r="CC253" s="15" t="str">
        <f t="shared" si="99"/>
        <v/>
      </c>
      <c r="CD253" s="15" t="str">
        <f t="shared" si="102"/>
        <v>立得点表!3:12</v>
      </c>
      <c r="CE253" s="92" t="str">
        <f t="shared" si="103"/>
        <v>立得点表!16:25</v>
      </c>
      <c r="CF253" s="15" t="str">
        <f t="shared" si="104"/>
        <v>立3段得点表!3:13</v>
      </c>
      <c r="CG253" s="92" t="str">
        <f t="shared" si="105"/>
        <v>立3段得点表!16:25</v>
      </c>
      <c r="CH253" s="15" t="str">
        <f t="shared" si="106"/>
        <v>ボール得点表!3:13</v>
      </c>
      <c r="CI253" s="92" t="str">
        <f t="shared" si="107"/>
        <v>ボール得点表!16:25</v>
      </c>
      <c r="CJ253" s="15" t="str">
        <f t="shared" si="108"/>
        <v>50m得点表!3:13</v>
      </c>
      <c r="CK253" s="92" t="str">
        <f t="shared" si="109"/>
        <v>50m得点表!16:25</v>
      </c>
      <c r="CL253" s="15" t="str">
        <f t="shared" si="110"/>
        <v>往得点表!3:13</v>
      </c>
      <c r="CM253" s="92" t="str">
        <f t="shared" si="111"/>
        <v>往得点表!16:25</v>
      </c>
      <c r="CN253" s="15" t="str">
        <f t="shared" si="112"/>
        <v>腕得点表!3:13</v>
      </c>
      <c r="CO253" s="92" t="str">
        <f t="shared" si="113"/>
        <v>腕得点表!16:25</v>
      </c>
      <c r="CP253" s="15" t="str">
        <f t="shared" si="114"/>
        <v>腕膝得点表!3:4</v>
      </c>
      <c r="CQ253" s="92" t="str">
        <f t="shared" si="115"/>
        <v>腕膝得点表!8:9</v>
      </c>
      <c r="CR253" s="15" t="str">
        <f t="shared" si="116"/>
        <v>20mシャトルラン得点表!3:13</v>
      </c>
      <c r="CS253" s="92" t="str">
        <f t="shared" si="117"/>
        <v>20mシャトルラン得点表!16:25</v>
      </c>
      <c r="CT253" s="31" t="b">
        <f t="shared" si="100"/>
        <v>0</v>
      </c>
    </row>
    <row r="254" spans="1:98">
      <c r="A254" s="8">
        <v>242</v>
      </c>
      <c r="B254" s="117"/>
      <c r="C254" s="13"/>
      <c r="D254" s="138"/>
      <c r="E254" s="13"/>
      <c r="F254" s="111" t="str">
        <f t="shared" si="118"/>
        <v/>
      </c>
      <c r="G254" s="13"/>
      <c r="H254" s="13"/>
      <c r="I254" s="29"/>
      <c r="J254" s="114" t="str">
        <f t="shared" ca="1" si="89"/>
        <v/>
      </c>
      <c r="K254" s="4"/>
      <c r="L254" s="45"/>
      <c r="M254" s="45"/>
      <c r="N254" s="45"/>
      <c r="O254" s="22"/>
      <c r="P254" s="23" t="str">
        <f t="shared" ca="1" si="90"/>
        <v/>
      </c>
      <c r="Q254" s="42"/>
      <c r="R254" s="43"/>
      <c r="S254" s="43"/>
      <c r="T254" s="43"/>
      <c r="U254" s="120"/>
      <c r="V254" s="95"/>
      <c r="W254" s="29" t="str">
        <f t="shared" ca="1" si="91"/>
        <v/>
      </c>
      <c r="X254" s="27"/>
      <c r="Y254" s="42"/>
      <c r="Z254" s="43"/>
      <c r="AA254" s="43"/>
      <c r="AB254" s="43"/>
      <c r="AC254" s="44"/>
      <c r="AD254" s="22"/>
      <c r="AE254" s="23" t="str">
        <f t="shared" ca="1" si="92"/>
        <v/>
      </c>
      <c r="AF254" s="22"/>
      <c r="AG254" s="23" t="str">
        <f t="shared" ca="1" si="93"/>
        <v/>
      </c>
      <c r="AH254" s="95"/>
      <c r="AI254" s="29" t="str">
        <f t="shared" ca="1" si="94"/>
        <v/>
      </c>
      <c r="AJ254" s="22"/>
      <c r="AK254" s="23" t="str">
        <f t="shared" ca="1" si="95"/>
        <v/>
      </c>
      <c r="AL254" s="22"/>
      <c r="AM254" s="23" t="str">
        <f t="shared" ca="1" si="96"/>
        <v/>
      </c>
      <c r="AN254" s="9" t="str">
        <f t="shared" si="97"/>
        <v/>
      </c>
      <c r="AO254" s="9" t="str">
        <f t="shared" si="98"/>
        <v/>
      </c>
      <c r="AP254" s="9" t="str">
        <f>IF(AN254=7,VLOOKUP(AO254,設定!$A$2:$B$6,2,1),"---")</f>
        <v>---</v>
      </c>
      <c r="AQ254" s="64"/>
      <c r="AR254" s="65"/>
      <c r="AS254" s="65"/>
      <c r="AT254" s="66" t="s">
        <v>105</v>
      </c>
      <c r="AU254" s="67"/>
      <c r="AV254" s="66"/>
      <c r="AW254" s="68"/>
      <c r="AX254" s="69" t="str">
        <f t="shared" si="101"/>
        <v/>
      </c>
      <c r="AY254" s="66" t="s">
        <v>105</v>
      </c>
      <c r="AZ254" s="66" t="s">
        <v>105</v>
      </c>
      <c r="BA254" s="66" t="s">
        <v>105</v>
      </c>
      <c r="BB254" s="66"/>
      <c r="BC254" s="66"/>
      <c r="BD254" s="66"/>
      <c r="BE254" s="66"/>
      <c r="BF254" s="70"/>
      <c r="BG254" s="74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153"/>
      <c r="BZ254" s="83"/>
      <c r="CA254" s="31"/>
      <c r="CB254" s="31">
        <v>242</v>
      </c>
      <c r="CC254" s="15" t="str">
        <f t="shared" si="99"/>
        <v/>
      </c>
      <c r="CD254" s="15" t="str">
        <f t="shared" si="102"/>
        <v>立得点表!3:12</v>
      </c>
      <c r="CE254" s="92" t="str">
        <f t="shared" si="103"/>
        <v>立得点表!16:25</v>
      </c>
      <c r="CF254" s="15" t="str">
        <f t="shared" si="104"/>
        <v>立3段得点表!3:13</v>
      </c>
      <c r="CG254" s="92" t="str">
        <f t="shared" si="105"/>
        <v>立3段得点表!16:25</v>
      </c>
      <c r="CH254" s="15" t="str">
        <f t="shared" si="106"/>
        <v>ボール得点表!3:13</v>
      </c>
      <c r="CI254" s="92" t="str">
        <f t="shared" si="107"/>
        <v>ボール得点表!16:25</v>
      </c>
      <c r="CJ254" s="15" t="str">
        <f t="shared" si="108"/>
        <v>50m得点表!3:13</v>
      </c>
      <c r="CK254" s="92" t="str">
        <f t="shared" si="109"/>
        <v>50m得点表!16:25</v>
      </c>
      <c r="CL254" s="15" t="str">
        <f t="shared" si="110"/>
        <v>往得点表!3:13</v>
      </c>
      <c r="CM254" s="92" t="str">
        <f t="shared" si="111"/>
        <v>往得点表!16:25</v>
      </c>
      <c r="CN254" s="15" t="str">
        <f t="shared" si="112"/>
        <v>腕得点表!3:13</v>
      </c>
      <c r="CO254" s="92" t="str">
        <f t="shared" si="113"/>
        <v>腕得点表!16:25</v>
      </c>
      <c r="CP254" s="15" t="str">
        <f t="shared" si="114"/>
        <v>腕膝得点表!3:4</v>
      </c>
      <c r="CQ254" s="92" t="str">
        <f t="shared" si="115"/>
        <v>腕膝得点表!8:9</v>
      </c>
      <c r="CR254" s="15" t="str">
        <f t="shared" si="116"/>
        <v>20mシャトルラン得点表!3:13</v>
      </c>
      <c r="CS254" s="92" t="str">
        <f t="shared" si="117"/>
        <v>20mシャトルラン得点表!16:25</v>
      </c>
      <c r="CT254" s="31" t="b">
        <f t="shared" si="100"/>
        <v>0</v>
      </c>
    </row>
    <row r="255" spans="1:98">
      <c r="A255" s="8">
        <v>243</v>
      </c>
      <c r="B255" s="117"/>
      <c r="C255" s="13"/>
      <c r="D255" s="138"/>
      <c r="E255" s="13"/>
      <c r="F255" s="111" t="str">
        <f t="shared" si="118"/>
        <v/>
      </c>
      <c r="G255" s="13"/>
      <c r="H255" s="13"/>
      <c r="I255" s="29"/>
      <c r="J255" s="114" t="str">
        <f t="shared" ca="1" si="89"/>
        <v/>
      </c>
      <c r="K255" s="4"/>
      <c r="L255" s="45"/>
      <c r="M255" s="45"/>
      <c r="N255" s="45"/>
      <c r="O255" s="22"/>
      <c r="P255" s="23" t="str">
        <f t="shared" ca="1" si="90"/>
        <v/>
      </c>
      <c r="Q255" s="42"/>
      <c r="R255" s="43"/>
      <c r="S255" s="43"/>
      <c r="T255" s="43"/>
      <c r="U255" s="120"/>
      <c r="V255" s="95"/>
      <c r="W255" s="29" t="str">
        <f t="shared" ca="1" si="91"/>
        <v/>
      </c>
      <c r="X255" s="27"/>
      <c r="Y255" s="42"/>
      <c r="Z255" s="43"/>
      <c r="AA255" s="43"/>
      <c r="AB255" s="43"/>
      <c r="AC255" s="44"/>
      <c r="AD255" s="22"/>
      <c r="AE255" s="23" t="str">
        <f t="shared" ca="1" si="92"/>
        <v/>
      </c>
      <c r="AF255" s="22"/>
      <c r="AG255" s="23" t="str">
        <f t="shared" ca="1" si="93"/>
        <v/>
      </c>
      <c r="AH255" s="95"/>
      <c r="AI255" s="29" t="str">
        <f t="shared" ca="1" si="94"/>
        <v/>
      </c>
      <c r="AJ255" s="22"/>
      <c r="AK255" s="23" t="str">
        <f t="shared" ca="1" si="95"/>
        <v/>
      </c>
      <c r="AL255" s="22"/>
      <c r="AM255" s="23" t="str">
        <f t="shared" ca="1" si="96"/>
        <v/>
      </c>
      <c r="AN255" s="9" t="str">
        <f t="shared" si="97"/>
        <v/>
      </c>
      <c r="AO255" s="9" t="str">
        <f t="shared" si="98"/>
        <v/>
      </c>
      <c r="AP255" s="9" t="str">
        <f>IF(AN255=7,VLOOKUP(AO255,設定!$A$2:$B$6,2,1),"---")</f>
        <v>---</v>
      </c>
      <c r="AQ255" s="64"/>
      <c r="AR255" s="65"/>
      <c r="AS255" s="65"/>
      <c r="AT255" s="66" t="s">
        <v>105</v>
      </c>
      <c r="AU255" s="67"/>
      <c r="AV255" s="66"/>
      <c r="AW255" s="68"/>
      <c r="AX255" s="69" t="str">
        <f t="shared" si="101"/>
        <v/>
      </c>
      <c r="AY255" s="66" t="s">
        <v>105</v>
      </c>
      <c r="AZ255" s="66" t="s">
        <v>105</v>
      </c>
      <c r="BA255" s="66" t="s">
        <v>105</v>
      </c>
      <c r="BB255" s="66"/>
      <c r="BC255" s="66"/>
      <c r="BD255" s="66"/>
      <c r="BE255" s="66"/>
      <c r="BF255" s="70"/>
      <c r="BG255" s="74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153"/>
      <c r="BZ255" s="83"/>
      <c r="CA255" s="31"/>
      <c r="CB255" s="31">
        <v>243</v>
      </c>
      <c r="CC255" s="15" t="str">
        <f t="shared" si="99"/>
        <v/>
      </c>
      <c r="CD255" s="15" t="str">
        <f t="shared" si="102"/>
        <v>立得点表!3:12</v>
      </c>
      <c r="CE255" s="92" t="str">
        <f t="shared" si="103"/>
        <v>立得点表!16:25</v>
      </c>
      <c r="CF255" s="15" t="str">
        <f t="shared" si="104"/>
        <v>立3段得点表!3:13</v>
      </c>
      <c r="CG255" s="92" t="str">
        <f t="shared" si="105"/>
        <v>立3段得点表!16:25</v>
      </c>
      <c r="CH255" s="15" t="str">
        <f t="shared" si="106"/>
        <v>ボール得点表!3:13</v>
      </c>
      <c r="CI255" s="92" t="str">
        <f t="shared" si="107"/>
        <v>ボール得点表!16:25</v>
      </c>
      <c r="CJ255" s="15" t="str">
        <f t="shared" si="108"/>
        <v>50m得点表!3:13</v>
      </c>
      <c r="CK255" s="92" t="str">
        <f t="shared" si="109"/>
        <v>50m得点表!16:25</v>
      </c>
      <c r="CL255" s="15" t="str">
        <f t="shared" si="110"/>
        <v>往得点表!3:13</v>
      </c>
      <c r="CM255" s="92" t="str">
        <f t="shared" si="111"/>
        <v>往得点表!16:25</v>
      </c>
      <c r="CN255" s="15" t="str">
        <f t="shared" si="112"/>
        <v>腕得点表!3:13</v>
      </c>
      <c r="CO255" s="92" t="str">
        <f t="shared" si="113"/>
        <v>腕得点表!16:25</v>
      </c>
      <c r="CP255" s="15" t="str">
        <f t="shared" si="114"/>
        <v>腕膝得点表!3:4</v>
      </c>
      <c r="CQ255" s="92" t="str">
        <f t="shared" si="115"/>
        <v>腕膝得点表!8:9</v>
      </c>
      <c r="CR255" s="15" t="str">
        <f t="shared" si="116"/>
        <v>20mシャトルラン得点表!3:13</v>
      </c>
      <c r="CS255" s="92" t="str">
        <f t="shared" si="117"/>
        <v>20mシャトルラン得点表!16:25</v>
      </c>
      <c r="CT255" s="31" t="b">
        <f t="shared" si="100"/>
        <v>0</v>
      </c>
    </row>
    <row r="256" spans="1:98">
      <c r="A256" s="8">
        <v>244</v>
      </c>
      <c r="B256" s="117"/>
      <c r="C256" s="13"/>
      <c r="D256" s="138"/>
      <c r="E256" s="13"/>
      <c r="F256" s="111" t="str">
        <f t="shared" si="118"/>
        <v/>
      </c>
      <c r="G256" s="13"/>
      <c r="H256" s="13"/>
      <c r="I256" s="29"/>
      <c r="J256" s="114" t="str">
        <f t="shared" ca="1" si="89"/>
        <v/>
      </c>
      <c r="K256" s="4"/>
      <c r="L256" s="45"/>
      <c r="M256" s="45"/>
      <c r="N256" s="45"/>
      <c r="O256" s="22"/>
      <c r="P256" s="23" t="str">
        <f t="shared" ca="1" si="90"/>
        <v/>
      </c>
      <c r="Q256" s="42"/>
      <c r="R256" s="43"/>
      <c r="S256" s="43"/>
      <c r="T256" s="43"/>
      <c r="U256" s="120"/>
      <c r="V256" s="95"/>
      <c r="W256" s="29" t="str">
        <f t="shared" ca="1" si="91"/>
        <v/>
      </c>
      <c r="X256" s="27"/>
      <c r="Y256" s="42"/>
      <c r="Z256" s="43"/>
      <c r="AA256" s="43"/>
      <c r="AB256" s="43"/>
      <c r="AC256" s="44"/>
      <c r="AD256" s="22"/>
      <c r="AE256" s="23" t="str">
        <f t="shared" ca="1" si="92"/>
        <v/>
      </c>
      <c r="AF256" s="22"/>
      <c r="AG256" s="23" t="str">
        <f t="shared" ca="1" si="93"/>
        <v/>
      </c>
      <c r="AH256" s="95"/>
      <c r="AI256" s="29" t="str">
        <f t="shared" ca="1" si="94"/>
        <v/>
      </c>
      <c r="AJ256" s="22"/>
      <c r="AK256" s="23" t="str">
        <f t="shared" ca="1" si="95"/>
        <v/>
      </c>
      <c r="AL256" s="22"/>
      <c r="AM256" s="23" t="str">
        <f t="shared" ca="1" si="96"/>
        <v/>
      </c>
      <c r="AN256" s="9" t="str">
        <f t="shared" si="97"/>
        <v/>
      </c>
      <c r="AO256" s="9" t="str">
        <f t="shared" si="98"/>
        <v/>
      </c>
      <c r="AP256" s="9" t="str">
        <f>IF(AN256=7,VLOOKUP(AO256,設定!$A$2:$B$6,2,1),"---")</f>
        <v>---</v>
      </c>
      <c r="AQ256" s="64"/>
      <c r="AR256" s="65"/>
      <c r="AS256" s="65"/>
      <c r="AT256" s="66" t="s">
        <v>105</v>
      </c>
      <c r="AU256" s="67"/>
      <c r="AV256" s="66"/>
      <c r="AW256" s="68"/>
      <c r="AX256" s="69" t="str">
        <f t="shared" si="101"/>
        <v/>
      </c>
      <c r="AY256" s="66" t="s">
        <v>105</v>
      </c>
      <c r="AZ256" s="66" t="s">
        <v>105</v>
      </c>
      <c r="BA256" s="66" t="s">
        <v>105</v>
      </c>
      <c r="BB256" s="66"/>
      <c r="BC256" s="66"/>
      <c r="BD256" s="66"/>
      <c r="BE256" s="66"/>
      <c r="BF256" s="70"/>
      <c r="BG256" s="74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153"/>
      <c r="BZ256" s="83"/>
      <c r="CA256" s="31"/>
      <c r="CB256" s="31">
        <v>244</v>
      </c>
      <c r="CC256" s="15" t="str">
        <f t="shared" si="99"/>
        <v/>
      </c>
      <c r="CD256" s="15" t="str">
        <f t="shared" si="102"/>
        <v>立得点表!3:12</v>
      </c>
      <c r="CE256" s="92" t="str">
        <f t="shared" si="103"/>
        <v>立得点表!16:25</v>
      </c>
      <c r="CF256" s="15" t="str">
        <f t="shared" si="104"/>
        <v>立3段得点表!3:13</v>
      </c>
      <c r="CG256" s="92" t="str">
        <f t="shared" si="105"/>
        <v>立3段得点表!16:25</v>
      </c>
      <c r="CH256" s="15" t="str">
        <f t="shared" si="106"/>
        <v>ボール得点表!3:13</v>
      </c>
      <c r="CI256" s="92" t="str">
        <f t="shared" si="107"/>
        <v>ボール得点表!16:25</v>
      </c>
      <c r="CJ256" s="15" t="str">
        <f t="shared" si="108"/>
        <v>50m得点表!3:13</v>
      </c>
      <c r="CK256" s="92" t="str">
        <f t="shared" si="109"/>
        <v>50m得点表!16:25</v>
      </c>
      <c r="CL256" s="15" t="str">
        <f t="shared" si="110"/>
        <v>往得点表!3:13</v>
      </c>
      <c r="CM256" s="92" t="str">
        <f t="shared" si="111"/>
        <v>往得点表!16:25</v>
      </c>
      <c r="CN256" s="15" t="str">
        <f t="shared" si="112"/>
        <v>腕得点表!3:13</v>
      </c>
      <c r="CO256" s="92" t="str">
        <f t="shared" si="113"/>
        <v>腕得点表!16:25</v>
      </c>
      <c r="CP256" s="15" t="str">
        <f t="shared" si="114"/>
        <v>腕膝得点表!3:4</v>
      </c>
      <c r="CQ256" s="92" t="str">
        <f t="shared" si="115"/>
        <v>腕膝得点表!8:9</v>
      </c>
      <c r="CR256" s="15" t="str">
        <f t="shared" si="116"/>
        <v>20mシャトルラン得点表!3:13</v>
      </c>
      <c r="CS256" s="92" t="str">
        <f t="shared" si="117"/>
        <v>20mシャトルラン得点表!16:25</v>
      </c>
      <c r="CT256" s="31" t="b">
        <f t="shared" si="100"/>
        <v>0</v>
      </c>
    </row>
    <row r="257" spans="1:98">
      <c r="A257" s="8">
        <v>245</v>
      </c>
      <c r="B257" s="117"/>
      <c r="C257" s="13"/>
      <c r="D257" s="138"/>
      <c r="E257" s="13"/>
      <c r="F257" s="111" t="str">
        <f t="shared" si="118"/>
        <v/>
      </c>
      <c r="G257" s="13"/>
      <c r="H257" s="13"/>
      <c r="I257" s="29"/>
      <c r="J257" s="114" t="str">
        <f t="shared" ca="1" si="89"/>
        <v/>
      </c>
      <c r="K257" s="4"/>
      <c r="L257" s="45"/>
      <c r="M257" s="45"/>
      <c r="N257" s="45"/>
      <c r="O257" s="22"/>
      <c r="P257" s="23" t="str">
        <f t="shared" ca="1" si="90"/>
        <v/>
      </c>
      <c r="Q257" s="42"/>
      <c r="R257" s="43"/>
      <c r="S257" s="43"/>
      <c r="T257" s="43"/>
      <c r="U257" s="120"/>
      <c r="V257" s="95"/>
      <c r="W257" s="29" t="str">
        <f t="shared" ca="1" si="91"/>
        <v/>
      </c>
      <c r="X257" s="27"/>
      <c r="Y257" s="42"/>
      <c r="Z257" s="43"/>
      <c r="AA257" s="43"/>
      <c r="AB257" s="43"/>
      <c r="AC257" s="44"/>
      <c r="AD257" s="22"/>
      <c r="AE257" s="23" t="str">
        <f t="shared" ca="1" si="92"/>
        <v/>
      </c>
      <c r="AF257" s="22"/>
      <c r="AG257" s="23" t="str">
        <f t="shared" ca="1" si="93"/>
        <v/>
      </c>
      <c r="AH257" s="95"/>
      <c r="AI257" s="29" t="str">
        <f t="shared" ca="1" si="94"/>
        <v/>
      </c>
      <c r="AJ257" s="22"/>
      <c r="AK257" s="23" t="str">
        <f t="shared" ca="1" si="95"/>
        <v/>
      </c>
      <c r="AL257" s="22"/>
      <c r="AM257" s="23" t="str">
        <f t="shared" ca="1" si="96"/>
        <v/>
      </c>
      <c r="AN257" s="9" t="str">
        <f t="shared" si="97"/>
        <v/>
      </c>
      <c r="AO257" s="9" t="str">
        <f t="shared" si="98"/>
        <v/>
      </c>
      <c r="AP257" s="9" t="str">
        <f>IF(AN257=7,VLOOKUP(AO257,設定!$A$2:$B$6,2,1),"---")</f>
        <v>---</v>
      </c>
      <c r="AQ257" s="64"/>
      <c r="AR257" s="65"/>
      <c r="AS257" s="65"/>
      <c r="AT257" s="66" t="s">
        <v>105</v>
      </c>
      <c r="AU257" s="67"/>
      <c r="AV257" s="66"/>
      <c r="AW257" s="68"/>
      <c r="AX257" s="69" t="str">
        <f t="shared" si="101"/>
        <v/>
      </c>
      <c r="AY257" s="66" t="s">
        <v>105</v>
      </c>
      <c r="AZ257" s="66" t="s">
        <v>105</v>
      </c>
      <c r="BA257" s="66" t="s">
        <v>105</v>
      </c>
      <c r="BB257" s="66"/>
      <c r="BC257" s="66"/>
      <c r="BD257" s="66"/>
      <c r="BE257" s="66"/>
      <c r="BF257" s="70"/>
      <c r="BG257" s="74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153"/>
      <c r="BZ257" s="83"/>
      <c r="CA257" s="31"/>
      <c r="CB257" s="31">
        <v>245</v>
      </c>
      <c r="CC257" s="15" t="str">
        <f t="shared" si="99"/>
        <v/>
      </c>
      <c r="CD257" s="15" t="str">
        <f t="shared" si="102"/>
        <v>立得点表!3:12</v>
      </c>
      <c r="CE257" s="92" t="str">
        <f t="shared" si="103"/>
        <v>立得点表!16:25</v>
      </c>
      <c r="CF257" s="15" t="str">
        <f t="shared" si="104"/>
        <v>立3段得点表!3:13</v>
      </c>
      <c r="CG257" s="92" t="str">
        <f t="shared" si="105"/>
        <v>立3段得点表!16:25</v>
      </c>
      <c r="CH257" s="15" t="str">
        <f t="shared" si="106"/>
        <v>ボール得点表!3:13</v>
      </c>
      <c r="CI257" s="92" t="str">
        <f t="shared" si="107"/>
        <v>ボール得点表!16:25</v>
      </c>
      <c r="CJ257" s="15" t="str">
        <f t="shared" si="108"/>
        <v>50m得点表!3:13</v>
      </c>
      <c r="CK257" s="92" t="str">
        <f t="shared" si="109"/>
        <v>50m得点表!16:25</v>
      </c>
      <c r="CL257" s="15" t="str">
        <f t="shared" si="110"/>
        <v>往得点表!3:13</v>
      </c>
      <c r="CM257" s="92" t="str">
        <f t="shared" si="111"/>
        <v>往得点表!16:25</v>
      </c>
      <c r="CN257" s="15" t="str">
        <f t="shared" si="112"/>
        <v>腕得点表!3:13</v>
      </c>
      <c r="CO257" s="92" t="str">
        <f t="shared" si="113"/>
        <v>腕得点表!16:25</v>
      </c>
      <c r="CP257" s="15" t="str">
        <f t="shared" si="114"/>
        <v>腕膝得点表!3:4</v>
      </c>
      <c r="CQ257" s="92" t="str">
        <f t="shared" si="115"/>
        <v>腕膝得点表!8:9</v>
      </c>
      <c r="CR257" s="15" t="str">
        <f t="shared" si="116"/>
        <v>20mシャトルラン得点表!3:13</v>
      </c>
      <c r="CS257" s="92" t="str">
        <f t="shared" si="117"/>
        <v>20mシャトルラン得点表!16:25</v>
      </c>
      <c r="CT257" s="31" t="b">
        <f t="shared" si="100"/>
        <v>0</v>
      </c>
    </row>
    <row r="258" spans="1:98">
      <c r="A258" s="8">
        <v>246</v>
      </c>
      <c r="B258" s="117"/>
      <c r="C258" s="13"/>
      <c r="D258" s="138"/>
      <c r="E258" s="13"/>
      <c r="F258" s="111" t="str">
        <f t="shared" si="118"/>
        <v/>
      </c>
      <c r="G258" s="13"/>
      <c r="H258" s="13"/>
      <c r="I258" s="29"/>
      <c r="J258" s="114" t="str">
        <f t="shared" ca="1" si="89"/>
        <v/>
      </c>
      <c r="K258" s="4"/>
      <c r="L258" s="45"/>
      <c r="M258" s="45"/>
      <c r="N258" s="45"/>
      <c r="O258" s="22"/>
      <c r="P258" s="23" t="str">
        <f t="shared" ca="1" si="90"/>
        <v/>
      </c>
      <c r="Q258" s="42"/>
      <c r="R258" s="43"/>
      <c r="S258" s="43"/>
      <c r="T258" s="43"/>
      <c r="U258" s="120"/>
      <c r="V258" s="95"/>
      <c r="W258" s="29" t="str">
        <f t="shared" ca="1" si="91"/>
        <v/>
      </c>
      <c r="X258" s="27"/>
      <c r="Y258" s="42"/>
      <c r="Z258" s="43"/>
      <c r="AA258" s="43"/>
      <c r="AB258" s="43"/>
      <c r="AC258" s="44"/>
      <c r="AD258" s="22"/>
      <c r="AE258" s="23" t="str">
        <f t="shared" ca="1" si="92"/>
        <v/>
      </c>
      <c r="AF258" s="22"/>
      <c r="AG258" s="23" t="str">
        <f t="shared" ca="1" si="93"/>
        <v/>
      </c>
      <c r="AH258" s="95"/>
      <c r="AI258" s="29" t="str">
        <f t="shared" ca="1" si="94"/>
        <v/>
      </c>
      <c r="AJ258" s="22"/>
      <c r="AK258" s="23" t="str">
        <f t="shared" ca="1" si="95"/>
        <v/>
      </c>
      <c r="AL258" s="22"/>
      <c r="AM258" s="23" t="str">
        <f t="shared" ca="1" si="96"/>
        <v/>
      </c>
      <c r="AN258" s="9" t="str">
        <f t="shared" si="97"/>
        <v/>
      </c>
      <c r="AO258" s="9" t="str">
        <f t="shared" si="98"/>
        <v/>
      </c>
      <c r="AP258" s="9" t="str">
        <f>IF(AN258=7,VLOOKUP(AO258,設定!$A$2:$B$6,2,1),"---")</f>
        <v>---</v>
      </c>
      <c r="AQ258" s="64"/>
      <c r="AR258" s="65"/>
      <c r="AS258" s="65"/>
      <c r="AT258" s="66" t="s">
        <v>105</v>
      </c>
      <c r="AU258" s="67"/>
      <c r="AV258" s="66"/>
      <c r="AW258" s="68"/>
      <c r="AX258" s="69" t="str">
        <f t="shared" si="101"/>
        <v/>
      </c>
      <c r="AY258" s="66" t="s">
        <v>105</v>
      </c>
      <c r="AZ258" s="66" t="s">
        <v>105</v>
      </c>
      <c r="BA258" s="66" t="s">
        <v>105</v>
      </c>
      <c r="BB258" s="66"/>
      <c r="BC258" s="66"/>
      <c r="BD258" s="66"/>
      <c r="BE258" s="66"/>
      <c r="BF258" s="70"/>
      <c r="BG258" s="74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153"/>
      <c r="BZ258" s="83"/>
      <c r="CA258" s="31"/>
      <c r="CB258" s="31">
        <v>246</v>
      </c>
      <c r="CC258" s="15" t="str">
        <f t="shared" si="99"/>
        <v/>
      </c>
      <c r="CD258" s="15" t="str">
        <f t="shared" si="102"/>
        <v>立得点表!3:12</v>
      </c>
      <c r="CE258" s="92" t="str">
        <f t="shared" si="103"/>
        <v>立得点表!16:25</v>
      </c>
      <c r="CF258" s="15" t="str">
        <f t="shared" si="104"/>
        <v>立3段得点表!3:13</v>
      </c>
      <c r="CG258" s="92" t="str">
        <f t="shared" si="105"/>
        <v>立3段得点表!16:25</v>
      </c>
      <c r="CH258" s="15" t="str">
        <f t="shared" si="106"/>
        <v>ボール得点表!3:13</v>
      </c>
      <c r="CI258" s="92" t="str">
        <f t="shared" si="107"/>
        <v>ボール得点表!16:25</v>
      </c>
      <c r="CJ258" s="15" t="str">
        <f t="shared" si="108"/>
        <v>50m得点表!3:13</v>
      </c>
      <c r="CK258" s="92" t="str">
        <f t="shared" si="109"/>
        <v>50m得点表!16:25</v>
      </c>
      <c r="CL258" s="15" t="str">
        <f t="shared" si="110"/>
        <v>往得点表!3:13</v>
      </c>
      <c r="CM258" s="92" t="str">
        <f t="shared" si="111"/>
        <v>往得点表!16:25</v>
      </c>
      <c r="CN258" s="15" t="str">
        <f t="shared" si="112"/>
        <v>腕得点表!3:13</v>
      </c>
      <c r="CO258" s="92" t="str">
        <f t="shared" si="113"/>
        <v>腕得点表!16:25</v>
      </c>
      <c r="CP258" s="15" t="str">
        <f t="shared" si="114"/>
        <v>腕膝得点表!3:4</v>
      </c>
      <c r="CQ258" s="92" t="str">
        <f t="shared" si="115"/>
        <v>腕膝得点表!8:9</v>
      </c>
      <c r="CR258" s="15" t="str">
        <f t="shared" si="116"/>
        <v>20mシャトルラン得点表!3:13</v>
      </c>
      <c r="CS258" s="92" t="str">
        <f t="shared" si="117"/>
        <v>20mシャトルラン得点表!16:25</v>
      </c>
      <c r="CT258" s="31" t="b">
        <f t="shared" si="100"/>
        <v>0</v>
      </c>
    </row>
    <row r="259" spans="1:98">
      <c r="A259" s="8">
        <v>247</v>
      </c>
      <c r="B259" s="117"/>
      <c r="C259" s="13"/>
      <c r="D259" s="138"/>
      <c r="E259" s="13"/>
      <c r="F259" s="111" t="str">
        <f t="shared" si="118"/>
        <v/>
      </c>
      <c r="G259" s="13"/>
      <c r="H259" s="13"/>
      <c r="I259" s="29"/>
      <c r="J259" s="114" t="str">
        <f t="shared" ca="1" si="89"/>
        <v/>
      </c>
      <c r="K259" s="4"/>
      <c r="L259" s="45"/>
      <c r="M259" s="45"/>
      <c r="N259" s="45"/>
      <c r="O259" s="22"/>
      <c r="P259" s="23" t="str">
        <f t="shared" ca="1" si="90"/>
        <v/>
      </c>
      <c r="Q259" s="42"/>
      <c r="R259" s="43"/>
      <c r="S259" s="43"/>
      <c r="T259" s="43"/>
      <c r="U259" s="120"/>
      <c r="V259" s="95"/>
      <c r="W259" s="29" t="str">
        <f t="shared" ca="1" si="91"/>
        <v/>
      </c>
      <c r="X259" s="27"/>
      <c r="Y259" s="42"/>
      <c r="Z259" s="43"/>
      <c r="AA259" s="43"/>
      <c r="AB259" s="43"/>
      <c r="AC259" s="44"/>
      <c r="AD259" s="22"/>
      <c r="AE259" s="23" t="str">
        <f t="shared" ca="1" si="92"/>
        <v/>
      </c>
      <c r="AF259" s="22"/>
      <c r="AG259" s="23" t="str">
        <f t="shared" ca="1" si="93"/>
        <v/>
      </c>
      <c r="AH259" s="95"/>
      <c r="AI259" s="29" t="str">
        <f t="shared" ca="1" si="94"/>
        <v/>
      </c>
      <c r="AJ259" s="22"/>
      <c r="AK259" s="23" t="str">
        <f t="shared" ca="1" si="95"/>
        <v/>
      </c>
      <c r="AL259" s="22"/>
      <c r="AM259" s="23" t="str">
        <f t="shared" ca="1" si="96"/>
        <v/>
      </c>
      <c r="AN259" s="9" t="str">
        <f t="shared" si="97"/>
        <v/>
      </c>
      <c r="AO259" s="9" t="str">
        <f t="shared" si="98"/>
        <v/>
      </c>
      <c r="AP259" s="9" t="str">
        <f>IF(AN259=7,VLOOKUP(AO259,設定!$A$2:$B$6,2,1),"---")</f>
        <v>---</v>
      </c>
      <c r="AQ259" s="64"/>
      <c r="AR259" s="65"/>
      <c r="AS259" s="65"/>
      <c r="AT259" s="66" t="s">
        <v>105</v>
      </c>
      <c r="AU259" s="67"/>
      <c r="AV259" s="66"/>
      <c r="AW259" s="68"/>
      <c r="AX259" s="69" t="str">
        <f t="shared" si="101"/>
        <v/>
      </c>
      <c r="AY259" s="66" t="s">
        <v>105</v>
      </c>
      <c r="AZ259" s="66" t="s">
        <v>105</v>
      </c>
      <c r="BA259" s="66" t="s">
        <v>105</v>
      </c>
      <c r="BB259" s="66"/>
      <c r="BC259" s="66"/>
      <c r="BD259" s="66"/>
      <c r="BE259" s="66"/>
      <c r="BF259" s="70"/>
      <c r="BG259" s="74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153"/>
      <c r="BZ259" s="83"/>
      <c r="CA259" s="31"/>
      <c r="CB259" s="31">
        <v>247</v>
      </c>
      <c r="CC259" s="15" t="str">
        <f t="shared" si="99"/>
        <v/>
      </c>
      <c r="CD259" s="15" t="str">
        <f t="shared" si="102"/>
        <v>立得点表!3:12</v>
      </c>
      <c r="CE259" s="92" t="str">
        <f t="shared" si="103"/>
        <v>立得点表!16:25</v>
      </c>
      <c r="CF259" s="15" t="str">
        <f t="shared" si="104"/>
        <v>立3段得点表!3:13</v>
      </c>
      <c r="CG259" s="92" t="str">
        <f t="shared" si="105"/>
        <v>立3段得点表!16:25</v>
      </c>
      <c r="CH259" s="15" t="str">
        <f t="shared" si="106"/>
        <v>ボール得点表!3:13</v>
      </c>
      <c r="CI259" s="92" t="str">
        <f t="shared" si="107"/>
        <v>ボール得点表!16:25</v>
      </c>
      <c r="CJ259" s="15" t="str">
        <f t="shared" si="108"/>
        <v>50m得点表!3:13</v>
      </c>
      <c r="CK259" s="92" t="str">
        <f t="shared" si="109"/>
        <v>50m得点表!16:25</v>
      </c>
      <c r="CL259" s="15" t="str">
        <f t="shared" si="110"/>
        <v>往得点表!3:13</v>
      </c>
      <c r="CM259" s="92" t="str">
        <f t="shared" si="111"/>
        <v>往得点表!16:25</v>
      </c>
      <c r="CN259" s="15" t="str">
        <f t="shared" si="112"/>
        <v>腕得点表!3:13</v>
      </c>
      <c r="CO259" s="92" t="str">
        <f t="shared" si="113"/>
        <v>腕得点表!16:25</v>
      </c>
      <c r="CP259" s="15" t="str">
        <f t="shared" si="114"/>
        <v>腕膝得点表!3:4</v>
      </c>
      <c r="CQ259" s="92" t="str">
        <f t="shared" si="115"/>
        <v>腕膝得点表!8:9</v>
      </c>
      <c r="CR259" s="15" t="str">
        <f t="shared" si="116"/>
        <v>20mシャトルラン得点表!3:13</v>
      </c>
      <c r="CS259" s="92" t="str">
        <f t="shared" si="117"/>
        <v>20mシャトルラン得点表!16:25</v>
      </c>
      <c r="CT259" s="31" t="b">
        <f t="shared" si="100"/>
        <v>0</v>
      </c>
    </row>
    <row r="260" spans="1:98">
      <c r="A260" s="8">
        <v>248</v>
      </c>
      <c r="B260" s="117"/>
      <c r="C260" s="13"/>
      <c r="D260" s="138"/>
      <c r="E260" s="13"/>
      <c r="F260" s="111" t="str">
        <f t="shared" si="118"/>
        <v/>
      </c>
      <c r="G260" s="13"/>
      <c r="H260" s="13"/>
      <c r="I260" s="29"/>
      <c r="J260" s="114" t="str">
        <f t="shared" ca="1" si="89"/>
        <v/>
      </c>
      <c r="K260" s="4"/>
      <c r="L260" s="45"/>
      <c r="M260" s="45"/>
      <c r="N260" s="45"/>
      <c r="O260" s="22"/>
      <c r="P260" s="23" t="str">
        <f t="shared" ca="1" si="90"/>
        <v/>
      </c>
      <c r="Q260" s="42"/>
      <c r="R260" s="43"/>
      <c r="S260" s="43"/>
      <c r="T260" s="43"/>
      <c r="U260" s="120"/>
      <c r="V260" s="95"/>
      <c r="W260" s="29" t="str">
        <f t="shared" ca="1" si="91"/>
        <v/>
      </c>
      <c r="X260" s="27"/>
      <c r="Y260" s="42"/>
      <c r="Z260" s="43"/>
      <c r="AA260" s="43"/>
      <c r="AB260" s="43"/>
      <c r="AC260" s="44"/>
      <c r="AD260" s="22"/>
      <c r="AE260" s="23" t="str">
        <f t="shared" ca="1" si="92"/>
        <v/>
      </c>
      <c r="AF260" s="22"/>
      <c r="AG260" s="23" t="str">
        <f t="shared" ca="1" si="93"/>
        <v/>
      </c>
      <c r="AH260" s="95"/>
      <c r="AI260" s="29" t="str">
        <f t="shared" ca="1" si="94"/>
        <v/>
      </c>
      <c r="AJ260" s="22"/>
      <c r="AK260" s="23" t="str">
        <f t="shared" ca="1" si="95"/>
        <v/>
      </c>
      <c r="AL260" s="22"/>
      <c r="AM260" s="23" t="str">
        <f t="shared" ca="1" si="96"/>
        <v/>
      </c>
      <c r="AN260" s="9" t="str">
        <f t="shared" si="97"/>
        <v/>
      </c>
      <c r="AO260" s="9" t="str">
        <f t="shared" si="98"/>
        <v/>
      </c>
      <c r="AP260" s="9" t="str">
        <f>IF(AN260=7,VLOOKUP(AO260,設定!$A$2:$B$6,2,1),"---")</f>
        <v>---</v>
      </c>
      <c r="AQ260" s="64"/>
      <c r="AR260" s="65"/>
      <c r="AS260" s="65"/>
      <c r="AT260" s="66" t="s">
        <v>105</v>
      </c>
      <c r="AU260" s="67"/>
      <c r="AV260" s="66"/>
      <c r="AW260" s="68"/>
      <c r="AX260" s="69" t="str">
        <f t="shared" si="101"/>
        <v/>
      </c>
      <c r="AY260" s="66" t="s">
        <v>105</v>
      </c>
      <c r="AZ260" s="66" t="s">
        <v>105</v>
      </c>
      <c r="BA260" s="66" t="s">
        <v>105</v>
      </c>
      <c r="BB260" s="66"/>
      <c r="BC260" s="66"/>
      <c r="BD260" s="66"/>
      <c r="BE260" s="66"/>
      <c r="BF260" s="70"/>
      <c r="BG260" s="74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153"/>
      <c r="BZ260" s="83"/>
      <c r="CA260" s="31"/>
      <c r="CB260" s="31">
        <v>248</v>
      </c>
      <c r="CC260" s="15" t="str">
        <f t="shared" si="99"/>
        <v/>
      </c>
      <c r="CD260" s="15" t="str">
        <f t="shared" si="102"/>
        <v>立得点表!3:12</v>
      </c>
      <c r="CE260" s="92" t="str">
        <f t="shared" si="103"/>
        <v>立得点表!16:25</v>
      </c>
      <c r="CF260" s="15" t="str">
        <f t="shared" si="104"/>
        <v>立3段得点表!3:13</v>
      </c>
      <c r="CG260" s="92" t="str">
        <f t="shared" si="105"/>
        <v>立3段得点表!16:25</v>
      </c>
      <c r="CH260" s="15" t="str">
        <f t="shared" si="106"/>
        <v>ボール得点表!3:13</v>
      </c>
      <c r="CI260" s="92" t="str">
        <f t="shared" si="107"/>
        <v>ボール得点表!16:25</v>
      </c>
      <c r="CJ260" s="15" t="str">
        <f t="shared" si="108"/>
        <v>50m得点表!3:13</v>
      </c>
      <c r="CK260" s="92" t="str">
        <f t="shared" si="109"/>
        <v>50m得点表!16:25</v>
      </c>
      <c r="CL260" s="15" t="str">
        <f t="shared" si="110"/>
        <v>往得点表!3:13</v>
      </c>
      <c r="CM260" s="92" t="str">
        <f t="shared" si="111"/>
        <v>往得点表!16:25</v>
      </c>
      <c r="CN260" s="15" t="str">
        <f t="shared" si="112"/>
        <v>腕得点表!3:13</v>
      </c>
      <c r="CO260" s="92" t="str">
        <f t="shared" si="113"/>
        <v>腕得点表!16:25</v>
      </c>
      <c r="CP260" s="15" t="str">
        <f t="shared" si="114"/>
        <v>腕膝得点表!3:4</v>
      </c>
      <c r="CQ260" s="92" t="str">
        <f t="shared" si="115"/>
        <v>腕膝得点表!8:9</v>
      </c>
      <c r="CR260" s="15" t="str">
        <f t="shared" si="116"/>
        <v>20mシャトルラン得点表!3:13</v>
      </c>
      <c r="CS260" s="92" t="str">
        <f t="shared" si="117"/>
        <v>20mシャトルラン得点表!16:25</v>
      </c>
      <c r="CT260" s="31" t="b">
        <f t="shared" si="100"/>
        <v>0</v>
      </c>
    </row>
    <row r="261" spans="1:98">
      <c r="A261" s="8">
        <v>249</v>
      </c>
      <c r="B261" s="117"/>
      <c r="C261" s="13"/>
      <c r="D261" s="138"/>
      <c r="E261" s="13"/>
      <c r="F261" s="111" t="str">
        <f t="shared" si="118"/>
        <v/>
      </c>
      <c r="G261" s="13"/>
      <c r="H261" s="13"/>
      <c r="I261" s="29"/>
      <c r="J261" s="114" t="str">
        <f t="shared" ca="1" si="89"/>
        <v/>
      </c>
      <c r="K261" s="4"/>
      <c r="L261" s="45"/>
      <c r="M261" s="45"/>
      <c r="N261" s="45"/>
      <c r="O261" s="22"/>
      <c r="P261" s="23" t="str">
        <f t="shared" ca="1" si="90"/>
        <v/>
      </c>
      <c r="Q261" s="42"/>
      <c r="R261" s="43"/>
      <c r="S261" s="43"/>
      <c r="T261" s="43"/>
      <c r="U261" s="120"/>
      <c r="V261" s="95"/>
      <c r="W261" s="29" t="str">
        <f t="shared" ca="1" si="91"/>
        <v/>
      </c>
      <c r="X261" s="27"/>
      <c r="Y261" s="42"/>
      <c r="Z261" s="43"/>
      <c r="AA261" s="43"/>
      <c r="AB261" s="43"/>
      <c r="AC261" s="44"/>
      <c r="AD261" s="22"/>
      <c r="AE261" s="23" t="str">
        <f t="shared" ca="1" si="92"/>
        <v/>
      </c>
      <c r="AF261" s="22"/>
      <c r="AG261" s="23" t="str">
        <f t="shared" ca="1" si="93"/>
        <v/>
      </c>
      <c r="AH261" s="95"/>
      <c r="AI261" s="29" t="str">
        <f t="shared" ca="1" si="94"/>
        <v/>
      </c>
      <c r="AJ261" s="22"/>
      <c r="AK261" s="23" t="str">
        <f t="shared" ca="1" si="95"/>
        <v/>
      </c>
      <c r="AL261" s="22"/>
      <c r="AM261" s="23" t="str">
        <f t="shared" ca="1" si="96"/>
        <v/>
      </c>
      <c r="AN261" s="9" t="str">
        <f t="shared" si="97"/>
        <v/>
      </c>
      <c r="AO261" s="9" t="str">
        <f t="shared" si="98"/>
        <v/>
      </c>
      <c r="AP261" s="9" t="str">
        <f>IF(AN261=7,VLOOKUP(AO261,設定!$A$2:$B$6,2,1),"---")</f>
        <v>---</v>
      </c>
      <c r="AQ261" s="64"/>
      <c r="AR261" s="65"/>
      <c r="AS261" s="65"/>
      <c r="AT261" s="66" t="s">
        <v>105</v>
      </c>
      <c r="AU261" s="67"/>
      <c r="AV261" s="66"/>
      <c r="AW261" s="68"/>
      <c r="AX261" s="69" t="str">
        <f t="shared" si="101"/>
        <v/>
      </c>
      <c r="AY261" s="66" t="s">
        <v>105</v>
      </c>
      <c r="AZ261" s="66" t="s">
        <v>105</v>
      </c>
      <c r="BA261" s="66" t="s">
        <v>105</v>
      </c>
      <c r="BB261" s="66"/>
      <c r="BC261" s="66"/>
      <c r="BD261" s="66"/>
      <c r="BE261" s="66"/>
      <c r="BF261" s="70"/>
      <c r="BG261" s="74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153"/>
      <c r="BZ261" s="83"/>
      <c r="CA261" s="31"/>
      <c r="CB261" s="31">
        <v>249</v>
      </c>
      <c r="CC261" s="15" t="str">
        <f t="shared" si="99"/>
        <v/>
      </c>
      <c r="CD261" s="15" t="str">
        <f t="shared" si="102"/>
        <v>立得点表!3:12</v>
      </c>
      <c r="CE261" s="92" t="str">
        <f t="shared" si="103"/>
        <v>立得点表!16:25</v>
      </c>
      <c r="CF261" s="15" t="str">
        <f t="shared" si="104"/>
        <v>立3段得点表!3:13</v>
      </c>
      <c r="CG261" s="92" t="str">
        <f t="shared" si="105"/>
        <v>立3段得点表!16:25</v>
      </c>
      <c r="CH261" s="15" t="str">
        <f t="shared" si="106"/>
        <v>ボール得点表!3:13</v>
      </c>
      <c r="CI261" s="92" t="str">
        <f t="shared" si="107"/>
        <v>ボール得点表!16:25</v>
      </c>
      <c r="CJ261" s="15" t="str">
        <f t="shared" si="108"/>
        <v>50m得点表!3:13</v>
      </c>
      <c r="CK261" s="92" t="str">
        <f t="shared" si="109"/>
        <v>50m得点表!16:25</v>
      </c>
      <c r="CL261" s="15" t="str">
        <f t="shared" si="110"/>
        <v>往得点表!3:13</v>
      </c>
      <c r="CM261" s="92" t="str">
        <f t="shared" si="111"/>
        <v>往得点表!16:25</v>
      </c>
      <c r="CN261" s="15" t="str">
        <f t="shared" si="112"/>
        <v>腕得点表!3:13</v>
      </c>
      <c r="CO261" s="92" t="str">
        <f t="shared" si="113"/>
        <v>腕得点表!16:25</v>
      </c>
      <c r="CP261" s="15" t="str">
        <f t="shared" si="114"/>
        <v>腕膝得点表!3:4</v>
      </c>
      <c r="CQ261" s="92" t="str">
        <f t="shared" si="115"/>
        <v>腕膝得点表!8:9</v>
      </c>
      <c r="CR261" s="15" t="str">
        <f t="shared" si="116"/>
        <v>20mシャトルラン得点表!3:13</v>
      </c>
      <c r="CS261" s="92" t="str">
        <f t="shared" si="117"/>
        <v>20mシャトルラン得点表!16:25</v>
      </c>
      <c r="CT261" s="31" t="b">
        <f t="shared" si="100"/>
        <v>0</v>
      </c>
    </row>
    <row r="262" spans="1:98">
      <c r="A262" s="8">
        <v>250</v>
      </c>
      <c r="B262" s="117"/>
      <c r="C262" s="13"/>
      <c r="D262" s="138"/>
      <c r="E262" s="13"/>
      <c r="F262" s="111" t="str">
        <f t="shared" si="118"/>
        <v/>
      </c>
      <c r="G262" s="13"/>
      <c r="H262" s="13"/>
      <c r="I262" s="29"/>
      <c r="J262" s="114" t="str">
        <f t="shared" ca="1" si="89"/>
        <v/>
      </c>
      <c r="K262" s="4"/>
      <c r="L262" s="45"/>
      <c r="M262" s="45"/>
      <c r="N262" s="45"/>
      <c r="O262" s="22"/>
      <c r="P262" s="23" t="str">
        <f t="shared" ca="1" si="90"/>
        <v/>
      </c>
      <c r="Q262" s="42"/>
      <c r="R262" s="43"/>
      <c r="S262" s="43"/>
      <c r="T262" s="43"/>
      <c r="U262" s="120"/>
      <c r="V262" s="95"/>
      <c r="W262" s="29" t="str">
        <f t="shared" ca="1" si="91"/>
        <v/>
      </c>
      <c r="X262" s="27"/>
      <c r="Y262" s="42"/>
      <c r="Z262" s="43"/>
      <c r="AA262" s="43"/>
      <c r="AB262" s="43"/>
      <c r="AC262" s="44"/>
      <c r="AD262" s="22"/>
      <c r="AE262" s="23" t="str">
        <f t="shared" ca="1" si="92"/>
        <v/>
      </c>
      <c r="AF262" s="22"/>
      <c r="AG262" s="23" t="str">
        <f t="shared" ca="1" si="93"/>
        <v/>
      </c>
      <c r="AH262" s="95"/>
      <c r="AI262" s="29" t="str">
        <f t="shared" ca="1" si="94"/>
        <v/>
      </c>
      <c r="AJ262" s="22"/>
      <c r="AK262" s="23" t="str">
        <f t="shared" ca="1" si="95"/>
        <v/>
      </c>
      <c r="AL262" s="22"/>
      <c r="AM262" s="23" t="str">
        <f t="shared" ca="1" si="96"/>
        <v/>
      </c>
      <c r="AN262" s="9" t="str">
        <f t="shared" si="97"/>
        <v/>
      </c>
      <c r="AO262" s="9" t="str">
        <f t="shared" si="98"/>
        <v/>
      </c>
      <c r="AP262" s="9" t="str">
        <f>IF(AN262=7,VLOOKUP(AO262,設定!$A$2:$B$6,2,1),"---")</f>
        <v>---</v>
      </c>
      <c r="AQ262" s="64"/>
      <c r="AR262" s="65"/>
      <c r="AS262" s="65"/>
      <c r="AT262" s="66" t="s">
        <v>105</v>
      </c>
      <c r="AU262" s="67"/>
      <c r="AV262" s="66"/>
      <c r="AW262" s="68"/>
      <c r="AX262" s="69" t="str">
        <f t="shared" si="101"/>
        <v/>
      </c>
      <c r="AY262" s="66" t="s">
        <v>105</v>
      </c>
      <c r="AZ262" s="66" t="s">
        <v>105</v>
      </c>
      <c r="BA262" s="66" t="s">
        <v>105</v>
      </c>
      <c r="BB262" s="66"/>
      <c r="BC262" s="66"/>
      <c r="BD262" s="66"/>
      <c r="BE262" s="66"/>
      <c r="BF262" s="70"/>
      <c r="BG262" s="74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153"/>
      <c r="BZ262" s="83"/>
      <c r="CA262" s="31"/>
      <c r="CB262" s="31">
        <v>250</v>
      </c>
      <c r="CC262" s="15" t="str">
        <f t="shared" si="99"/>
        <v/>
      </c>
      <c r="CD262" s="15" t="str">
        <f t="shared" si="102"/>
        <v>立得点表!3:12</v>
      </c>
      <c r="CE262" s="92" t="str">
        <f t="shared" si="103"/>
        <v>立得点表!16:25</v>
      </c>
      <c r="CF262" s="15" t="str">
        <f t="shared" si="104"/>
        <v>立3段得点表!3:13</v>
      </c>
      <c r="CG262" s="92" t="str">
        <f t="shared" si="105"/>
        <v>立3段得点表!16:25</v>
      </c>
      <c r="CH262" s="15" t="str">
        <f t="shared" si="106"/>
        <v>ボール得点表!3:13</v>
      </c>
      <c r="CI262" s="92" t="str">
        <f t="shared" si="107"/>
        <v>ボール得点表!16:25</v>
      </c>
      <c r="CJ262" s="15" t="str">
        <f t="shared" si="108"/>
        <v>50m得点表!3:13</v>
      </c>
      <c r="CK262" s="92" t="str">
        <f t="shared" si="109"/>
        <v>50m得点表!16:25</v>
      </c>
      <c r="CL262" s="15" t="str">
        <f t="shared" si="110"/>
        <v>往得点表!3:13</v>
      </c>
      <c r="CM262" s="92" t="str">
        <f t="shared" si="111"/>
        <v>往得点表!16:25</v>
      </c>
      <c r="CN262" s="15" t="str">
        <f t="shared" si="112"/>
        <v>腕得点表!3:13</v>
      </c>
      <c r="CO262" s="92" t="str">
        <f t="shared" si="113"/>
        <v>腕得点表!16:25</v>
      </c>
      <c r="CP262" s="15" t="str">
        <f t="shared" si="114"/>
        <v>腕膝得点表!3:4</v>
      </c>
      <c r="CQ262" s="92" t="str">
        <f t="shared" si="115"/>
        <v>腕膝得点表!8:9</v>
      </c>
      <c r="CR262" s="15" t="str">
        <f t="shared" si="116"/>
        <v>20mシャトルラン得点表!3:13</v>
      </c>
      <c r="CS262" s="92" t="str">
        <f t="shared" si="117"/>
        <v>20mシャトルラン得点表!16:25</v>
      </c>
      <c r="CT262" s="31" t="b">
        <f t="shared" si="100"/>
        <v>0</v>
      </c>
    </row>
    <row r="263" spans="1:98">
      <c r="A263" s="8">
        <v>251</v>
      </c>
      <c r="B263" s="117"/>
      <c r="C263" s="13"/>
      <c r="D263" s="138"/>
      <c r="E263" s="13"/>
      <c r="F263" s="111" t="str">
        <f t="shared" si="118"/>
        <v/>
      </c>
      <c r="G263" s="13"/>
      <c r="H263" s="13"/>
      <c r="I263" s="29"/>
      <c r="J263" s="114" t="str">
        <f t="shared" ca="1" si="89"/>
        <v/>
      </c>
      <c r="K263" s="4"/>
      <c r="L263" s="45"/>
      <c r="M263" s="45"/>
      <c r="N263" s="45"/>
      <c r="O263" s="22"/>
      <c r="P263" s="23" t="str">
        <f t="shared" ca="1" si="90"/>
        <v/>
      </c>
      <c r="Q263" s="42"/>
      <c r="R263" s="43"/>
      <c r="S263" s="43"/>
      <c r="T263" s="43"/>
      <c r="U263" s="120"/>
      <c r="V263" s="95"/>
      <c r="W263" s="29" t="str">
        <f t="shared" ca="1" si="91"/>
        <v/>
      </c>
      <c r="X263" s="27"/>
      <c r="Y263" s="42"/>
      <c r="Z263" s="43"/>
      <c r="AA263" s="43"/>
      <c r="AB263" s="43"/>
      <c r="AC263" s="44"/>
      <c r="AD263" s="22"/>
      <c r="AE263" s="23" t="str">
        <f t="shared" ca="1" si="92"/>
        <v/>
      </c>
      <c r="AF263" s="22"/>
      <c r="AG263" s="23" t="str">
        <f t="shared" ca="1" si="93"/>
        <v/>
      </c>
      <c r="AH263" s="95"/>
      <c r="AI263" s="29" t="str">
        <f t="shared" ca="1" si="94"/>
        <v/>
      </c>
      <c r="AJ263" s="22"/>
      <c r="AK263" s="23" t="str">
        <f t="shared" ca="1" si="95"/>
        <v/>
      </c>
      <c r="AL263" s="22"/>
      <c r="AM263" s="23" t="str">
        <f t="shared" ca="1" si="96"/>
        <v/>
      </c>
      <c r="AN263" s="9" t="str">
        <f t="shared" si="97"/>
        <v/>
      </c>
      <c r="AO263" s="9" t="str">
        <f t="shared" si="98"/>
        <v/>
      </c>
      <c r="AP263" s="9" t="str">
        <f>IF(AN263=7,VLOOKUP(AO263,設定!$A$2:$B$6,2,1),"---")</f>
        <v>---</v>
      </c>
      <c r="AQ263" s="64"/>
      <c r="AR263" s="65"/>
      <c r="AS263" s="65"/>
      <c r="AT263" s="66" t="s">
        <v>105</v>
      </c>
      <c r="AU263" s="67"/>
      <c r="AV263" s="66"/>
      <c r="AW263" s="68"/>
      <c r="AX263" s="69" t="str">
        <f t="shared" si="101"/>
        <v/>
      </c>
      <c r="AY263" s="66" t="s">
        <v>105</v>
      </c>
      <c r="AZ263" s="66" t="s">
        <v>105</v>
      </c>
      <c r="BA263" s="66" t="s">
        <v>105</v>
      </c>
      <c r="BB263" s="66"/>
      <c r="BC263" s="66"/>
      <c r="BD263" s="66"/>
      <c r="BE263" s="66"/>
      <c r="BF263" s="70"/>
      <c r="BG263" s="74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153"/>
      <c r="BZ263" s="83"/>
      <c r="CA263" s="31"/>
      <c r="CB263" s="31">
        <v>251</v>
      </c>
      <c r="CC263" s="15" t="str">
        <f t="shared" si="99"/>
        <v/>
      </c>
      <c r="CD263" s="15" t="str">
        <f t="shared" si="102"/>
        <v>立得点表!3:12</v>
      </c>
      <c r="CE263" s="92" t="str">
        <f t="shared" si="103"/>
        <v>立得点表!16:25</v>
      </c>
      <c r="CF263" s="15" t="str">
        <f t="shared" si="104"/>
        <v>立3段得点表!3:13</v>
      </c>
      <c r="CG263" s="92" t="str">
        <f t="shared" si="105"/>
        <v>立3段得点表!16:25</v>
      </c>
      <c r="CH263" s="15" t="str">
        <f t="shared" si="106"/>
        <v>ボール得点表!3:13</v>
      </c>
      <c r="CI263" s="92" t="str">
        <f t="shared" si="107"/>
        <v>ボール得点表!16:25</v>
      </c>
      <c r="CJ263" s="15" t="str">
        <f t="shared" si="108"/>
        <v>50m得点表!3:13</v>
      </c>
      <c r="CK263" s="92" t="str">
        <f t="shared" si="109"/>
        <v>50m得点表!16:25</v>
      </c>
      <c r="CL263" s="15" t="str">
        <f t="shared" si="110"/>
        <v>往得点表!3:13</v>
      </c>
      <c r="CM263" s="92" t="str">
        <f t="shared" si="111"/>
        <v>往得点表!16:25</v>
      </c>
      <c r="CN263" s="15" t="str">
        <f t="shared" si="112"/>
        <v>腕得点表!3:13</v>
      </c>
      <c r="CO263" s="92" t="str">
        <f t="shared" si="113"/>
        <v>腕得点表!16:25</v>
      </c>
      <c r="CP263" s="15" t="str">
        <f t="shared" si="114"/>
        <v>腕膝得点表!3:4</v>
      </c>
      <c r="CQ263" s="92" t="str">
        <f t="shared" si="115"/>
        <v>腕膝得点表!8:9</v>
      </c>
      <c r="CR263" s="15" t="str">
        <f t="shared" si="116"/>
        <v>20mシャトルラン得点表!3:13</v>
      </c>
      <c r="CS263" s="92" t="str">
        <f t="shared" si="117"/>
        <v>20mシャトルラン得点表!16:25</v>
      </c>
      <c r="CT263" s="31" t="b">
        <f t="shared" si="100"/>
        <v>0</v>
      </c>
    </row>
    <row r="264" spans="1:98">
      <c r="A264" s="8">
        <v>252</v>
      </c>
      <c r="B264" s="117"/>
      <c r="C264" s="13"/>
      <c r="D264" s="138"/>
      <c r="E264" s="13"/>
      <c r="F264" s="111" t="str">
        <f t="shared" si="118"/>
        <v/>
      </c>
      <c r="G264" s="13"/>
      <c r="H264" s="13"/>
      <c r="I264" s="29"/>
      <c r="J264" s="114" t="str">
        <f t="shared" ca="1" si="89"/>
        <v/>
      </c>
      <c r="K264" s="4"/>
      <c r="L264" s="45"/>
      <c r="M264" s="45"/>
      <c r="N264" s="45"/>
      <c r="O264" s="22"/>
      <c r="P264" s="23" t="str">
        <f t="shared" ca="1" si="90"/>
        <v/>
      </c>
      <c r="Q264" s="42"/>
      <c r="R264" s="43"/>
      <c r="S264" s="43"/>
      <c r="T264" s="43"/>
      <c r="U264" s="120"/>
      <c r="V264" s="95"/>
      <c r="W264" s="29" t="str">
        <f t="shared" ca="1" si="91"/>
        <v/>
      </c>
      <c r="X264" s="27"/>
      <c r="Y264" s="42"/>
      <c r="Z264" s="43"/>
      <c r="AA264" s="43"/>
      <c r="AB264" s="43"/>
      <c r="AC264" s="44"/>
      <c r="AD264" s="22"/>
      <c r="AE264" s="23" t="str">
        <f t="shared" ca="1" si="92"/>
        <v/>
      </c>
      <c r="AF264" s="22"/>
      <c r="AG264" s="23" t="str">
        <f t="shared" ca="1" si="93"/>
        <v/>
      </c>
      <c r="AH264" s="95"/>
      <c r="AI264" s="29" t="str">
        <f t="shared" ca="1" si="94"/>
        <v/>
      </c>
      <c r="AJ264" s="22"/>
      <c r="AK264" s="23" t="str">
        <f t="shared" ca="1" si="95"/>
        <v/>
      </c>
      <c r="AL264" s="22"/>
      <c r="AM264" s="23" t="str">
        <f t="shared" ca="1" si="96"/>
        <v/>
      </c>
      <c r="AN264" s="9" t="str">
        <f t="shared" si="97"/>
        <v/>
      </c>
      <c r="AO264" s="9" t="str">
        <f t="shared" si="98"/>
        <v/>
      </c>
      <c r="AP264" s="9" t="str">
        <f>IF(AN264=7,VLOOKUP(AO264,設定!$A$2:$B$6,2,1),"---")</f>
        <v>---</v>
      </c>
      <c r="AQ264" s="64"/>
      <c r="AR264" s="65"/>
      <c r="AS264" s="65"/>
      <c r="AT264" s="66" t="s">
        <v>105</v>
      </c>
      <c r="AU264" s="67"/>
      <c r="AV264" s="66"/>
      <c r="AW264" s="68"/>
      <c r="AX264" s="69" t="str">
        <f t="shared" si="101"/>
        <v/>
      </c>
      <c r="AY264" s="66" t="s">
        <v>105</v>
      </c>
      <c r="AZ264" s="66" t="s">
        <v>105</v>
      </c>
      <c r="BA264" s="66" t="s">
        <v>105</v>
      </c>
      <c r="BB264" s="66"/>
      <c r="BC264" s="66"/>
      <c r="BD264" s="66"/>
      <c r="BE264" s="66"/>
      <c r="BF264" s="70"/>
      <c r="BG264" s="74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153"/>
      <c r="BZ264" s="83"/>
      <c r="CA264" s="31"/>
      <c r="CB264" s="31">
        <v>252</v>
      </c>
      <c r="CC264" s="15" t="str">
        <f t="shared" si="99"/>
        <v/>
      </c>
      <c r="CD264" s="15" t="str">
        <f t="shared" si="102"/>
        <v>立得点表!3:12</v>
      </c>
      <c r="CE264" s="92" t="str">
        <f t="shared" si="103"/>
        <v>立得点表!16:25</v>
      </c>
      <c r="CF264" s="15" t="str">
        <f t="shared" si="104"/>
        <v>立3段得点表!3:13</v>
      </c>
      <c r="CG264" s="92" t="str">
        <f t="shared" si="105"/>
        <v>立3段得点表!16:25</v>
      </c>
      <c r="CH264" s="15" t="str">
        <f t="shared" si="106"/>
        <v>ボール得点表!3:13</v>
      </c>
      <c r="CI264" s="92" t="str">
        <f t="shared" si="107"/>
        <v>ボール得点表!16:25</v>
      </c>
      <c r="CJ264" s="15" t="str">
        <f t="shared" si="108"/>
        <v>50m得点表!3:13</v>
      </c>
      <c r="CK264" s="92" t="str">
        <f t="shared" si="109"/>
        <v>50m得点表!16:25</v>
      </c>
      <c r="CL264" s="15" t="str">
        <f t="shared" si="110"/>
        <v>往得点表!3:13</v>
      </c>
      <c r="CM264" s="92" t="str">
        <f t="shared" si="111"/>
        <v>往得点表!16:25</v>
      </c>
      <c r="CN264" s="15" t="str">
        <f t="shared" si="112"/>
        <v>腕得点表!3:13</v>
      </c>
      <c r="CO264" s="92" t="str">
        <f t="shared" si="113"/>
        <v>腕得点表!16:25</v>
      </c>
      <c r="CP264" s="15" t="str">
        <f t="shared" si="114"/>
        <v>腕膝得点表!3:4</v>
      </c>
      <c r="CQ264" s="92" t="str">
        <f t="shared" si="115"/>
        <v>腕膝得点表!8:9</v>
      </c>
      <c r="CR264" s="15" t="str">
        <f t="shared" si="116"/>
        <v>20mシャトルラン得点表!3:13</v>
      </c>
      <c r="CS264" s="92" t="str">
        <f t="shared" si="117"/>
        <v>20mシャトルラン得点表!16:25</v>
      </c>
      <c r="CT264" s="31" t="b">
        <f t="shared" si="100"/>
        <v>0</v>
      </c>
    </row>
    <row r="265" spans="1:98">
      <c r="A265" s="8">
        <v>253</v>
      </c>
      <c r="B265" s="117"/>
      <c r="C265" s="13"/>
      <c r="D265" s="138"/>
      <c r="E265" s="13"/>
      <c r="F265" s="111" t="str">
        <f t="shared" si="118"/>
        <v/>
      </c>
      <c r="G265" s="13"/>
      <c r="H265" s="13"/>
      <c r="I265" s="29"/>
      <c r="J265" s="114" t="str">
        <f t="shared" ca="1" si="89"/>
        <v/>
      </c>
      <c r="K265" s="4"/>
      <c r="L265" s="45"/>
      <c r="M265" s="45"/>
      <c r="N265" s="45"/>
      <c r="O265" s="22"/>
      <c r="P265" s="23" t="str">
        <f t="shared" ca="1" si="90"/>
        <v/>
      </c>
      <c r="Q265" s="42"/>
      <c r="R265" s="43"/>
      <c r="S265" s="43"/>
      <c r="T265" s="43"/>
      <c r="U265" s="120"/>
      <c r="V265" s="95"/>
      <c r="W265" s="29" t="str">
        <f t="shared" ca="1" si="91"/>
        <v/>
      </c>
      <c r="X265" s="27"/>
      <c r="Y265" s="42"/>
      <c r="Z265" s="43"/>
      <c r="AA265" s="43"/>
      <c r="AB265" s="43"/>
      <c r="AC265" s="44"/>
      <c r="AD265" s="22"/>
      <c r="AE265" s="23" t="str">
        <f t="shared" ca="1" si="92"/>
        <v/>
      </c>
      <c r="AF265" s="22"/>
      <c r="AG265" s="23" t="str">
        <f t="shared" ca="1" si="93"/>
        <v/>
      </c>
      <c r="AH265" s="95"/>
      <c r="AI265" s="29" t="str">
        <f t="shared" ca="1" si="94"/>
        <v/>
      </c>
      <c r="AJ265" s="22"/>
      <c r="AK265" s="23" t="str">
        <f t="shared" ca="1" si="95"/>
        <v/>
      </c>
      <c r="AL265" s="22"/>
      <c r="AM265" s="23" t="str">
        <f t="shared" ca="1" si="96"/>
        <v/>
      </c>
      <c r="AN265" s="9" t="str">
        <f t="shared" si="97"/>
        <v/>
      </c>
      <c r="AO265" s="9" t="str">
        <f t="shared" si="98"/>
        <v/>
      </c>
      <c r="AP265" s="9" t="str">
        <f>IF(AN265=7,VLOOKUP(AO265,設定!$A$2:$B$6,2,1),"---")</f>
        <v>---</v>
      </c>
      <c r="AQ265" s="64"/>
      <c r="AR265" s="65"/>
      <c r="AS265" s="65"/>
      <c r="AT265" s="66" t="s">
        <v>105</v>
      </c>
      <c r="AU265" s="67"/>
      <c r="AV265" s="66"/>
      <c r="AW265" s="68"/>
      <c r="AX265" s="69" t="str">
        <f t="shared" si="101"/>
        <v/>
      </c>
      <c r="AY265" s="66" t="s">
        <v>105</v>
      </c>
      <c r="AZ265" s="66" t="s">
        <v>105</v>
      </c>
      <c r="BA265" s="66" t="s">
        <v>105</v>
      </c>
      <c r="BB265" s="66"/>
      <c r="BC265" s="66"/>
      <c r="BD265" s="66"/>
      <c r="BE265" s="66"/>
      <c r="BF265" s="70"/>
      <c r="BG265" s="74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153"/>
      <c r="BZ265" s="83"/>
      <c r="CA265" s="31"/>
      <c r="CB265" s="31">
        <v>253</v>
      </c>
      <c r="CC265" s="15" t="str">
        <f t="shared" si="99"/>
        <v/>
      </c>
      <c r="CD265" s="15" t="str">
        <f t="shared" si="102"/>
        <v>立得点表!3:12</v>
      </c>
      <c r="CE265" s="92" t="str">
        <f t="shared" si="103"/>
        <v>立得点表!16:25</v>
      </c>
      <c r="CF265" s="15" t="str">
        <f t="shared" si="104"/>
        <v>立3段得点表!3:13</v>
      </c>
      <c r="CG265" s="92" t="str">
        <f t="shared" si="105"/>
        <v>立3段得点表!16:25</v>
      </c>
      <c r="CH265" s="15" t="str">
        <f t="shared" si="106"/>
        <v>ボール得点表!3:13</v>
      </c>
      <c r="CI265" s="92" t="str">
        <f t="shared" si="107"/>
        <v>ボール得点表!16:25</v>
      </c>
      <c r="CJ265" s="15" t="str">
        <f t="shared" si="108"/>
        <v>50m得点表!3:13</v>
      </c>
      <c r="CK265" s="92" t="str">
        <f t="shared" si="109"/>
        <v>50m得点表!16:25</v>
      </c>
      <c r="CL265" s="15" t="str">
        <f t="shared" si="110"/>
        <v>往得点表!3:13</v>
      </c>
      <c r="CM265" s="92" t="str">
        <f t="shared" si="111"/>
        <v>往得点表!16:25</v>
      </c>
      <c r="CN265" s="15" t="str">
        <f t="shared" si="112"/>
        <v>腕得点表!3:13</v>
      </c>
      <c r="CO265" s="92" t="str">
        <f t="shared" si="113"/>
        <v>腕得点表!16:25</v>
      </c>
      <c r="CP265" s="15" t="str">
        <f t="shared" si="114"/>
        <v>腕膝得点表!3:4</v>
      </c>
      <c r="CQ265" s="92" t="str">
        <f t="shared" si="115"/>
        <v>腕膝得点表!8:9</v>
      </c>
      <c r="CR265" s="15" t="str">
        <f t="shared" si="116"/>
        <v>20mシャトルラン得点表!3:13</v>
      </c>
      <c r="CS265" s="92" t="str">
        <f t="shared" si="117"/>
        <v>20mシャトルラン得点表!16:25</v>
      </c>
      <c r="CT265" s="31" t="b">
        <f t="shared" si="100"/>
        <v>0</v>
      </c>
    </row>
    <row r="266" spans="1:98">
      <c r="A266" s="8">
        <v>254</v>
      </c>
      <c r="B266" s="117"/>
      <c r="C266" s="13"/>
      <c r="D266" s="138"/>
      <c r="E266" s="13"/>
      <c r="F266" s="111" t="str">
        <f t="shared" si="118"/>
        <v/>
      </c>
      <c r="G266" s="13"/>
      <c r="H266" s="13"/>
      <c r="I266" s="29"/>
      <c r="J266" s="114" t="str">
        <f t="shared" ca="1" si="89"/>
        <v/>
      </c>
      <c r="K266" s="4"/>
      <c r="L266" s="45"/>
      <c r="M266" s="45"/>
      <c r="N266" s="45"/>
      <c r="O266" s="22"/>
      <c r="P266" s="23" t="str">
        <f t="shared" ca="1" si="90"/>
        <v/>
      </c>
      <c r="Q266" s="42"/>
      <c r="R266" s="43"/>
      <c r="S266" s="43"/>
      <c r="T266" s="43"/>
      <c r="U266" s="120"/>
      <c r="V266" s="95"/>
      <c r="W266" s="29" t="str">
        <f t="shared" ca="1" si="91"/>
        <v/>
      </c>
      <c r="X266" s="27"/>
      <c r="Y266" s="42"/>
      <c r="Z266" s="43"/>
      <c r="AA266" s="43"/>
      <c r="AB266" s="43"/>
      <c r="AC266" s="44"/>
      <c r="AD266" s="22"/>
      <c r="AE266" s="23" t="str">
        <f t="shared" ca="1" si="92"/>
        <v/>
      </c>
      <c r="AF266" s="22"/>
      <c r="AG266" s="23" t="str">
        <f t="shared" ca="1" si="93"/>
        <v/>
      </c>
      <c r="AH266" s="95"/>
      <c r="AI266" s="29" t="str">
        <f t="shared" ca="1" si="94"/>
        <v/>
      </c>
      <c r="AJ266" s="22"/>
      <c r="AK266" s="23" t="str">
        <f t="shared" ca="1" si="95"/>
        <v/>
      </c>
      <c r="AL266" s="22"/>
      <c r="AM266" s="23" t="str">
        <f t="shared" ca="1" si="96"/>
        <v/>
      </c>
      <c r="AN266" s="9" t="str">
        <f t="shared" si="97"/>
        <v/>
      </c>
      <c r="AO266" s="9" t="str">
        <f t="shared" si="98"/>
        <v/>
      </c>
      <c r="AP266" s="9" t="str">
        <f>IF(AN266=7,VLOOKUP(AO266,設定!$A$2:$B$6,2,1),"---")</f>
        <v>---</v>
      </c>
      <c r="AQ266" s="64"/>
      <c r="AR266" s="65"/>
      <c r="AS266" s="65"/>
      <c r="AT266" s="66" t="s">
        <v>105</v>
      </c>
      <c r="AU266" s="67"/>
      <c r="AV266" s="66"/>
      <c r="AW266" s="68"/>
      <c r="AX266" s="69" t="str">
        <f t="shared" si="101"/>
        <v/>
      </c>
      <c r="AY266" s="66" t="s">
        <v>105</v>
      </c>
      <c r="AZ266" s="66" t="s">
        <v>105</v>
      </c>
      <c r="BA266" s="66" t="s">
        <v>105</v>
      </c>
      <c r="BB266" s="66"/>
      <c r="BC266" s="66"/>
      <c r="BD266" s="66"/>
      <c r="BE266" s="66"/>
      <c r="BF266" s="70"/>
      <c r="BG266" s="74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153"/>
      <c r="BZ266" s="83"/>
      <c r="CA266" s="31"/>
      <c r="CB266" s="31">
        <v>254</v>
      </c>
      <c r="CC266" s="15" t="str">
        <f t="shared" si="99"/>
        <v/>
      </c>
      <c r="CD266" s="15" t="str">
        <f t="shared" si="102"/>
        <v>立得点表!3:12</v>
      </c>
      <c r="CE266" s="92" t="str">
        <f t="shared" si="103"/>
        <v>立得点表!16:25</v>
      </c>
      <c r="CF266" s="15" t="str">
        <f t="shared" si="104"/>
        <v>立3段得点表!3:13</v>
      </c>
      <c r="CG266" s="92" t="str">
        <f t="shared" si="105"/>
        <v>立3段得点表!16:25</v>
      </c>
      <c r="CH266" s="15" t="str">
        <f t="shared" si="106"/>
        <v>ボール得点表!3:13</v>
      </c>
      <c r="CI266" s="92" t="str">
        <f t="shared" si="107"/>
        <v>ボール得点表!16:25</v>
      </c>
      <c r="CJ266" s="15" t="str">
        <f t="shared" si="108"/>
        <v>50m得点表!3:13</v>
      </c>
      <c r="CK266" s="92" t="str">
        <f t="shared" si="109"/>
        <v>50m得点表!16:25</v>
      </c>
      <c r="CL266" s="15" t="str">
        <f t="shared" si="110"/>
        <v>往得点表!3:13</v>
      </c>
      <c r="CM266" s="92" t="str">
        <f t="shared" si="111"/>
        <v>往得点表!16:25</v>
      </c>
      <c r="CN266" s="15" t="str">
        <f t="shared" si="112"/>
        <v>腕得点表!3:13</v>
      </c>
      <c r="CO266" s="92" t="str">
        <f t="shared" si="113"/>
        <v>腕得点表!16:25</v>
      </c>
      <c r="CP266" s="15" t="str">
        <f t="shared" si="114"/>
        <v>腕膝得点表!3:4</v>
      </c>
      <c r="CQ266" s="92" t="str">
        <f t="shared" si="115"/>
        <v>腕膝得点表!8:9</v>
      </c>
      <c r="CR266" s="15" t="str">
        <f t="shared" si="116"/>
        <v>20mシャトルラン得点表!3:13</v>
      </c>
      <c r="CS266" s="92" t="str">
        <f t="shared" si="117"/>
        <v>20mシャトルラン得点表!16:25</v>
      </c>
      <c r="CT266" s="31" t="b">
        <f t="shared" si="100"/>
        <v>0</v>
      </c>
    </row>
    <row r="267" spans="1:98">
      <c r="A267" s="8">
        <v>255</v>
      </c>
      <c r="B267" s="117"/>
      <c r="C267" s="13"/>
      <c r="D267" s="138"/>
      <c r="E267" s="13"/>
      <c r="F267" s="111" t="str">
        <f t="shared" si="118"/>
        <v/>
      </c>
      <c r="G267" s="13"/>
      <c r="H267" s="13"/>
      <c r="I267" s="29"/>
      <c r="J267" s="114" t="str">
        <f t="shared" ca="1" si="89"/>
        <v/>
      </c>
      <c r="K267" s="4"/>
      <c r="L267" s="45"/>
      <c r="M267" s="45"/>
      <c r="N267" s="45"/>
      <c r="O267" s="22"/>
      <c r="P267" s="23" t="str">
        <f t="shared" ca="1" si="90"/>
        <v/>
      </c>
      <c r="Q267" s="42"/>
      <c r="R267" s="43"/>
      <c r="S267" s="43"/>
      <c r="T267" s="43"/>
      <c r="U267" s="120"/>
      <c r="V267" s="95"/>
      <c r="W267" s="29" t="str">
        <f t="shared" ca="1" si="91"/>
        <v/>
      </c>
      <c r="X267" s="27"/>
      <c r="Y267" s="42"/>
      <c r="Z267" s="43"/>
      <c r="AA267" s="43"/>
      <c r="AB267" s="43"/>
      <c r="AC267" s="44"/>
      <c r="AD267" s="22"/>
      <c r="AE267" s="23" t="str">
        <f t="shared" ca="1" si="92"/>
        <v/>
      </c>
      <c r="AF267" s="22"/>
      <c r="AG267" s="23" t="str">
        <f t="shared" ca="1" si="93"/>
        <v/>
      </c>
      <c r="AH267" s="95"/>
      <c r="AI267" s="29" t="str">
        <f t="shared" ca="1" si="94"/>
        <v/>
      </c>
      <c r="AJ267" s="22"/>
      <c r="AK267" s="23" t="str">
        <f t="shared" ca="1" si="95"/>
        <v/>
      </c>
      <c r="AL267" s="22"/>
      <c r="AM267" s="23" t="str">
        <f t="shared" ca="1" si="96"/>
        <v/>
      </c>
      <c r="AN267" s="9" t="str">
        <f t="shared" si="97"/>
        <v/>
      </c>
      <c r="AO267" s="9" t="str">
        <f t="shared" si="98"/>
        <v/>
      </c>
      <c r="AP267" s="9" t="str">
        <f>IF(AN267=7,VLOOKUP(AO267,設定!$A$2:$B$6,2,1),"---")</f>
        <v>---</v>
      </c>
      <c r="AQ267" s="64"/>
      <c r="AR267" s="65"/>
      <c r="AS267" s="65"/>
      <c r="AT267" s="66" t="s">
        <v>105</v>
      </c>
      <c r="AU267" s="67"/>
      <c r="AV267" s="66"/>
      <c r="AW267" s="68"/>
      <c r="AX267" s="69" t="str">
        <f t="shared" si="101"/>
        <v/>
      </c>
      <c r="AY267" s="66" t="s">
        <v>105</v>
      </c>
      <c r="AZ267" s="66" t="s">
        <v>105</v>
      </c>
      <c r="BA267" s="66" t="s">
        <v>105</v>
      </c>
      <c r="BB267" s="66"/>
      <c r="BC267" s="66"/>
      <c r="BD267" s="66"/>
      <c r="BE267" s="66"/>
      <c r="BF267" s="70"/>
      <c r="BG267" s="74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153"/>
      <c r="BZ267" s="83"/>
      <c r="CA267" s="31"/>
      <c r="CB267" s="31">
        <v>255</v>
      </c>
      <c r="CC267" s="15" t="str">
        <f t="shared" si="99"/>
        <v/>
      </c>
      <c r="CD267" s="15" t="str">
        <f t="shared" si="102"/>
        <v>立得点表!3:12</v>
      </c>
      <c r="CE267" s="92" t="str">
        <f t="shared" si="103"/>
        <v>立得点表!16:25</v>
      </c>
      <c r="CF267" s="15" t="str">
        <f t="shared" si="104"/>
        <v>立3段得点表!3:13</v>
      </c>
      <c r="CG267" s="92" t="str">
        <f t="shared" si="105"/>
        <v>立3段得点表!16:25</v>
      </c>
      <c r="CH267" s="15" t="str">
        <f t="shared" si="106"/>
        <v>ボール得点表!3:13</v>
      </c>
      <c r="CI267" s="92" t="str">
        <f t="shared" si="107"/>
        <v>ボール得点表!16:25</v>
      </c>
      <c r="CJ267" s="15" t="str">
        <f t="shared" si="108"/>
        <v>50m得点表!3:13</v>
      </c>
      <c r="CK267" s="92" t="str">
        <f t="shared" si="109"/>
        <v>50m得点表!16:25</v>
      </c>
      <c r="CL267" s="15" t="str">
        <f t="shared" si="110"/>
        <v>往得点表!3:13</v>
      </c>
      <c r="CM267" s="92" t="str">
        <f t="shared" si="111"/>
        <v>往得点表!16:25</v>
      </c>
      <c r="CN267" s="15" t="str">
        <f t="shared" si="112"/>
        <v>腕得点表!3:13</v>
      </c>
      <c r="CO267" s="92" t="str">
        <f t="shared" si="113"/>
        <v>腕得点表!16:25</v>
      </c>
      <c r="CP267" s="15" t="str">
        <f t="shared" si="114"/>
        <v>腕膝得点表!3:4</v>
      </c>
      <c r="CQ267" s="92" t="str">
        <f t="shared" si="115"/>
        <v>腕膝得点表!8:9</v>
      </c>
      <c r="CR267" s="15" t="str">
        <f t="shared" si="116"/>
        <v>20mシャトルラン得点表!3:13</v>
      </c>
      <c r="CS267" s="92" t="str">
        <f t="shared" si="117"/>
        <v>20mシャトルラン得点表!16:25</v>
      </c>
      <c r="CT267" s="31" t="b">
        <f t="shared" si="100"/>
        <v>0</v>
      </c>
    </row>
    <row r="268" spans="1:98">
      <c r="A268" s="8">
        <v>256</v>
      </c>
      <c r="B268" s="117"/>
      <c r="C268" s="13"/>
      <c r="D268" s="138"/>
      <c r="E268" s="13"/>
      <c r="F268" s="111" t="str">
        <f t="shared" si="118"/>
        <v/>
      </c>
      <c r="G268" s="13"/>
      <c r="H268" s="13"/>
      <c r="I268" s="29"/>
      <c r="J268" s="114" t="str">
        <f t="shared" ca="1" si="89"/>
        <v/>
      </c>
      <c r="K268" s="4"/>
      <c r="L268" s="45"/>
      <c r="M268" s="45"/>
      <c r="N268" s="45"/>
      <c r="O268" s="22"/>
      <c r="P268" s="23" t="str">
        <f t="shared" ca="1" si="90"/>
        <v/>
      </c>
      <c r="Q268" s="42"/>
      <c r="R268" s="43"/>
      <c r="S268" s="43"/>
      <c r="T268" s="43"/>
      <c r="U268" s="120"/>
      <c r="V268" s="95"/>
      <c r="W268" s="29" t="str">
        <f t="shared" ca="1" si="91"/>
        <v/>
      </c>
      <c r="X268" s="27"/>
      <c r="Y268" s="42"/>
      <c r="Z268" s="43"/>
      <c r="AA268" s="43"/>
      <c r="AB268" s="43"/>
      <c r="AC268" s="44"/>
      <c r="AD268" s="22"/>
      <c r="AE268" s="23" t="str">
        <f t="shared" ca="1" si="92"/>
        <v/>
      </c>
      <c r="AF268" s="22"/>
      <c r="AG268" s="23" t="str">
        <f t="shared" ca="1" si="93"/>
        <v/>
      </c>
      <c r="AH268" s="95"/>
      <c r="AI268" s="29" t="str">
        <f t="shared" ca="1" si="94"/>
        <v/>
      </c>
      <c r="AJ268" s="22"/>
      <c r="AK268" s="23" t="str">
        <f t="shared" ca="1" si="95"/>
        <v/>
      </c>
      <c r="AL268" s="22"/>
      <c r="AM268" s="23" t="str">
        <f t="shared" ca="1" si="96"/>
        <v/>
      </c>
      <c r="AN268" s="9" t="str">
        <f t="shared" si="97"/>
        <v/>
      </c>
      <c r="AO268" s="9" t="str">
        <f t="shared" si="98"/>
        <v/>
      </c>
      <c r="AP268" s="9" t="str">
        <f>IF(AN268=7,VLOOKUP(AO268,設定!$A$2:$B$6,2,1),"---")</f>
        <v>---</v>
      </c>
      <c r="AQ268" s="64"/>
      <c r="AR268" s="65"/>
      <c r="AS268" s="65"/>
      <c r="AT268" s="66" t="s">
        <v>105</v>
      </c>
      <c r="AU268" s="67"/>
      <c r="AV268" s="66"/>
      <c r="AW268" s="68"/>
      <c r="AX268" s="69" t="str">
        <f t="shared" si="101"/>
        <v/>
      </c>
      <c r="AY268" s="66" t="s">
        <v>105</v>
      </c>
      <c r="AZ268" s="66" t="s">
        <v>105</v>
      </c>
      <c r="BA268" s="66" t="s">
        <v>105</v>
      </c>
      <c r="BB268" s="66"/>
      <c r="BC268" s="66"/>
      <c r="BD268" s="66"/>
      <c r="BE268" s="66"/>
      <c r="BF268" s="70"/>
      <c r="BG268" s="74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153"/>
      <c r="BZ268" s="83"/>
      <c r="CA268" s="31"/>
      <c r="CB268" s="31">
        <v>256</v>
      </c>
      <c r="CC268" s="15" t="str">
        <f t="shared" si="99"/>
        <v/>
      </c>
      <c r="CD268" s="15" t="str">
        <f t="shared" si="102"/>
        <v>立得点表!3:12</v>
      </c>
      <c r="CE268" s="92" t="str">
        <f t="shared" si="103"/>
        <v>立得点表!16:25</v>
      </c>
      <c r="CF268" s="15" t="str">
        <f t="shared" si="104"/>
        <v>立3段得点表!3:13</v>
      </c>
      <c r="CG268" s="92" t="str">
        <f t="shared" si="105"/>
        <v>立3段得点表!16:25</v>
      </c>
      <c r="CH268" s="15" t="str">
        <f t="shared" si="106"/>
        <v>ボール得点表!3:13</v>
      </c>
      <c r="CI268" s="92" t="str">
        <f t="shared" si="107"/>
        <v>ボール得点表!16:25</v>
      </c>
      <c r="CJ268" s="15" t="str">
        <f t="shared" si="108"/>
        <v>50m得点表!3:13</v>
      </c>
      <c r="CK268" s="92" t="str">
        <f t="shared" si="109"/>
        <v>50m得点表!16:25</v>
      </c>
      <c r="CL268" s="15" t="str">
        <f t="shared" si="110"/>
        <v>往得点表!3:13</v>
      </c>
      <c r="CM268" s="92" t="str">
        <f t="shared" si="111"/>
        <v>往得点表!16:25</v>
      </c>
      <c r="CN268" s="15" t="str">
        <f t="shared" si="112"/>
        <v>腕得点表!3:13</v>
      </c>
      <c r="CO268" s="92" t="str">
        <f t="shared" si="113"/>
        <v>腕得点表!16:25</v>
      </c>
      <c r="CP268" s="15" t="str">
        <f t="shared" si="114"/>
        <v>腕膝得点表!3:4</v>
      </c>
      <c r="CQ268" s="92" t="str">
        <f t="shared" si="115"/>
        <v>腕膝得点表!8:9</v>
      </c>
      <c r="CR268" s="15" t="str">
        <f t="shared" si="116"/>
        <v>20mシャトルラン得点表!3:13</v>
      </c>
      <c r="CS268" s="92" t="str">
        <f t="shared" si="117"/>
        <v>20mシャトルラン得点表!16:25</v>
      </c>
      <c r="CT268" s="31" t="b">
        <f t="shared" si="100"/>
        <v>0</v>
      </c>
    </row>
    <row r="269" spans="1:98">
      <c r="A269" s="8">
        <v>257</v>
      </c>
      <c r="B269" s="117"/>
      <c r="C269" s="13"/>
      <c r="D269" s="138"/>
      <c r="E269" s="13"/>
      <c r="F269" s="111" t="str">
        <f t="shared" si="118"/>
        <v/>
      </c>
      <c r="G269" s="13"/>
      <c r="H269" s="13"/>
      <c r="I269" s="29"/>
      <c r="J269" s="114" t="str">
        <f t="shared" ref="J269:J332" ca="1" si="119">IF(B269="","",IF(I269="","",CHOOSE(MATCH($I269,IF($C269="男",INDIRECT(CJ269),INDIRECT(CK269)),1),10,9,8,7,6,5,4,3,2,1)))</f>
        <v/>
      </c>
      <c r="K269" s="4"/>
      <c r="L269" s="45"/>
      <c r="M269" s="45"/>
      <c r="N269" s="45"/>
      <c r="O269" s="22"/>
      <c r="P269" s="23" t="str">
        <f t="shared" ref="P269:P332" ca="1" si="120">IF(B269="","",IF(O269="","",CHOOSE(MATCH($O269,IF($C269="男",INDIRECT(CD269),INDIRECT(CE269)),1),1,2,3,4,5,6,7,8,9,10)))</f>
        <v/>
      </c>
      <c r="Q269" s="42"/>
      <c r="R269" s="43"/>
      <c r="S269" s="43"/>
      <c r="T269" s="43"/>
      <c r="U269" s="120"/>
      <c r="V269" s="95"/>
      <c r="W269" s="29" t="str">
        <f t="shared" ref="W269:W332" ca="1" si="121">IF(B269="","",IF(V269="","",CHOOSE(MATCH($V269,IF($C269="男",INDIRECT(CH269),INDIRECT(CI269)),1),1,2,3,4,5,6,7,8,9,10)))</f>
        <v/>
      </c>
      <c r="X269" s="27"/>
      <c r="Y269" s="42"/>
      <c r="Z269" s="43"/>
      <c r="AA269" s="43"/>
      <c r="AB269" s="43"/>
      <c r="AC269" s="44"/>
      <c r="AD269" s="22"/>
      <c r="AE269" s="23" t="str">
        <f t="shared" ref="AE269:AE332" ca="1" si="122">IF(B269="","",IF(AD269="","",CHOOSE(MATCH(AD269,IF($C269="男",INDIRECT(CL269),INDIRECT(CM269)),1),1,2,3,4,5,6,7,8,9,10)))</f>
        <v/>
      </c>
      <c r="AF269" s="22"/>
      <c r="AG269" s="23" t="str">
        <f t="shared" ref="AG269:AG332" ca="1" si="123">IF(B269="","",IF(AF269="","",CHOOSE(MATCH(AF269,IF($C269="男",INDIRECT(CN269),INDIRECT(CO269)),1),1,2,3,4,5,6,7,8,9,10)))</f>
        <v/>
      </c>
      <c r="AH269" s="95"/>
      <c r="AI269" s="29" t="str">
        <f t="shared" ref="AI269:AI332" ca="1" si="124">IF(B269="","",IF(AH269="","",CHOOSE(MATCH(AH269,IF($C269="男",INDIRECT(CP269),INDIRECT(CQ269)),1),1,2,3,4,5,6,7,8,9,10)))</f>
        <v/>
      </c>
      <c r="AJ269" s="22"/>
      <c r="AK269" s="23" t="str">
        <f t="shared" ref="AK269:AK332" ca="1" si="125">IF(B269="","",IF(AJ269="","",CHOOSE(MATCH($AJ269,IF($C269="男",INDIRECT(CF269),INDIRECT(CG269)),1),1,2,3,4,5,6,7,8,9,10)))</f>
        <v/>
      </c>
      <c r="AL269" s="22"/>
      <c r="AM269" s="23" t="str">
        <f t="shared" ref="AM269:AM332" ca="1" si="126">IF(B269="","",IF(AL269="","",CHOOSE(MATCH(AL269,IF($C269="男",INDIRECT(CR269),INDIRECT(CS269)),1),1,2,3,4,5,6,7,8,9,10)))</f>
        <v/>
      </c>
      <c r="AN269" s="9" t="str">
        <f t="shared" ref="AN269:AN332" si="127">IF(B269="","",COUNT(O269,AJ269,V269,I269,AF269,AD269,AL269,AH269))</f>
        <v/>
      </c>
      <c r="AO269" s="9" t="str">
        <f t="shared" ref="AO269:AO332" si="128">IF(B269="","",SUM(P269,AK269,W269,AG269,J269,AE269,AM269,AI269))</f>
        <v/>
      </c>
      <c r="AP269" s="9" t="str">
        <f>IF(AN269=7,VLOOKUP(AO269,設定!$A$2:$B$6,2,1),"---")</f>
        <v>---</v>
      </c>
      <c r="AQ269" s="64"/>
      <c r="AR269" s="65"/>
      <c r="AS269" s="65"/>
      <c r="AT269" s="66" t="s">
        <v>105</v>
      </c>
      <c r="AU269" s="67"/>
      <c r="AV269" s="66"/>
      <c r="AW269" s="68"/>
      <c r="AX269" s="69" t="str">
        <f t="shared" si="101"/>
        <v/>
      </c>
      <c r="AY269" s="66" t="s">
        <v>105</v>
      </c>
      <c r="AZ269" s="66" t="s">
        <v>105</v>
      </c>
      <c r="BA269" s="66" t="s">
        <v>105</v>
      </c>
      <c r="BB269" s="66"/>
      <c r="BC269" s="66"/>
      <c r="BD269" s="66"/>
      <c r="BE269" s="66"/>
      <c r="BF269" s="70"/>
      <c r="BG269" s="74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153"/>
      <c r="BZ269" s="83"/>
      <c r="CA269" s="31"/>
      <c r="CB269" s="31">
        <v>257</v>
      </c>
      <c r="CC269" s="15" t="str">
        <f t="shared" ref="CC269:CC332" si="129">IF(F269="","",VLOOKUP(F269,年齢変換表,2))</f>
        <v/>
      </c>
      <c r="CD269" s="15" t="str">
        <f t="shared" si="102"/>
        <v>立得点表!3:12</v>
      </c>
      <c r="CE269" s="92" t="str">
        <f t="shared" si="103"/>
        <v>立得点表!16:25</v>
      </c>
      <c r="CF269" s="15" t="str">
        <f t="shared" si="104"/>
        <v>立3段得点表!3:13</v>
      </c>
      <c r="CG269" s="92" t="str">
        <f t="shared" si="105"/>
        <v>立3段得点表!16:25</v>
      </c>
      <c r="CH269" s="15" t="str">
        <f t="shared" si="106"/>
        <v>ボール得点表!3:13</v>
      </c>
      <c r="CI269" s="92" t="str">
        <f t="shared" si="107"/>
        <v>ボール得点表!16:25</v>
      </c>
      <c r="CJ269" s="15" t="str">
        <f t="shared" si="108"/>
        <v>50m得点表!3:13</v>
      </c>
      <c r="CK269" s="92" t="str">
        <f t="shared" si="109"/>
        <v>50m得点表!16:25</v>
      </c>
      <c r="CL269" s="15" t="str">
        <f t="shared" si="110"/>
        <v>往得点表!3:13</v>
      </c>
      <c r="CM269" s="92" t="str">
        <f t="shared" si="111"/>
        <v>往得点表!16:25</v>
      </c>
      <c r="CN269" s="15" t="str">
        <f t="shared" si="112"/>
        <v>腕得点表!3:13</v>
      </c>
      <c r="CO269" s="92" t="str">
        <f t="shared" si="113"/>
        <v>腕得点表!16:25</v>
      </c>
      <c r="CP269" s="15" t="str">
        <f t="shared" si="114"/>
        <v>腕膝得点表!3:4</v>
      </c>
      <c r="CQ269" s="92" t="str">
        <f t="shared" si="115"/>
        <v>腕膝得点表!8:9</v>
      </c>
      <c r="CR269" s="15" t="str">
        <f t="shared" si="116"/>
        <v>20mシャトルラン得点表!3:13</v>
      </c>
      <c r="CS269" s="92" t="str">
        <f t="shared" si="117"/>
        <v>20mシャトルラン得点表!16:25</v>
      </c>
      <c r="CT269" s="31" t="b">
        <f t="shared" ref="CT269:CT332" si="130">OR(AND(E269&lt;=7,E269&lt;&gt;""),AND(E269&gt;=50,E269=""))</f>
        <v>0</v>
      </c>
    </row>
    <row r="270" spans="1:98">
      <c r="A270" s="8">
        <v>258</v>
      </c>
      <c r="B270" s="117"/>
      <c r="C270" s="13"/>
      <c r="D270" s="138"/>
      <c r="E270" s="13"/>
      <c r="F270" s="111" t="str">
        <f t="shared" si="118"/>
        <v/>
      </c>
      <c r="G270" s="13"/>
      <c r="H270" s="13"/>
      <c r="I270" s="29"/>
      <c r="J270" s="114" t="str">
        <f t="shared" ca="1" si="119"/>
        <v/>
      </c>
      <c r="K270" s="4"/>
      <c r="L270" s="45"/>
      <c r="M270" s="45"/>
      <c r="N270" s="45"/>
      <c r="O270" s="22"/>
      <c r="P270" s="23" t="str">
        <f t="shared" ca="1" si="120"/>
        <v/>
      </c>
      <c r="Q270" s="42"/>
      <c r="R270" s="43"/>
      <c r="S270" s="43"/>
      <c r="T270" s="43"/>
      <c r="U270" s="120"/>
      <c r="V270" s="95"/>
      <c r="W270" s="29" t="str">
        <f t="shared" ca="1" si="121"/>
        <v/>
      </c>
      <c r="X270" s="27"/>
      <c r="Y270" s="42"/>
      <c r="Z270" s="43"/>
      <c r="AA270" s="43"/>
      <c r="AB270" s="43"/>
      <c r="AC270" s="44"/>
      <c r="AD270" s="22"/>
      <c r="AE270" s="23" t="str">
        <f t="shared" ca="1" si="122"/>
        <v/>
      </c>
      <c r="AF270" s="22"/>
      <c r="AG270" s="23" t="str">
        <f t="shared" ca="1" si="123"/>
        <v/>
      </c>
      <c r="AH270" s="95"/>
      <c r="AI270" s="29" t="str">
        <f t="shared" ca="1" si="124"/>
        <v/>
      </c>
      <c r="AJ270" s="22"/>
      <c r="AK270" s="23" t="str">
        <f t="shared" ca="1" si="125"/>
        <v/>
      </c>
      <c r="AL270" s="22"/>
      <c r="AM270" s="23" t="str">
        <f t="shared" ca="1" si="126"/>
        <v/>
      </c>
      <c r="AN270" s="9" t="str">
        <f t="shared" si="127"/>
        <v/>
      </c>
      <c r="AO270" s="9" t="str">
        <f t="shared" si="128"/>
        <v/>
      </c>
      <c r="AP270" s="9" t="str">
        <f>IF(AN270=7,VLOOKUP(AO270,設定!$A$2:$B$6,2,1),"---")</f>
        <v>---</v>
      </c>
      <c r="AQ270" s="64"/>
      <c r="AR270" s="65"/>
      <c r="AS270" s="65"/>
      <c r="AT270" s="66" t="s">
        <v>105</v>
      </c>
      <c r="AU270" s="67"/>
      <c r="AV270" s="66"/>
      <c r="AW270" s="68"/>
      <c r="AX270" s="69" t="str">
        <f t="shared" ref="AX270:AX333" si="131">IF(AW270="","",AW270/AV270)</f>
        <v/>
      </c>
      <c r="AY270" s="66" t="s">
        <v>105</v>
      </c>
      <c r="AZ270" s="66" t="s">
        <v>105</v>
      </c>
      <c r="BA270" s="66" t="s">
        <v>105</v>
      </c>
      <c r="BB270" s="66"/>
      <c r="BC270" s="66"/>
      <c r="BD270" s="66"/>
      <c r="BE270" s="66"/>
      <c r="BF270" s="70"/>
      <c r="BG270" s="74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153"/>
      <c r="BZ270" s="83"/>
      <c r="CA270" s="31"/>
      <c r="CB270" s="31">
        <v>258</v>
      </c>
      <c r="CC270" s="15" t="str">
        <f t="shared" si="129"/>
        <v/>
      </c>
      <c r="CD270" s="15" t="str">
        <f t="shared" ref="CD270:CD333" si="132">"立得点表!"&amp;$CC270&amp;"3:"&amp;$CC270&amp;"12"</f>
        <v>立得点表!3:12</v>
      </c>
      <c r="CE270" s="92" t="str">
        <f t="shared" ref="CE270:CE333" si="133">"立得点表!"&amp;$CC270&amp;"16:"&amp;$CC270&amp;"25"</f>
        <v>立得点表!16:25</v>
      </c>
      <c r="CF270" s="15" t="str">
        <f t="shared" ref="CF270:CF333" si="134">"立3段得点表!"&amp;$CC270&amp;"3:"&amp;$CC270&amp;"13"</f>
        <v>立3段得点表!3:13</v>
      </c>
      <c r="CG270" s="92" t="str">
        <f t="shared" ref="CG270:CG333" si="135">"立3段得点表!"&amp;$CC270&amp;"16:"&amp;$CC270&amp;"25"</f>
        <v>立3段得点表!16:25</v>
      </c>
      <c r="CH270" s="15" t="str">
        <f t="shared" ref="CH270:CH333" si="136">"ボール得点表!"&amp;$CC270&amp;"3:"&amp;$CC270&amp;"13"</f>
        <v>ボール得点表!3:13</v>
      </c>
      <c r="CI270" s="92" t="str">
        <f t="shared" ref="CI270:CI333" si="137">"ボール得点表!"&amp;$CC270&amp;"16:"&amp;$CC270&amp;"25"</f>
        <v>ボール得点表!16:25</v>
      </c>
      <c r="CJ270" s="15" t="str">
        <f t="shared" ref="CJ270:CJ333" si="138">"50m得点表!"&amp;$CC270&amp;"3:"&amp;$CC270&amp;"13"</f>
        <v>50m得点表!3:13</v>
      </c>
      <c r="CK270" s="92" t="str">
        <f t="shared" ref="CK270:CK333" si="139">"50m得点表!"&amp;$CC270&amp;"16:"&amp;$CC270&amp;"25"</f>
        <v>50m得点表!16:25</v>
      </c>
      <c r="CL270" s="15" t="str">
        <f t="shared" ref="CL270:CL333" si="140">"往得点表!"&amp;$CC270&amp;"3:"&amp;$CC270&amp;"13"</f>
        <v>往得点表!3:13</v>
      </c>
      <c r="CM270" s="92" t="str">
        <f t="shared" ref="CM270:CM333" si="141">"往得点表!"&amp;$CC270&amp;"16:"&amp;$CC270&amp;"25"</f>
        <v>往得点表!16:25</v>
      </c>
      <c r="CN270" s="15" t="str">
        <f t="shared" ref="CN270:CN333" si="142">"腕得点表!"&amp;$CC270&amp;"3:"&amp;$CC270&amp;"13"</f>
        <v>腕得点表!3:13</v>
      </c>
      <c r="CO270" s="92" t="str">
        <f t="shared" ref="CO270:CO333" si="143">"腕得点表!"&amp;$CC270&amp;"16:"&amp;$CC270&amp;"25"</f>
        <v>腕得点表!16:25</v>
      </c>
      <c r="CP270" s="15" t="str">
        <f t="shared" ref="CP270:CP333" si="144">"腕膝得点表!"&amp;$CC270&amp;"3:"&amp;$CC270&amp;"4"</f>
        <v>腕膝得点表!3:4</v>
      </c>
      <c r="CQ270" s="92" t="str">
        <f t="shared" ref="CQ270:CQ333" si="145">"腕膝得点表!"&amp;$CC270&amp;"8:"&amp;$CC270&amp;"9"</f>
        <v>腕膝得点表!8:9</v>
      </c>
      <c r="CR270" s="15" t="str">
        <f t="shared" ref="CR270:CR333" si="146">"20mシャトルラン得点表!"&amp;$CC270&amp;"3:"&amp;$CC270&amp;"13"</f>
        <v>20mシャトルラン得点表!3:13</v>
      </c>
      <c r="CS270" s="92" t="str">
        <f t="shared" ref="CS270:CS333" si="147">"20mシャトルラン得点表!"&amp;$CC270&amp;"16:"&amp;$CC270&amp;"25"</f>
        <v>20mシャトルラン得点表!16:25</v>
      </c>
      <c r="CT270" s="31" t="b">
        <f t="shared" si="130"/>
        <v>0</v>
      </c>
    </row>
    <row r="271" spans="1:98">
      <c r="A271" s="8">
        <v>259</v>
      </c>
      <c r="B271" s="117"/>
      <c r="C271" s="13"/>
      <c r="D271" s="138"/>
      <c r="E271" s="13"/>
      <c r="F271" s="111" t="str">
        <f t="shared" si="118"/>
        <v/>
      </c>
      <c r="G271" s="13"/>
      <c r="H271" s="13"/>
      <c r="I271" s="29"/>
      <c r="J271" s="114" t="str">
        <f t="shared" ca="1" si="119"/>
        <v/>
      </c>
      <c r="K271" s="4"/>
      <c r="L271" s="45"/>
      <c r="M271" s="45"/>
      <c r="N271" s="45"/>
      <c r="O271" s="22"/>
      <c r="P271" s="23" t="str">
        <f t="shared" ca="1" si="120"/>
        <v/>
      </c>
      <c r="Q271" s="42"/>
      <c r="R271" s="43"/>
      <c r="S271" s="43"/>
      <c r="T271" s="43"/>
      <c r="U271" s="120"/>
      <c r="V271" s="95"/>
      <c r="W271" s="29" t="str">
        <f t="shared" ca="1" si="121"/>
        <v/>
      </c>
      <c r="X271" s="27"/>
      <c r="Y271" s="42"/>
      <c r="Z271" s="43"/>
      <c r="AA271" s="43"/>
      <c r="AB271" s="43"/>
      <c r="AC271" s="44"/>
      <c r="AD271" s="22"/>
      <c r="AE271" s="23" t="str">
        <f t="shared" ca="1" si="122"/>
        <v/>
      </c>
      <c r="AF271" s="22"/>
      <c r="AG271" s="23" t="str">
        <f t="shared" ca="1" si="123"/>
        <v/>
      </c>
      <c r="AH271" s="95"/>
      <c r="AI271" s="29" t="str">
        <f t="shared" ca="1" si="124"/>
        <v/>
      </c>
      <c r="AJ271" s="22"/>
      <c r="AK271" s="23" t="str">
        <f t="shared" ca="1" si="125"/>
        <v/>
      </c>
      <c r="AL271" s="22"/>
      <c r="AM271" s="23" t="str">
        <f t="shared" ca="1" si="126"/>
        <v/>
      </c>
      <c r="AN271" s="9" t="str">
        <f t="shared" si="127"/>
        <v/>
      </c>
      <c r="AO271" s="9" t="str">
        <f t="shared" si="128"/>
        <v/>
      </c>
      <c r="AP271" s="9" t="str">
        <f>IF(AN271=7,VLOOKUP(AO271,設定!$A$2:$B$6,2,1),"---")</f>
        <v>---</v>
      </c>
      <c r="AQ271" s="64"/>
      <c r="AR271" s="65"/>
      <c r="AS271" s="65"/>
      <c r="AT271" s="66" t="s">
        <v>105</v>
      </c>
      <c r="AU271" s="67"/>
      <c r="AV271" s="66"/>
      <c r="AW271" s="68"/>
      <c r="AX271" s="69" t="str">
        <f t="shared" si="131"/>
        <v/>
      </c>
      <c r="AY271" s="66" t="s">
        <v>105</v>
      </c>
      <c r="AZ271" s="66" t="s">
        <v>105</v>
      </c>
      <c r="BA271" s="66" t="s">
        <v>105</v>
      </c>
      <c r="BB271" s="66"/>
      <c r="BC271" s="66"/>
      <c r="BD271" s="66"/>
      <c r="BE271" s="66"/>
      <c r="BF271" s="70"/>
      <c r="BG271" s="74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153"/>
      <c r="BZ271" s="83"/>
      <c r="CA271" s="31"/>
      <c r="CB271" s="31">
        <v>259</v>
      </c>
      <c r="CC271" s="15" t="str">
        <f t="shared" si="129"/>
        <v/>
      </c>
      <c r="CD271" s="15" t="str">
        <f t="shared" si="132"/>
        <v>立得点表!3:12</v>
      </c>
      <c r="CE271" s="92" t="str">
        <f t="shared" si="133"/>
        <v>立得点表!16:25</v>
      </c>
      <c r="CF271" s="15" t="str">
        <f t="shared" si="134"/>
        <v>立3段得点表!3:13</v>
      </c>
      <c r="CG271" s="92" t="str">
        <f t="shared" si="135"/>
        <v>立3段得点表!16:25</v>
      </c>
      <c r="CH271" s="15" t="str">
        <f t="shared" si="136"/>
        <v>ボール得点表!3:13</v>
      </c>
      <c r="CI271" s="92" t="str">
        <f t="shared" si="137"/>
        <v>ボール得点表!16:25</v>
      </c>
      <c r="CJ271" s="15" t="str">
        <f t="shared" si="138"/>
        <v>50m得点表!3:13</v>
      </c>
      <c r="CK271" s="92" t="str">
        <f t="shared" si="139"/>
        <v>50m得点表!16:25</v>
      </c>
      <c r="CL271" s="15" t="str">
        <f t="shared" si="140"/>
        <v>往得点表!3:13</v>
      </c>
      <c r="CM271" s="92" t="str">
        <f t="shared" si="141"/>
        <v>往得点表!16:25</v>
      </c>
      <c r="CN271" s="15" t="str">
        <f t="shared" si="142"/>
        <v>腕得点表!3:13</v>
      </c>
      <c r="CO271" s="92" t="str">
        <f t="shared" si="143"/>
        <v>腕得点表!16:25</v>
      </c>
      <c r="CP271" s="15" t="str">
        <f t="shared" si="144"/>
        <v>腕膝得点表!3:4</v>
      </c>
      <c r="CQ271" s="92" t="str">
        <f t="shared" si="145"/>
        <v>腕膝得点表!8:9</v>
      </c>
      <c r="CR271" s="15" t="str">
        <f t="shared" si="146"/>
        <v>20mシャトルラン得点表!3:13</v>
      </c>
      <c r="CS271" s="92" t="str">
        <f t="shared" si="147"/>
        <v>20mシャトルラン得点表!16:25</v>
      </c>
      <c r="CT271" s="31" t="b">
        <f t="shared" si="130"/>
        <v>0</v>
      </c>
    </row>
    <row r="272" spans="1:98">
      <c r="A272" s="8">
        <v>260</v>
      </c>
      <c r="B272" s="117"/>
      <c r="C272" s="13"/>
      <c r="D272" s="138"/>
      <c r="E272" s="13"/>
      <c r="F272" s="111" t="str">
        <f t="shared" si="118"/>
        <v/>
      </c>
      <c r="G272" s="13"/>
      <c r="H272" s="13"/>
      <c r="I272" s="29"/>
      <c r="J272" s="114" t="str">
        <f t="shared" ca="1" si="119"/>
        <v/>
      </c>
      <c r="K272" s="4"/>
      <c r="L272" s="45"/>
      <c r="M272" s="45"/>
      <c r="N272" s="45"/>
      <c r="O272" s="22"/>
      <c r="P272" s="23" t="str">
        <f t="shared" ca="1" si="120"/>
        <v/>
      </c>
      <c r="Q272" s="42"/>
      <c r="R272" s="43"/>
      <c r="S272" s="43"/>
      <c r="T272" s="43"/>
      <c r="U272" s="120"/>
      <c r="V272" s="95"/>
      <c r="W272" s="29" t="str">
        <f t="shared" ca="1" si="121"/>
        <v/>
      </c>
      <c r="X272" s="27"/>
      <c r="Y272" s="42"/>
      <c r="Z272" s="43"/>
      <c r="AA272" s="43"/>
      <c r="AB272" s="43"/>
      <c r="AC272" s="44"/>
      <c r="AD272" s="22"/>
      <c r="AE272" s="23" t="str">
        <f t="shared" ca="1" si="122"/>
        <v/>
      </c>
      <c r="AF272" s="22"/>
      <c r="AG272" s="23" t="str">
        <f t="shared" ca="1" si="123"/>
        <v/>
      </c>
      <c r="AH272" s="95"/>
      <c r="AI272" s="29" t="str">
        <f t="shared" ca="1" si="124"/>
        <v/>
      </c>
      <c r="AJ272" s="22"/>
      <c r="AK272" s="23" t="str">
        <f t="shared" ca="1" si="125"/>
        <v/>
      </c>
      <c r="AL272" s="22"/>
      <c r="AM272" s="23" t="str">
        <f t="shared" ca="1" si="126"/>
        <v/>
      </c>
      <c r="AN272" s="9" t="str">
        <f t="shared" si="127"/>
        <v/>
      </c>
      <c r="AO272" s="9" t="str">
        <f t="shared" si="128"/>
        <v/>
      </c>
      <c r="AP272" s="9" t="str">
        <f>IF(AN272=7,VLOOKUP(AO272,設定!$A$2:$B$6,2,1),"---")</f>
        <v>---</v>
      </c>
      <c r="AQ272" s="64"/>
      <c r="AR272" s="65"/>
      <c r="AS272" s="65"/>
      <c r="AT272" s="66" t="s">
        <v>105</v>
      </c>
      <c r="AU272" s="67"/>
      <c r="AV272" s="66"/>
      <c r="AW272" s="68"/>
      <c r="AX272" s="69" t="str">
        <f t="shared" si="131"/>
        <v/>
      </c>
      <c r="AY272" s="66" t="s">
        <v>105</v>
      </c>
      <c r="AZ272" s="66" t="s">
        <v>105</v>
      </c>
      <c r="BA272" s="66" t="s">
        <v>105</v>
      </c>
      <c r="BB272" s="66"/>
      <c r="BC272" s="66"/>
      <c r="BD272" s="66"/>
      <c r="BE272" s="66"/>
      <c r="BF272" s="70"/>
      <c r="BG272" s="74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153"/>
      <c r="BZ272" s="83"/>
      <c r="CA272" s="31"/>
      <c r="CB272" s="31">
        <v>260</v>
      </c>
      <c r="CC272" s="15" t="str">
        <f t="shared" si="129"/>
        <v/>
      </c>
      <c r="CD272" s="15" t="str">
        <f t="shared" si="132"/>
        <v>立得点表!3:12</v>
      </c>
      <c r="CE272" s="92" t="str">
        <f t="shared" si="133"/>
        <v>立得点表!16:25</v>
      </c>
      <c r="CF272" s="15" t="str">
        <f t="shared" si="134"/>
        <v>立3段得点表!3:13</v>
      </c>
      <c r="CG272" s="92" t="str">
        <f t="shared" si="135"/>
        <v>立3段得点表!16:25</v>
      </c>
      <c r="CH272" s="15" t="str">
        <f t="shared" si="136"/>
        <v>ボール得点表!3:13</v>
      </c>
      <c r="CI272" s="92" t="str">
        <f t="shared" si="137"/>
        <v>ボール得点表!16:25</v>
      </c>
      <c r="CJ272" s="15" t="str">
        <f t="shared" si="138"/>
        <v>50m得点表!3:13</v>
      </c>
      <c r="CK272" s="92" t="str">
        <f t="shared" si="139"/>
        <v>50m得点表!16:25</v>
      </c>
      <c r="CL272" s="15" t="str">
        <f t="shared" si="140"/>
        <v>往得点表!3:13</v>
      </c>
      <c r="CM272" s="92" t="str">
        <f t="shared" si="141"/>
        <v>往得点表!16:25</v>
      </c>
      <c r="CN272" s="15" t="str">
        <f t="shared" si="142"/>
        <v>腕得点表!3:13</v>
      </c>
      <c r="CO272" s="92" t="str">
        <f t="shared" si="143"/>
        <v>腕得点表!16:25</v>
      </c>
      <c r="CP272" s="15" t="str">
        <f t="shared" si="144"/>
        <v>腕膝得点表!3:4</v>
      </c>
      <c r="CQ272" s="92" t="str">
        <f t="shared" si="145"/>
        <v>腕膝得点表!8:9</v>
      </c>
      <c r="CR272" s="15" t="str">
        <f t="shared" si="146"/>
        <v>20mシャトルラン得点表!3:13</v>
      </c>
      <c r="CS272" s="92" t="str">
        <f t="shared" si="147"/>
        <v>20mシャトルラン得点表!16:25</v>
      </c>
      <c r="CT272" s="31" t="b">
        <f t="shared" si="130"/>
        <v>0</v>
      </c>
    </row>
    <row r="273" spans="1:98">
      <c r="A273" s="8">
        <v>261</v>
      </c>
      <c r="B273" s="117"/>
      <c r="C273" s="13"/>
      <c r="D273" s="138"/>
      <c r="E273" s="13"/>
      <c r="F273" s="111" t="str">
        <f t="shared" si="118"/>
        <v/>
      </c>
      <c r="G273" s="13"/>
      <c r="H273" s="13"/>
      <c r="I273" s="29"/>
      <c r="J273" s="114" t="str">
        <f t="shared" ca="1" si="119"/>
        <v/>
      </c>
      <c r="K273" s="4"/>
      <c r="L273" s="45"/>
      <c r="M273" s="45"/>
      <c r="N273" s="45"/>
      <c r="O273" s="22"/>
      <c r="P273" s="23" t="str">
        <f t="shared" ca="1" si="120"/>
        <v/>
      </c>
      <c r="Q273" s="42"/>
      <c r="R273" s="43"/>
      <c r="S273" s="43"/>
      <c r="T273" s="43"/>
      <c r="U273" s="120"/>
      <c r="V273" s="95"/>
      <c r="W273" s="29" t="str">
        <f t="shared" ca="1" si="121"/>
        <v/>
      </c>
      <c r="X273" s="27"/>
      <c r="Y273" s="42"/>
      <c r="Z273" s="43"/>
      <c r="AA273" s="43"/>
      <c r="AB273" s="43"/>
      <c r="AC273" s="44"/>
      <c r="AD273" s="22"/>
      <c r="AE273" s="23" t="str">
        <f t="shared" ca="1" si="122"/>
        <v/>
      </c>
      <c r="AF273" s="22"/>
      <c r="AG273" s="23" t="str">
        <f t="shared" ca="1" si="123"/>
        <v/>
      </c>
      <c r="AH273" s="95"/>
      <c r="AI273" s="29" t="str">
        <f t="shared" ca="1" si="124"/>
        <v/>
      </c>
      <c r="AJ273" s="22"/>
      <c r="AK273" s="23" t="str">
        <f t="shared" ca="1" si="125"/>
        <v/>
      </c>
      <c r="AL273" s="22"/>
      <c r="AM273" s="23" t="str">
        <f t="shared" ca="1" si="126"/>
        <v/>
      </c>
      <c r="AN273" s="9" t="str">
        <f t="shared" si="127"/>
        <v/>
      </c>
      <c r="AO273" s="9" t="str">
        <f t="shared" si="128"/>
        <v/>
      </c>
      <c r="AP273" s="9" t="str">
        <f>IF(AN273=7,VLOOKUP(AO273,設定!$A$2:$B$6,2,1),"---")</f>
        <v>---</v>
      </c>
      <c r="AQ273" s="64"/>
      <c r="AR273" s="65"/>
      <c r="AS273" s="65"/>
      <c r="AT273" s="66" t="s">
        <v>105</v>
      </c>
      <c r="AU273" s="67"/>
      <c r="AV273" s="66"/>
      <c r="AW273" s="68"/>
      <c r="AX273" s="69" t="str">
        <f t="shared" si="131"/>
        <v/>
      </c>
      <c r="AY273" s="66" t="s">
        <v>105</v>
      </c>
      <c r="AZ273" s="66" t="s">
        <v>105</v>
      </c>
      <c r="BA273" s="66" t="s">
        <v>105</v>
      </c>
      <c r="BB273" s="66"/>
      <c r="BC273" s="66"/>
      <c r="BD273" s="66"/>
      <c r="BE273" s="66"/>
      <c r="BF273" s="70"/>
      <c r="BG273" s="74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153"/>
      <c r="BZ273" s="83"/>
      <c r="CA273" s="31"/>
      <c r="CB273" s="31">
        <v>261</v>
      </c>
      <c r="CC273" s="15" t="str">
        <f t="shared" si="129"/>
        <v/>
      </c>
      <c r="CD273" s="15" t="str">
        <f t="shared" si="132"/>
        <v>立得点表!3:12</v>
      </c>
      <c r="CE273" s="92" t="str">
        <f t="shared" si="133"/>
        <v>立得点表!16:25</v>
      </c>
      <c r="CF273" s="15" t="str">
        <f t="shared" si="134"/>
        <v>立3段得点表!3:13</v>
      </c>
      <c r="CG273" s="92" t="str">
        <f t="shared" si="135"/>
        <v>立3段得点表!16:25</v>
      </c>
      <c r="CH273" s="15" t="str">
        <f t="shared" si="136"/>
        <v>ボール得点表!3:13</v>
      </c>
      <c r="CI273" s="92" t="str">
        <f t="shared" si="137"/>
        <v>ボール得点表!16:25</v>
      </c>
      <c r="CJ273" s="15" t="str">
        <f t="shared" si="138"/>
        <v>50m得点表!3:13</v>
      </c>
      <c r="CK273" s="92" t="str">
        <f t="shared" si="139"/>
        <v>50m得点表!16:25</v>
      </c>
      <c r="CL273" s="15" t="str">
        <f t="shared" si="140"/>
        <v>往得点表!3:13</v>
      </c>
      <c r="CM273" s="92" t="str">
        <f t="shared" si="141"/>
        <v>往得点表!16:25</v>
      </c>
      <c r="CN273" s="15" t="str">
        <f t="shared" si="142"/>
        <v>腕得点表!3:13</v>
      </c>
      <c r="CO273" s="92" t="str">
        <f t="shared" si="143"/>
        <v>腕得点表!16:25</v>
      </c>
      <c r="CP273" s="15" t="str">
        <f t="shared" si="144"/>
        <v>腕膝得点表!3:4</v>
      </c>
      <c r="CQ273" s="92" t="str">
        <f t="shared" si="145"/>
        <v>腕膝得点表!8:9</v>
      </c>
      <c r="CR273" s="15" t="str">
        <f t="shared" si="146"/>
        <v>20mシャトルラン得点表!3:13</v>
      </c>
      <c r="CS273" s="92" t="str">
        <f t="shared" si="147"/>
        <v>20mシャトルラン得点表!16:25</v>
      </c>
      <c r="CT273" s="31" t="b">
        <f t="shared" si="130"/>
        <v>0</v>
      </c>
    </row>
    <row r="274" spans="1:98">
      <c r="A274" s="8">
        <v>262</v>
      </c>
      <c r="B274" s="117"/>
      <c r="C274" s="13"/>
      <c r="D274" s="138"/>
      <c r="E274" s="13"/>
      <c r="F274" s="111" t="str">
        <f t="shared" si="118"/>
        <v/>
      </c>
      <c r="G274" s="13"/>
      <c r="H274" s="13"/>
      <c r="I274" s="29"/>
      <c r="J274" s="114" t="str">
        <f t="shared" ca="1" si="119"/>
        <v/>
      </c>
      <c r="K274" s="4"/>
      <c r="L274" s="45"/>
      <c r="M274" s="45"/>
      <c r="N274" s="45"/>
      <c r="O274" s="22"/>
      <c r="P274" s="23" t="str">
        <f t="shared" ca="1" si="120"/>
        <v/>
      </c>
      <c r="Q274" s="42"/>
      <c r="R274" s="43"/>
      <c r="S274" s="43"/>
      <c r="T274" s="43"/>
      <c r="U274" s="120"/>
      <c r="V274" s="95"/>
      <c r="W274" s="29" t="str">
        <f t="shared" ca="1" si="121"/>
        <v/>
      </c>
      <c r="X274" s="27"/>
      <c r="Y274" s="42"/>
      <c r="Z274" s="43"/>
      <c r="AA274" s="43"/>
      <c r="AB274" s="43"/>
      <c r="AC274" s="44"/>
      <c r="AD274" s="22"/>
      <c r="AE274" s="23" t="str">
        <f t="shared" ca="1" si="122"/>
        <v/>
      </c>
      <c r="AF274" s="22"/>
      <c r="AG274" s="23" t="str">
        <f t="shared" ca="1" si="123"/>
        <v/>
      </c>
      <c r="AH274" s="95"/>
      <c r="AI274" s="29" t="str">
        <f t="shared" ca="1" si="124"/>
        <v/>
      </c>
      <c r="AJ274" s="22"/>
      <c r="AK274" s="23" t="str">
        <f t="shared" ca="1" si="125"/>
        <v/>
      </c>
      <c r="AL274" s="22"/>
      <c r="AM274" s="23" t="str">
        <f t="shared" ca="1" si="126"/>
        <v/>
      </c>
      <c r="AN274" s="9" t="str">
        <f t="shared" si="127"/>
        <v/>
      </c>
      <c r="AO274" s="9" t="str">
        <f t="shared" si="128"/>
        <v/>
      </c>
      <c r="AP274" s="9" t="str">
        <f>IF(AN274=7,VLOOKUP(AO274,設定!$A$2:$B$6,2,1),"---")</f>
        <v>---</v>
      </c>
      <c r="AQ274" s="64"/>
      <c r="AR274" s="65"/>
      <c r="AS274" s="65"/>
      <c r="AT274" s="66" t="s">
        <v>105</v>
      </c>
      <c r="AU274" s="67"/>
      <c r="AV274" s="66"/>
      <c r="AW274" s="68"/>
      <c r="AX274" s="69" t="str">
        <f t="shared" si="131"/>
        <v/>
      </c>
      <c r="AY274" s="66" t="s">
        <v>105</v>
      </c>
      <c r="AZ274" s="66" t="s">
        <v>105</v>
      </c>
      <c r="BA274" s="66" t="s">
        <v>105</v>
      </c>
      <c r="BB274" s="66"/>
      <c r="BC274" s="66"/>
      <c r="BD274" s="66"/>
      <c r="BE274" s="66"/>
      <c r="BF274" s="70"/>
      <c r="BG274" s="74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153"/>
      <c r="BZ274" s="83"/>
      <c r="CA274" s="31"/>
      <c r="CB274" s="31">
        <v>262</v>
      </c>
      <c r="CC274" s="15" t="str">
        <f t="shared" si="129"/>
        <v/>
      </c>
      <c r="CD274" s="15" t="str">
        <f t="shared" si="132"/>
        <v>立得点表!3:12</v>
      </c>
      <c r="CE274" s="92" t="str">
        <f t="shared" si="133"/>
        <v>立得点表!16:25</v>
      </c>
      <c r="CF274" s="15" t="str">
        <f t="shared" si="134"/>
        <v>立3段得点表!3:13</v>
      </c>
      <c r="CG274" s="92" t="str">
        <f t="shared" si="135"/>
        <v>立3段得点表!16:25</v>
      </c>
      <c r="CH274" s="15" t="str">
        <f t="shared" si="136"/>
        <v>ボール得点表!3:13</v>
      </c>
      <c r="CI274" s="92" t="str">
        <f t="shared" si="137"/>
        <v>ボール得点表!16:25</v>
      </c>
      <c r="CJ274" s="15" t="str">
        <f t="shared" si="138"/>
        <v>50m得点表!3:13</v>
      </c>
      <c r="CK274" s="92" t="str">
        <f t="shared" si="139"/>
        <v>50m得点表!16:25</v>
      </c>
      <c r="CL274" s="15" t="str">
        <f t="shared" si="140"/>
        <v>往得点表!3:13</v>
      </c>
      <c r="CM274" s="92" t="str">
        <f t="shared" si="141"/>
        <v>往得点表!16:25</v>
      </c>
      <c r="CN274" s="15" t="str">
        <f t="shared" si="142"/>
        <v>腕得点表!3:13</v>
      </c>
      <c r="CO274" s="92" t="str">
        <f t="shared" si="143"/>
        <v>腕得点表!16:25</v>
      </c>
      <c r="CP274" s="15" t="str">
        <f t="shared" si="144"/>
        <v>腕膝得点表!3:4</v>
      </c>
      <c r="CQ274" s="92" t="str">
        <f t="shared" si="145"/>
        <v>腕膝得点表!8:9</v>
      </c>
      <c r="CR274" s="15" t="str">
        <f t="shared" si="146"/>
        <v>20mシャトルラン得点表!3:13</v>
      </c>
      <c r="CS274" s="92" t="str">
        <f t="shared" si="147"/>
        <v>20mシャトルラン得点表!16:25</v>
      </c>
      <c r="CT274" s="31" t="b">
        <f t="shared" si="130"/>
        <v>0</v>
      </c>
    </row>
    <row r="275" spans="1:98">
      <c r="A275" s="8">
        <v>263</v>
      </c>
      <c r="B275" s="117"/>
      <c r="C275" s="13"/>
      <c r="D275" s="138"/>
      <c r="E275" s="13"/>
      <c r="F275" s="111" t="str">
        <f t="shared" si="118"/>
        <v/>
      </c>
      <c r="G275" s="13"/>
      <c r="H275" s="13"/>
      <c r="I275" s="29"/>
      <c r="J275" s="114" t="str">
        <f t="shared" ca="1" si="119"/>
        <v/>
      </c>
      <c r="K275" s="4"/>
      <c r="L275" s="45"/>
      <c r="M275" s="45"/>
      <c r="N275" s="45"/>
      <c r="O275" s="22"/>
      <c r="P275" s="23" t="str">
        <f t="shared" ca="1" si="120"/>
        <v/>
      </c>
      <c r="Q275" s="42"/>
      <c r="R275" s="43"/>
      <c r="S275" s="43"/>
      <c r="T275" s="43"/>
      <c r="U275" s="120"/>
      <c r="V275" s="95"/>
      <c r="W275" s="29" t="str">
        <f t="shared" ca="1" si="121"/>
        <v/>
      </c>
      <c r="X275" s="27"/>
      <c r="Y275" s="42"/>
      <c r="Z275" s="43"/>
      <c r="AA275" s="43"/>
      <c r="AB275" s="43"/>
      <c r="AC275" s="44"/>
      <c r="AD275" s="22"/>
      <c r="AE275" s="23" t="str">
        <f t="shared" ca="1" si="122"/>
        <v/>
      </c>
      <c r="AF275" s="22"/>
      <c r="AG275" s="23" t="str">
        <f t="shared" ca="1" si="123"/>
        <v/>
      </c>
      <c r="AH275" s="95"/>
      <c r="AI275" s="29" t="str">
        <f t="shared" ca="1" si="124"/>
        <v/>
      </c>
      <c r="AJ275" s="22"/>
      <c r="AK275" s="23" t="str">
        <f t="shared" ca="1" si="125"/>
        <v/>
      </c>
      <c r="AL275" s="22"/>
      <c r="AM275" s="23" t="str">
        <f t="shared" ca="1" si="126"/>
        <v/>
      </c>
      <c r="AN275" s="9" t="str">
        <f t="shared" si="127"/>
        <v/>
      </c>
      <c r="AO275" s="9" t="str">
        <f t="shared" si="128"/>
        <v/>
      </c>
      <c r="AP275" s="9" t="str">
        <f>IF(AN275=7,VLOOKUP(AO275,設定!$A$2:$B$6,2,1),"---")</f>
        <v>---</v>
      </c>
      <c r="AQ275" s="64"/>
      <c r="AR275" s="65"/>
      <c r="AS275" s="65"/>
      <c r="AT275" s="66" t="s">
        <v>105</v>
      </c>
      <c r="AU275" s="67"/>
      <c r="AV275" s="66"/>
      <c r="AW275" s="68"/>
      <c r="AX275" s="69" t="str">
        <f t="shared" si="131"/>
        <v/>
      </c>
      <c r="AY275" s="66" t="s">
        <v>105</v>
      </c>
      <c r="AZ275" s="66" t="s">
        <v>105</v>
      </c>
      <c r="BA275" s="66" t="s">
        <v>105</v>
      </c>
      <c r="BB275" s="66"/>
      <c r="BC275" s="66"/>
      <c r="BD275" s="66"/>
      <c r="BE275" s="66"/>
      <c r="BF275" s="70"/>
      <c r="BG275" s="74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153"/>
      <c r="BZ275" s="83"/>
      <c r="CA275" s="31"/>
      <c r="CB275" s="31">
        <v>263</v>
      </c>
      <c r="CC275" s="15" t="str">
        <f t="shared" si="129"/>
        <v/>
      </c>
      <c r="CD275" s="15" t="str">
        <f t="shared" si="132"/>
        <v>立得点表!3:12</v>
      </c>
      <c r="CE275" s="92" t="str">
        <f t="shared" si="133"/>
        <v>立得点表!16:25</v>
      </c>
      <c r="CF275" s="15" t="str">
        <f t="shared" si="134"/>
        <v>立3段得点表!3:13</v>
      </c>
      <c r="CG275" s="92" t="str">
        <f t="shared" si="135"/>
        <v>立3段得点表!16:25</v>
      </c>
      <c r="CH275" s="15" t="str">
        <f t="shared" si="136"/>
        <v>ボール得点表!3:13</v>
      </c>
      <c r="CI275" s="92" t="str">
        <f t="shared" si="137"/>
        <v>ボール得点表!16:25</v>
      </c>
      <c r="CJ275" s="15" t="str">
        <f t="shared" si="138"/>
        <v>50m得点表!3:13</v>
      </c>
      <c r="CK275" s="92" t="str">
        <f t="shared" si="139"/>
        <v>50m得点表!16:25</v>
      </c>
      <c r="CL275" s="15" t="str">
        <f t="shared" si="140"/>
        <v>往得点表!3:13</v>
      </c>
      <c r="CM275" s="92" t="str">
        <f t="shared" si="141"/>
        <v>往得点表!16:25</v>
      </c>
      <c r="CN275" s="15" t="str">
        <f t="shared" si="142"/>
        <v>腕得点表!3:13</v>
      </c>
      <c r="CO275" s="92" t="str">
        <f t="shared" si="143"/>
        <v>腕得点表!16:25</v>
      </c>
      <c r="CP275" s="15" t="str">
        <f t="shared" si="144"/>
        <v>腕膝得点表!3:4</v>
      </c>
      <c r="CQ275" s="92" t="str">
        <f t="shared" si="145"/>
        <v>腕膝得点表!8:9</v>
      </c>
      <c r="CR275" s="15" t="str">
        <f t="shared" si="146"/>
        <v>20mシャトルラン得点表!3:13</v>
      </c>
      <c r="CS275" s="92" t="str">
        <f t="shared" si="147"/>
        <v>20mシャトルラン得点表!16:25</v>
      </c>
      <c r="CT275" s="31" t="b">
        <f t="shared" si="130"/>
        <v>0</v>
      </c>
    </row>
    <row r="276" spans="1:98">
      <c r="A276" s="8">
        <v>264</v>
      </c>
      <c r="B276" s="117"/>
      <c r="C276" s="13"/>
      <c r="D276" s="138"/>
      <c r="E276" s="13"/>
      <c r="F276" s="111" t="str">
        <f t="shared" si="118"/>
        <v/>
      </c>
      <c r="G276" s="13"/>
      <c r="H276" s="13"/>
      <c r="I276" s="29"/>
      <c r="J276" s="114" t="str">
        <f t="shared" ca="1" si="119"/>
        <v/>
      </c>
      <c r="K276" s="4"/>
      <c r="L276" s="45"/>
      <c r="M276" s="45"/>
      <c r="N276" s="45"/>
      <c r="O276" s="22"/>
      <c r="P276" s="23" t="str">
        <f t="shared" ca="1" si="120"/>
        <v/>
      </c>
      <c r="Q276" s="42"/>
      <c r="R276" s="43"/>
      <c r="S276" s="43"/>
      <c r="T276" s="43"/>
      <c r="U276" s="120"/>
      <c r="V276" s="95"/>
      <c r="W276" s="29" t="str">
        <f t="shared" ca="1" si="121"/>
        <v/>
      </c>
      <c r="X276" s="27"/>
      <c r="Y276" s="42"/>
      <c r="Z276" s="43"/>
      <c r="AA276" s="43"/>
      <c r="AB276" s="43"/>
      <c r="AC276" s="44"/>
      <c r="AD276" s="22"/>
      <c r="AE276" s="23" t="str">
        <f t="shared" ca="1" si="122"/>
        <v/>
      </c>
      <c r="AF276" s="22"/>
      <c r="AG276" s="23" t="str">
        <f t="shared" ca="1" si="123"/>
        <v/>
      </c>
      <c r="AH276" s="95"/>
      <c r="AI276" s="29" t="str">
        <f t="shared" ca="1" si="124"/>
        <v/>
      </c>
      <c r="AJ276" s="22"/>
      <c r="AK276" s="23" t="str">
        <f t="shared" ca="1" si="125"/>
        <v/>
      </c>
      <c r="AL276" s="22"/>
      <c r="AM276" s="23" t="str">
        <f t="shared" ca="1" si="126"/>
        <v/>
      </c>
      <c r="AN276" s="9" t="str">
        <f t="shared" si="127"/>
        <v/>
      </c>
      <c r="AO276" s="9" t="str">
        <f t="shared" si="128"/>
        <v/>
      </c>
      <c r="AP276" s="9" t="str">
        <f>IF(AN276=7,VLOOKUP(AO276,設定!$A$2:$B$6,2,1),"---")</f>
        <v>---</v>
      </c>
      <c r="AQ276" s="64"/>
      <c r="AR276" s="65"/>
      <c r="AS276" s="65"/>
      <c r="AT276" s="66" t="s">
        <v>105</v>
      </c>
      <c r="AU276" s="67"/>
      <c r="AV276" s="66"/>
      <c r="AW276" s="68"/>
      <c r="AX276" s="69" t="str">
        <f t="shared" si="131"/>
        <v/>
      </c>
      <c r="AY276" s="66" t="s">
        <v>105</v>
      </c>
      <c r="AZ276" s="66" t="s">
        <v>105</v>
      </c>
      <c r="BA276" s="66" t="s">
        <v>105</v>
      </c>
      <c r="BB276" s="66"/>
      <c r="BC276" s="66"/>
      <c r="BD276" s="66"/>
      <c r="BE276" s="66"/>
      <c r="BF276" s="70"/>
      <c r="BG276" s="74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153"/>
      <c r="BZ276" s="83"/>
      <c r="CA276" s="31"/>
      <c r="CB276" s="31">
        <v>264</v>
      </c>
      <c r="CC276" s="15" t="str">
        <f t="shared" si="129"/>
        <v/>
      </c>
      <c r="CD276" s="15" t="str">
        <f t="shared" si="132"/>
        <v>立得点表!3:12</v>
      </c>
      <c r="CE276" s="92" t="str">
        <f t="shared" si="133"/>
        <v>立得点表!16:25</v>
      </c>
      <c r="CF276" s="15" t="str">
        <f t="shared" si="134"/>
        <v>立3段得点表!3:13</v>
      </c>
      <c r="CG276" s="92" t="str">
        <f t="shared" si="135"/>
        <v>立3段得点表!16:25</v>
      </c>
      <c r="CH276" s="15" t="str">
        <f t="shared" si="136"/>
        <v>ボール得点表!3:13</v>
      </c>
      <c r="CI276" s="92" t="str">
        <f t="shared" si="137"/>
        <v>ボール得点表!16:25</v>
      </c>
      <c r="CJ276" s="15" t="str">
        <f t="shared" si="138"/>
        <v>50m得点表!3:13</v>
      </c>
      <c r="CK276" s="92" t="str">
        <f t="shared" si="139"/>
        <v>50m得点表!16:25</v>
      </c>
      <c r="CL276" s="15" t="str">
        <f t="shared" si="140"/>
        <v>往得点表!3:13</v>
      </c>
      <c r="CM276" s="92" t="str">
        <f t="shared" si="141"/>
        <v>往得点表!16:25</v>
      </c>
      <c r="CN276" s="15" t="str">
        <f t="shared" si="142"/>
        <v>腕得点表!3:13</v>
      </c>
      <c r="CO276" s="92" t="str">
        <f t="shared" si="143"/>
        <v>腕得点表!16:25</v>
      </c>
      <c r="CP276" s="15" t="str">
        <f t="shared" si="144"/>
        <v>腕膝得点表!3:4</v>
      </c>
      <c r="CQ276" s="92" t="str">
        <f t="shared" si="145"/>
        <v>腕膝得点表!8:9</v>
      </c>
      <c r="CR276" s="15" t="str">
        <f t="shared" si="146"/>
        <v>20mシャトルラン得点表!3:13</v>
      </c>
      <c r="CS276" s="92" t="str">
        <f t="shared" si="147"/>
        <v>20mシャトルラン得点表!16:25</v>
      </c>
      <c r="CT276" s="31" t="b">
        <f t="shared" si="130"/>
        <v>0</v>
      </c>
    </row>
    <row r="277" spans="1:98">
      <c r="A277" s="8">
        <v>265</v>
      </c>
      <c r="B277" s="117"/>
      <c r="C277" s="13"/>
      <c r="D277" s="138"/>
      <c r="E277" s="13"/>
      <c r="F277" s="111" t="str">
        <f t="shared" si="118"/>
        <v/>
      </c>
      <c r="G277" s="13"/>
      <c r="H277" s="13"/>
      <c r="I277" s="29"/>
      <c r="J277" s="114" t="str">
        <f t="shared" ca="1" si="119"/>
        <v/>
      </c>
      <c r="K277" s="4"/>
      <c r="L277" s="45"/>
      <c r="M277" s="45"/>
      <c r="N277" s="45"/>
      <c r="O277" s="22"/>
      <c r="P277" s="23" t="str">
        <f t="shared" ca="1" si="120"/>
        <v/>
      </c>
      <c r="Q277" s="42"/>
      <c r="R277" s="43"/>
      <c r="S277" s="43"/>
      <c r="T277" s="43"/>
      <c r="U277" s="120"/>
      <c r="V277" s="95"/>
      <c r="W277" s="29" t="str">
        <f t="shared" ca="1" si="121"/>
        <v/>
      </c>
      <c r="X277" s="27"/>
      <c r="Y277" s="42"/>
      <c r="Z277" s="43"/>
      <c r="AA277" s="43"/>
      <c r="AB277" s="43"/>
      <c r="AC277" s="44"/>
      <c r="AD277" s="22"/>
      <c r="AE277" s="23" t="str">
        <f t="shared" ca="1" si="122"/>
        <v/>
      </c>
      <c r="AF277" s="22"/>
      <c r="AG277" s="23" t="str">
        <f t="shared" ca="1" si="123"/>
        <v/>
      </c>
      <c r="AH277" s="95"/>
      <c r="AI277" s="29" t="str">
        <f t="shared" ca="1" si="124"/>
        <v/>
      </c>
      <c r="AJ277" s="22"/>
      <c r="AK277" s="23" t="str">
        <f t="shared" ca="1" si="125"/>
        <v/>
      </c>
      <c r="AL277" s="22"/>
      <c r="AM277" s="23" t="str">
        <f t="shared" ca="1" si="126"/>
        <v/>
      </c>
      <c r="AN277" s="9" t="str">
        <f t="shared" si="127"/>
        <v/>
      </c>
      <c r="AO277" s="9" t="str">
        <f t="shared" si="128"/>
        <v/>
      </c>
      <c r="AP277" s="9" t="str">
        <f>IF(AN277=7,VLOOKUP(AO277,設定!$A$2:$B$6,2,1),"---")</f>
        <v>---</v>
      </c>
      <c r="AQ277" s="64"/>
      <c r="AR277" s="65"/>
      <c r="AS277" s="65"/>
      <c r="AT277" s="66" t="s">
        <v>105</v>
      </c>
      <c r="AU277" s="67"/>
      <c r="AV277" s="66"/>
      <c r="AW277" s="68"/>
      <c r="AX277" s="69" t="str">
        <f t="shared" si="131"/>
        <v/>
      </c>
      <c r="AY277" s="66" t="s">
        <v>105</v>
      </c>
      <c r="AZ277" s="66" t="s">
        <v>105</v>
      </c>
      <c r="BA277" s="66" t="s">
        <v>105</v>
      </c>
      <c r="BB277" s="66"/>
      <c r="BC277" s="66"/>
      <c r="BD277" s="66"/>
      <c r="BE277" s="66"/>
      <c r="BF277" s="70"/>
      <c r="BG277" s="74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153"/>
      <c r="BZ277" s="83"/>
      <c r="CA277" s="31"/>
      <c r="CB277" s="31">
        <v>265</v>
      </c>
      <c r="CC277" s="15" t="str">
        <f t="shared" si="129"/>
        <v/>
      </c>
      <c r="CD277" s="15" t="str">
        <f t="shared" si="132"/>
        <v>立得点表!3:12</v>
      </c>
      <c r="CE277" s="92" t="str">
        <f t="shared" si="133"/>
        <v>立得点表!16:25</v>
      </c>
      <c r="CF277" s="15" t="str">
        <f t="shared" si="134"/>
        <v>立3段得点表!3:13</v>
      </c>
      <c r="CG277" s="92" t="str">
        <f t="shared" si="135"/>
        <v>立3段得点表!16:25</v>
      </c>
      <c r="CH277" s="15" t="str">
        <f t="shared" si="136"/>
        <v>ボール得点表!3:13</v>
      </c>
      <c r="CI277" s="92" t="str">
        <f t="shared" si="137"/>
        <v>ボール得点表!16:25</v>
      </c>
      <c r="CJ277" s="15" t="str">
        <f t="shared" si="138"/>
        <v>50m得点表!3:13</v>
      </c>
      <c r="CK277" s="92" t="str">
        <f t="shared" si="139"/>
        <v>50m得点表!16:25</v>
      </c>
      <c r="CL277" s="15" t="str">
        <f t="shared" si="140"/>
        <v>往得点表!3:13</v>
      </c>
      <c r="CM277" s="92" t="str">
        <f t="shared" si="141"/>
        <v>往得点表!16:25</v>
      </c>
      <c r="CN277" s="15" t="str">
        <f t="shared" si="142"/>
        <v>腕得点表!3:13</v>
      </c>
      <c r="CO277" s="92" t="str">
        <f t="shared" si="143"/>
        <v>腕得点表!16:25</v>
      </c>
      <c r="CP277" s="15" t="str">
        <f t="shared" si="144"/>
        <v>腕膝得点表!3:4</v>
      </c>
      <c r="CQ277" s="92" t="str">
        <f t="shared" si="145"/>
        <v>腕膝得点表!8:9</v>
      </c>
      <c r="CR277" s="15" t="str">
        <f t="shared" si="146"/>
        <v>20mシャトルラン得点表!3:13</v>
      </c>
      <c r="CS277" s="92" t="str">
        <f t="shared" si="147"/>
        <v>20mシャトルラン得点表!16:25</v>
      </c>
      <c r="CT277" s="31" t="b">
        <f t="shared" si="130"/>
        <v>0</v>
      </c>
    </row>
    <row r="278" spans="1:98">
      <c r="A278" s="8">
        <v>266</v>
      </c>
      <c r="B278" s="117"/>
      <c r="C278" s="13"/>
      <c r="D278" s="138"/>
      <c r="E278" s="13"/>
      <c r="F278" s="111" t="str">
        <f t="shared" si="118"/>
        <v/>
      </c>
      <c r="G278" s="13"/>
      <c r="H278" s="13"/>
      <c r="I278" s="29"/>
      <c r="J278" s="114" t="str">
        <f t="shared" ca="1" si="119"/>
        <v/>
      </c>
      <c r="K278" s="4"/>
      <c r="L278" s="45"/>
      <c r="M278" s="45"/>
      <c r="N278" s="45"/>
      <c r="O278" s="22"/>
      <c r="P278" s="23" t="str">
        <f t="shared" ca="1" si="120"/>
        <v/>
      </c>
      <c r="Q278" s="42"/>
      <c r="R278" s="43"/>
      <c r="S278" s="43"/>
      <c r="T278" s="43"/>
      <c r="U278" s="120"/>
      <c r="V278" s="95"/>
      <c r="W278" s="29" t="str">
        <f t="shared" ca="1" si="121"/>
        <v/>
      </c>
      <c r="X278" s="27"/>
      <c r="Y278" s="42"/>
      <c r="Z278" s="43"/>
      <c r="AA278" s="43"/>
      <c r="AB278" s="43"/>
      <c r="AC278" s="44"/>
      <c r="AD278" s="22"/>
      <c r="AE278" s="23" t="str">
        <f t="shared" ca="1" si="122"/>
        <v/>
      </c>
      <c r="AF278" s="22"/>
      <c r="AG278" s="23" t="str">
        <f t="shared" ca="1" si="123"/>
        <v/>
      </c>
      <c r="AH278" s="95"/>
      <c r="AI278" s="29" t="str">
        <f t="shared" ca="1" si="124"/>
        <v/>
      </c>
      <c r="AJ278" s="22"/>
      <c r="AK278" s="23" t="str">
        <f t="shared" ca="1" si="125"/>
        <v/>
      </c>
      <c r="AL278" s="22"/>
      <c r="AM278" s="23" t="str">
        <f t="shared" ca="1" si="126"/>
        <v/>
      </c>
      <c r="AN278" s="9" t="str">
        <f t="shared" si="127"/>
        <v/>
      </c>
      <c r="AO278" s="9" t="str">
        <f t="shared" si="128"/>
        <v/>
      </c>
      <c r="AP278" s="9" t="str">
        <f>IF(AN278=7,VLOOKUP(AO278,設定!$A$2:$B$6,2,1),"---")</f>
        <v>---</v>
      </c>
      <c r="AQ278" s="64"/>
      <c r="AR278" s="65"/>
      <c r="AS278" s="65"/>
      <c r="AT278" s="66" t="s">
        <v>105</v>
      </c>
      <c r="AU278" s="67"/>
      <c r="AV278" s="66"/>
      <c r="AW278" s="68"/>
      <c r="AX278" s="69" t="str">
        <f t="shared" si="131"/>
        <v/>
      </c>
      <c r="AY278" s="66" t="s">
        <v>105</v>
      </c>
      <c r="AZ278" s="66" t="s">
        <v>105</v>
      </c>
      <c r="BA278" s="66" t="s">
        <v>105</v>
      </c>
      <c r="BB278" s="66"/>
      <c r="BC278" s="66"/>
      <c r="BD278" s="66"/>
      <c r="BE278" s="66"/>
      <c r="BF278" s="70"/>
      <c r="BG278" s="74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153"/>
      <c r="BZ278" s="83"/>
      <c r="CA278" s="31"/>
      <c r="CB278" s="31">
        <v>266</v>
      </c>
      <c r="CC278" s="15" t="str">
        <f t="shared" si="129"/>
        <v/>
      </c>
      <c r="CD278" s="15" t="str">
        <f t="shared" si="132"/>
        <v>立得点表!3:12</v>
      </c>
      <c r="CE278" s="92" t="str">
        <f t="shared" si="133"/>
        <v>立得点表!16:25</v>
      </c>
      <c r="CF278" s="15" t="str">
        <f t="shared" si="134"/>
        <v>立3段得点表!3:13</v>
      </c>
      <c r="CG278" s="92" t="str">
        <f t="shared" si="135"/>
        <v>立3段得点表!16:25</v>
      </c>
      <c r="CH278" s="15" t="str">
        <f t="shared" si="136"/>
        <v>ボール得点表!3:13</v>
      </c>
      <c r="CI278" s="92" t="str">
        <f t="shared" si="137"/>
        <v>ボール得点表!16:25</v>
      </c>
      <c r="CJ278" s="15" t="str">
        <f t="shared" si="138"/>
        <v>50m得点表!3:13</v>
      </c>
      <c r="CK278" s="92" t="str">
        <f t="shared" si="139"/>
        <v>50m得点表!16:25</v>
      </c>
      <c r="CL278" s="15" t="str">
        <f t="shared" si="140"/>
        <v>往得点表!3:13</v>
      </c>
      <c r="CM278" s="92" t="str">
        <f t="shared" si="141"/>
        <v>往得点表!16:25</v>
      </c>
      <c r="CN278" s="15" t="str">
        <f t="shared" si="142"/>
        <v>腕得点表!3:13</v>
      </c>
      <c r="CO278" s="92" t="str">
        <f t="shared" si="143"/>
        <v>腕得点表!16:25</v>
      </c>
      <c r="CP278" s="15" t="str">
        <f t="shared" si="144"/>
        <v>腕膝得点表!3:4</v>
      </c>
      <c r="CQ278" s="92" t="str">
        <f t="shared" si="145"/>
        <v>腕膝得点表!8:9</v>
      </c>
      <c r="CR278" s="15" t="str">
        <f t="shared" si="146"/>
        <v>20mシャトルラン得点表!3:13</v>
      </c>
      <c r="CS278" s="92" t="str">
        <f t="shared" si="147"/>
        <v>20mシャトルラン得点表!16:25</v>
      </c>
      <c r="CT278" s="31" t="b">
        <f t="shared" si="130"/>
        <v>0</v>
      </c>
    </row>
    <row r="279" spans="1:98">
      <c r="A279" s="8">
        <v>267</v>
      </c>
      <c r="B279" s="117"/>
      <c r="C279" s="13"/>
      <c r="D279" s="138"/>
      <c r="E279" s="13"/>
      <c r="F279" s="111" t="str">
        <f t="shared" si="118"/>
        <v/>
      </c>
      <c r="G279" s="13"/>
      <c r="H279" s="13"/>
      <c r="I279" s="29"/>
      <c r="J279" s="114" t="str">
        <f t="shared" ca="1" si="119"/>
        <v/>
      </c>
      <c r="K279" s="4"/>
      <c r="L279" s="45"/>
      <c r="M279" s="45"/>
      <c r="N279" s="45"/>
      <c r="O279" s="22"/>
      <c r="P279" s="23" t="str">
        <f t="shared" ca="1" si="120"/>
        <v/>
      </c>
      <c r="Q279" s="42"/>
      <c r="R279" s="43"/>
      <c r="S279" s="43"/>
      <c r="T279" s="43"/>
      <c r="U279" s="120"/>
      <c r="V279" s="95"/>
      <c r="W279" s="29" t="str">
        <f t="shared" ca="1" si="121"/>
        <v/>
      </c>
      <c r="X279" s="27"/>
      <c r="Y279" s="42"/>
      <c r="Z279" s="43"/>
      <c r="AA279" s="43"/>
      <c r="AB279" s="43"/>
      <c r="AC279" s="44"/>
      <c r="AD279" s="22"/>
      <c r="AE279" s="23" t="str">
        <f t="shared" ca="1" si="122"/>
        <v/>
      </c>
      <c r="AF279" s="22"/>
      <c r="AG279" s="23" t="str">
        <f t="shared" ca="1" si="123"/>
        <v/>
      </c>
      <c r="AH279" s="95"/>
      <c r="AI279" s="29" t="str">
        <f t="shared" ca="1" si="124"/>
        <v/>
      </c>
      <c r="AJ279" s="22"/>
      <c r="AK279" s="23" t="str">
        <f t="shared" ca="1" si="125"/>
        <v/>
      </c>
      <c r="AL279" s="22"/>
      <c r="AM279" s="23" t="str">
        <f t="shared" ca="1" si="126"/>
        <v/>
      </c>
      <c r="AN279" s="9" t="str">
        <f t="shared" si="127"/>
        <v/>
      </c>
      <c r="AO279" s="9" t="str">
        <f t="shared" si="128"/>
        <v/>
      </c>
      <c r="AP279" s="9" t="str">
        <f>IF(AN279=7,VLOOKUP(AO279,設定!$A$2:$B$6,2,1),"---")</f>
        <v>---</v>
      </c>
      <c r="AQ279" s="64"/>
      <c r="AR279" s="65"/>
      <c r="AS279" s="65"/>
      <c r="AT279" s="66" t="s">
        <v>105</v>
      </c>
      <c r="AU279" s="67"/>
      <c r="AV279" s="66"/>
      <c r="AW279" s="68"/>
      <c r="AX279" s="69" t="str">
        <f t="shared" si="131"/>
        <v/>
      </c>
      <c r="AY279" s="66" t="s">
        <v>105</v>
      </c>
      <c r="AZ279" s="66" t="s">
        <v>105</v>
      </c>
      <c r="BA279" s="66" t="s">
        <v>105</v>
      </c>
      <c r="BB279" s="66"/>
      <c r="BC279" s="66"/>
      <c r="BD279" s="66"/>
      <c r="BE279" s="66"/>
      <c r="BF279" s="70"/>
      <c r="BG279" s="74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153"/>
      <c r="BZ279" s="83"/>
      <c r="CA279" s="31"/>
      <c r="CB279" s="31">
        <v>267</v>
      </c>
      <c r="CC279" s="15" t="str">
        <f t="shared" si="129"/>
        <v/>
      </c>
      <c r="CD279" s="15" t="str">
        <f t="shared" si="132"/>
        <v>立得点表!3:12</v>
      </c>
      <c r="CE279" s="92" t="str">
        <f t="shared" si="133"/>
        <v>立得点表!16:25</v>
      </c>
      <c r="CF279" s="15" t="str">
        <f t="shared" si="134"/>
        <v>立3段得点表!3:13</v>
      </c>
      <c r="CG279" s="92" t="str">
        <f t="shared" si="135"/>
        <v>立3段得点表!16:25</v>
      </c>
      <c r="CH279" s="15" t="str">
        <f t="shared" si="136"/>
        <v>ボール得点表!3:13</v>
      </c>
      <c r="CI279" s="92" t="str">
        <f t="shared" si="137"/>
        <v>ボール得点表!16:25</v>
      </c>
      <c r="CJ279" s="15" t="str">
        <f t="shared" si="138"/>
        <v>50m得点表!3:13</v>
      </c>
      <c r="CK279" s="92" t="str">
        <f t="shared" si="139"/>
        <v>50m得点表!16:25</v>
      </c>
      <c r="CL279" s="15" t="str">
        <f t="shared" si="140"/>
        <v>往得点表!3:13</v>
      </c>
      <c r="CM279" s="92" t="str">
        <f t="shared" si="141"/>
        <v>往得点表!16:25</v>
      </c>
      <c r="CN279" s="15" t="str">
        <f t="shared" si="142"/>
        <v>腕得点表!3:13</v>
      </c>
      <c r="CO279" s="92" t="str">
        <f t="shared" si="143"/>
        <v>腕得点表!16:25</v>
      </c>
      <c r="CP279" s="15" t="str">
        <f t="shared" si="144"/>
        <v>腕膝得点表!3:4</v>
      </c>
      <c r="CQ279" s="92" t="str">
        <f t="shared" si="145"/>
        <v>腕膝得点表!8:9</v>
      </c>
      <c r="CR279" s="15" t="str">
        <f t="shared" si="146"/>
        <v>20mシャトルラン得点表!3:13</v>
      </c>
      <c r="CS279" s="92" t="str">
        <f t="shared" si="147"/>
        <v>20mシャトルラン得点表!16:25</v>
      </c>
      <c r="CT279" s="31" t="b">
        <f t="shared" si="130"/>
        <v>0</v>
      </c>
    </row>
    <row r="280" spans="1:98">
      <c r="A280" s="8">
        <v>268</v>
      </c>
      <c r="B280" s="117"/>
      <c r="C280" s="13"/>
      <c r="D280" s="138"/>
      <c r="E280" s="13"/>
      <c r="F280" s="111" t="str">
        <f t="shared" si="118"/>
        <v/>
      </c>
      <c r="G280" s="13"/>
      <c r="H280" s="13"/>
      <c r="I280" s="29"/>
      <c r="J280" s="114" t="str">
        <f t="shared" ca="1" si="119"/>
        <v/>
      </c>
      <c r="K280" s="4"/>
      <c r="L280" s="45"/>
      <c r="M280" s="45"/>
      <c r="N280" s="45"/>
      <c r="O280" s="22"/>
      <c r="P280" s="23" t="str">
        <f t="shared" ca="1" si="120"/>
        <v/>
      </c>
      <c r="Q280" s="42"/>
      <c r="R280" s="43"/>
      <c r="S280" s="43"/>
      <c r="T280" s="43"/>
      <c r="U280" s="120"/>
      <c r="V280" s="95"/>
      <c r="W280" s="29" t="str">
        <f t="shared" ca="1" si="121"/>
        <v/>
      </c>
      <c r="X280" s="27"/>
      <c r="Y280" s="42"/>
      <c r="Z280" s="43"/>
      <c r="AA280" s="43"/>
      <c r="AB280" s="43"/>
      <c r="AC280" s="44"/>
      <c r="AD280" s="22"/>
      <c r="AE280" s="23" t="str">
        <f t="shared" ca="1" si="122"/>
        <v/>
      </c>
      <c r="AF280" s="22"/>
      <c r="AG280" s="23" t="str">
        <f t="shared" ca="1" si="123"/>
        <v/>
      </c>
      <c r="AH280" s="95"/>
      <c r="AI280" s="29" t="str">
        <f t="shared" ca="1" si="124"/>
        <v/>
      </c>
      <c r="AJ280" s="22"/>
      <c r="AK280" s="23" t="str">
        <f t="shared" ca="1" si="125"/>
        <v/>
      </c>
      <c r="AL280" s="22"/>
      <c r="AM280" s="23" t="str">
        <f t="shared" ca="1" si="126"/>
        <v/>
      </c>
      <c r="AN280" s="9" t="str">
        <f t="shared" si="127"/>
        <v/>
      </c>
      <c r="AO280" s="9" t="str">
        <f t="shared" si="128"/>
        <v/>
      </c>
      <c r="AP280" s="9" t="str">
        <f>IF(AN280=7,VLOOKUP(AO280,設定!$A$2:$B$6,2,1),"---")</f>
        <v>---</v>
      </c>
      <c r="AQ280" s="64"/>
      <c r="AR280" s="65"/>
      <c r="AS280" s="65"/>
      <c r="AT280" s="66" t="s">
        <v>105</v>
      </c>
      <c r="AU280" s="67"/>
      <c r="AV280" s="66"/>
      <c r="AW280" s="68"/>
      <c r="AX280" s="69" t="str">
        <f t="shared" si="131"/>
        <v/>
      </c>
      <c r="AY280" s="66" t="s">
        <v>105</v>
      </c>
      <c r="AZ280" s="66" t="s">
        <v>105</v>
      </c>
      <c r="BA280" s="66" t="s">
        <v>105</v>
      </c>
      <c r="BB280" s="66"/>
      <c r="BC280" s="66"/>
      <c r="BD280" s="66"/>
      <c r="BE280" s="66"/>
      <c r="BF280" s="70"/>
      <c r="BG280" s="74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153"/>
      <c r="BZ280" s="83"/>
      <c r="CA280" s="31"/>
      <c r="CB280" s="31">
        <v>268</v>
      </c>
      <c r="CC280" s="15" t="str">
        <f t="shared" si="129"/>
        <v/>
      </c>
      <c r="CD280" s="15" t="str">
        <f t="shared" si="132"/>
        <v>立得点表!3:12</v>
      </c>
      <c r="CE280" s="92" t="str">
        <f t="shared" si="133"/>
        <v>立得点表!16:25</v>
      </c>
      <c r="CF280" s="15" t="str">
        <f t="shared" si="134"/>
        <v>立3段得点表!3:13</v>
      </c>
      <c r="CG280" s="92" t="str">
        <f t="shared" si="135"/>
        <v>立3段得点表!16:25</v>
      </c>
      <c r="CH280" s="15" t="str">
        <f t="shared" si="136"/>
        <v>ボール得点表!3:13</v>
      </c>
      <c r="CI280" s="92" t="str">
        <f t="shared" si="137"/>
        <v>ボール得点表!16:25</v>
      </c>
      <c r="CJ280" s="15" t="str">
        <f t="shared" si="138"/>
        <v>50m得点表!3:13</v>
      </c>
      <c r="CK280" s="92" t="str">
        <f t="shared" si="139"/>
        <v>50m得点表!16:25</v>
      </c>
      <c r="CL280" s="15" t="str">
        <f t="shared" si="140"/>
        <v>往得点表!3:13</v>
      </c>
      <c r="CM280" s="92" t="str">
        <f t="shared" si="141"/>
        <v>往得点表!16:25</v>
      </c>
      <c r="CN280" s="15" t="str">
        <f t="shared" si="142"/>
        <v>腕得点表!3:13</v>
      </c>
      <c r="CO280" s="92" t="str">
        <f t="shared" si="143"/>
        <v>腕得点表!16:25</v>
      </c>
      <c r="CP280" s="15" t="str">
        <f t="shared" si="144"/>
        <v>腕膝得点表!3:4</v>
      </c>
      <c r="CQ280" s="92" t="str">
        <f t="shared" si="145"/>
        <v>腕膝得点表!8:9</v>
      </c>
      <c r="CR280" s="15" t="str">
        <f t="shared" si="146"/>
        <v>20mシャトルラン得点表!3:13</v>
      </c>
      <c r="CS280" s="92" t="str">
        <f t="shared" si="147"/>
        <v>20mシャトルラン得点表!16:25</v>
      </c>
      <c r="CT280" s="31" t="b">
        <f t="shared" si="130"/>
        <v>0</v>
      </c>
    </row>
    <row r="281" spans="1:98">
      <c r="A281" s="8">
        <v>269</v>
      </c>
      <c r="B281" s="117"/>
      <c r="C281" s="13"/>
      <c r="D281" s="138"/>
      <c r="E281" s="13"/>
      <c r="F281" s="111" t="str">
        <f t="shared" si="118"/>
        <v/>
      </c>
      <c r="G281" s="13"/>
      <c r="H281" s="13"/>
      <c r="I281" s="29"/>
      <c r="J281" s="114" t="str">
        <f t="shared" ca="1" si="119"/>
        <v/>
      </c>
      <c r="K281" s="4"/>
      <c r="L281" s="45"/>
      <c r="M281" s="45"/>
      <c r="N281" s="45"/>
      <c r="O281" s="22"/>
      <c r="P281" s="23" t="str">
        <f t="shared" ca="1" si="120"/>
        <v/>
      </c>
      <c r="Q281" s="42"/>
      <c r="R281" s="43"/>
      <c r="S281" s="43"/>
      <c r="T281" s="43"/>
      <c r="U281" s="120"/>
      <c r="V281" s="95"/>
      <c r="W281" s="29" t="str">
        <f t="shared" ca="1" si="121"/>
        <v/>
      </c>
      <c r="X281" s="27"/>
      <c r="Y281" s="42"/>
      <c r="Z281" s="43"/>
      <c r="AA281" s="43"/>
      <c r="AB281" s="43"/>
      <c r="AC281" s="44"/>
      <c r="AD281" s="22"/>
      <c r="AE281" s="23" t="str">
        <f t="shared" ca="1" si="122"/>
        <v/>
      </c>
      <c r="AF281" s="22"/>
      <c r="AG281" s="23" t="str">
        <f t="shared" ca="1" si="123"/>
        <v/>
      </c>
      <c r="AH281" s="95"/>
      <c r="AI281" s="29" t="str">
        <f t="shared" ca="1" si="124"/>
        <v/>
      </c>
      <c r="AJ281" s="22"/>
      <c r="AK281" s="23" t="str">
        <f t="shared" ca="1" si="125"/>
        <v/>
      </c>
      <c r="AL281" s="22"/>
      <c r="AM281" s="23" t="str">
        <f t="shared" ca="1" si="126"/>
        <v/>
      </c>
      <c r="AN281" s="9" t="str">
        <f t="shared" si="127"/>
        <v/>
      </c>
      <c r="AO281" s="9" t="str">
        <f t="shared" si="128"/>
        <v/>
      </c>
      <c r="AP281" s="9" t="str">
        <f>IF(AN281=7,VLOOKUP(AO281,設定!$A$2:$B$6,2,1),"---")</f>
        <v>---</v>
      </c>
      <c r="AQ281" s="64"/>
      <c r="AR281" s="65"/>
      <c r="AS281" s="65"/>
      <c r="AT281" s="66" t="s">
        <v>105</v>
      </c>
      <c r="AU281" s="67"/>
      <c r="AV281" s="66"/>
      <c r="AW281" s="68"/>
      <c r="AX281" s="69" t="str">
        <f t="shared" si="131"/>
        <v/>
      </c>
      <c r="AY281" s="66" t="s">
        <v>105</v>
      </c>
      <c r="AZ281" s="66" t="s">
        <v>105</v>
      </c>
      <c r="BA281" s="66" t="s">
        <v>105</v>
      </c>
      <c r="BB281" s="66"/>
      <c r="BC281" s="66"/>
      <c r="BD281" s="66"/>
      <c r="BE281" s="66"/>
      <c r="BF281" s="70"/>
      <c r="BG281" s="74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153"/>
      <c r="BZ281" s="83"/>
      <c r="CA281" s="31"/>
      <c r="CB281" s="31">
        <v>269</v>
      </c>
      <c r="CC281" s="15" t="str">
        <f t="shared" si="129"/>
        <v/>
      </c>
      <c r="CD281" s="15" t="str">
        <f t="shared" si="132"/>
        <v>立得点表!3:12</v>
      </c>
      <c r="CE281" s="92" t="str">
        <f t="shared" si="133"/>
        <v>立得点表!16:25</v>
      </c>
      <c r="CF281" s="15" t="str">
        <f t="shared" si="134"/>
        <v>立3段得点表!3:13</v>
      </c>
      <c r="CG281" s="92" t="str">
        <f t="shared" si="135"/>
        <v>立3段得点表!16:25</v>
      </c>
      <c r="CH281" s="15" t="str">
        <f t="shared" si="136"/>
        <v>ボール得点表!3:13</v>
      </c>
      <c r="CI281" s="92" t="str">
        <f t="shared" si="137"/>
        <v>ボール得点表!16:25</v>
      </c>
      <c r="CJ281" s="15" t="str">
        <f t="shared" si="138"/>
        <v>50m得点表!3:13</v>
      </c>
      <c r="CK281" s="92" t="str">
        <f t="shared" si="139"/>
        <v>50m得点表!16:25</v>
      </c>
      <c r="CL281" s="15" t="str">
        <f t="shared" si="140"/>
        <v>往得点表!3:13</v>
      </c>
      <c r="CM281" s="92" t="str">
        <f t="shared" si="141"/>
        <v>往得点表!16:25</v>
      </c>
      <c r="CN281" s="15" t="str">
        <f t="shared" si="142"/>
        <v>腕得点表!3:13</v>
      </c>
      <c r="CO281" s="92" t="str">
        <f t="shared" si="143"/>
        <v>腕得点表!16:25</v>
      </c>
      <c r="CP281" s="15" t="str">
        <f t="shared" si="144"/>
        <v>腕膝得点表!3:4</v>
      </c>
      <c r="CQ281" s="92" t="str">
        <f t="shared" si="145"/>
        <v>腕膝得点表!8:9</v>
      </c>
      <c r="CR281" s="15" t="str">
        <f t="shared" si="146"/>
        <v>20mシャトルラン得点表!3:13</v>
      </c>
      <c r="CS281" s="92" t="str">
        <f t="shared" si="147"/>
        <v>20mシャトルラン得点表!16:25</v>
      </c>
      <c r="CT281" s="31" t="b">
        <f t="shared" si="130"/>
        <v>0</v>
      </c>
    </row>
    <row r="282" spans="1:98">
      <c r="A282" s="8">
        <v>270</v>
      </c>
      <c r="B282" s="117"/>
      <c r="C282" s="13"/>
      <c r="D282" s="138"/>
      <c r="E282" s="13"/>
      <c r="F282" s="111" t="str">
        <f t="shared" si="118"/>
        <v/>
      </c>
      <c r="G282" s="13"/>
      <c r="H282" s="13"/>
      <c r="I282" s="29"/>
      <c r="J282" s="114" t="str">
        <f t="shared" ca="1" si="119"/>
        <v/>
      </c>
      <c r="K282" s="4"/>
      <c r="L282" s="45"/>
      <c r="M282" s="45"/>
      <c r="N282" s="45"/>
      <c r="O282" s="22"/>
      <c r="P282" s="23" t="str">
        <f t="shared" ca="1" si="120"/>
        <v/>
      </c>
      <c r="Q282" s="42"/>
      <c r="R282" s="43"/>
      <c r="S282" s="43"/>
      <c r="T282" s="43"/>
      <c r="U282" s="120"/>
      <c r="V282" s="95"/>
      <c r="W282" s="29" t="str">
        <f t="shared" ca="1" si="121"/>
        <v/>
      </c>
      <c r="X282" s="27"/>
      <c r="Y282" s="42"/>
      <c r="Z282" s="43"/>
      <c r="AA282" s="43"/>
      <c r="AB282" s="43"/>
      <c r="AC282" s="44"/>
      <c r="AD282" s="22"/>
      <c r="AE282" s="23" t="str">
        <f t="shared" ca="1" si="122"/>
        <v/>
      </c>
      <c r="AF282" s="22"/>
      <c r="AG282" s="23" t="str">
        <f t="shared" ca="1" si="123"/>
        <v/>
      </c>
      <c r="AH282" s="95"/>
      <c r="AI282" s="29" t="str">
        <f t="shared" ca="1" si="124"/>
        <v/>
      </c>
      <c r="AJ282" s="22"/>
      <c r="AK282" s="23" t="str">
        <f t="shared" ca="1" si="125"/>
        <v/>
      </c>
      <c r="AL282" s="22"/>
      <c r="AM282" s="23" t="str">
        <f t="shared" ca="1" si="126"/>
        <v/>
      </c>
      <c r="AN282" s="9" t="str">
        <f t="shared" si="127"/>
        <v/>
      </c>
      <c r="AO282" s="9" t="str">
        <f t="shared" si="128"/>
        <v/>
      </c>
      <c r="AP282" s="9" t="str">
        <f>IF(AN282=7,VLOOKUP(AO282,設定!$A$2:$B$6,2,1),"---")</f>
        <v>---</v>
      </c>
      <c r="AQ282" s="64"/>
      <c r="AR282" s="65"/>
      <c r="AS282" s="65"/>
      <c r="AT282" s="66" t="s">
        <v>105</v>
      </c>
      <c r="AU282" s="67"/>
      <c r="AV282" s="66"/>
      <c r="AW282" s="68"/>
      <c r="AX282" s="69" t="str">
        <f t="shared" si="131"/>
        <v/>
      </c>
      <c r="AY282" s="66" t="s">
        <v>105</v>
      </c>
      <c r="AZ282" s="66" t="s">
        <v>105</v>
      </c>
      <c r="BA282" s="66" t="s">
        <v>105</v>
      </c>
      <c r="BB282" s="66"/>
      <c r="BC282" s="66"/>
      <c r="BD282" s="66"/>
      <c r="BE282" s="66"/>
      <c r="BF282" s="70"/>
      <c r="BG282" s="74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153"/>
      <c r="BZ282" s="83"/>
      <c r="CA282" s="31"/>
      <c r="CB282" s="31">
        <v>270</v>
      </c>
      <c r="CC282" s="15" t="str">
        <f t="shared" si="129"/>
        <v/>
      </c>
      <c r="CD282" s="15" t="str">
        <f t="shared" si="132"/>
        <v>立得点表!3:12</v>
      </c>
      <c r="CE282" s="92" t="str">
        <f t="shared" si="133"/>
        <v>立得点表!16:25</v>
      </c>
      <c r="CF282" s="15" t="str">
        <f t="shared" si="134"/>
        <v>立3段得点表!3:13</v>
      </c>
      <c r="CG282" s="92" t="str">
        <f t="shared" si="135"/>
        <v>立3段得点表!16:25</v>
      </c>
      <c r="CH282" s="15" t="str">
        <f t="shared" si="136"/>
        <v>ボール得点表!3:13</v>
      </c>
      <c r="CI282" s="92" t="str">
        <f t="shared" si="137"/>
        <v>ボール得点表!16:25</v>
      </c>
      <c r="CJ282" s="15" t="str">
        <f t="shared" si="138"/>
        <v>50m得点表!3:13</v>
      </c>
      <c r="CK282" s="92" t="str">
        <f t="shared" si="139"/>
        <v>50m得点表!16:25</v>
      </c>
      <c r="CL282" s="15" t="str">
        <f t="shared" si="140"/>
        <v>往得点表!3:13</v>
      </c>
      <c r="CM282" s="92" t="str">
        <f t="shared" si="141"/>
        <v>往得点表!16:25</v>
      </c>
      <c r="CN282" s="15" t="str">
        <f t="shared" si="142"/>
        <v>腕得点表!3:13</v>
      </c>
      <c r="CO282" s="92" t="str">
        <f t="shared" si="143"/>
        <v>腕得点表!16:25</v>
      </c>
      <c r="CP282" s="15" t="str">
        <f t="shared" si="144"/>
        <v>腕膝得点表!3:4</v>
      </c>
      <c r="CQ282" s="92" t="str">
        <f t="shared" si="145"/>
        <v>腕膝得点表!8:9</v>
      </c>
      <c r="CR282" s="15" t="str">
        <f t="shared" si="146"/>
        <v>20mシャトルラン得点表!3:13</v>
      </c>
      <c r="CS282" s="92" t="str">
        <f t="shared" si="147"/>
        <v>20mシャトルラン得点表!16:25</v>
      </c>
      <c r="CT282" s="31" t="b">
        <f t="shared" si="130"/>
        <v>0</v>
      </c>
    </row>
    <row r="283" spans="1:98">
      <c r="A283" s="8">
        <v>271</v>
      </c>
      <c r="B283" s="117"/>
      <c r="C283" s="13"/>
      <c r="D283" s="138"/>
      <c r="E283" s="13"/>
      <c r="F283" s="111" t="str">
        <f t="shared" si="118"/>
        <v/>
      </c>
      <c r="G283" s="13"/>
      <c r="H283" s="13"/>
      <c r="I283" s="29"/>
      <c r="J283" s="114" t="str">
        <f t="shared" ca="1" si="119"/>
        <v/>
      </c>
      <c r="K283" s="4"/>
      <c r="L283" s="45"/>
      <c r="M283" s="45"/>
      <c r="N283" s="45"/>
      <c r="O283" s="22"/>
      <c r="P283" s="23" t="str">
        <f t="shared" ca="1" si="120"/>
        <v/>
      </c>
      <c r="Q283" s="42"/>
      <c r="R283" s="43"/>
      <c r="S283" s="43"/>
      <c r="T283" s="43"/>
      <c r="U283" s="120"/>
      <c r="V283" s="95"/>
      <c r="W283" s="29" t="str">
        <f t="shared" ca="1" si="121"/>
        <v/>
      </c>
      <c r="X283" s="27"/>
      <c r="Y283" s="42"/>
      <c r="Z283" s="43"/>
      <c r="AA283" s="43"/>
      <c r="AB283" s="43"/>
      <c r="AC283" s="44"/>
      <c r="AD283" s="22"/>
      <c r="AE283" s="23" t="str">
        <f t="shared" ca="1" si="122"/>
        <v/>
      </c>
      <c r="AF283" s="22"/>
      <c r="AG283" s="23" t="str">
        <f t="shared" ca="1" si="123"/>
        <v/>
      </c>
      <c r="AH283" s="95"/>
      <c r="AI283" s="29" t="str">
        <f t="shared" ca="1" si="124"/>
        <v/>
      </c>
      <c r="AJ283" s="22"/>
      <c r="AK283" s="23" t="str">
        <f t="shared" ca="1" si="125"/>
        <v/>
      </c>
      <c r="AL283" s="22"/>
      <c r="AM283" s="23" t="str">
        <f t="shared" ca="1" si="126"/>
        <v/>
      </c>
      <c r="AN283" s="9" t="str">
        <f t="shared" si="127"/>
        <v/>
      </c>
      <c r="AO283" s="9" t="str">
        <f t="shared" si="128"/>
        <v/>
      </c>
      <c r="AP283" s="9" t="str">
        <f>IF(AN283=7,VLOOKUP(AO283,設定!$A$2:$B$6,2,1),"---")</f>
        <v>---</v>
      </c>
      <c r="AQ283" s="64"/>
      <c r="AR283" s="65"/>
      <c r="AS283" s="65"/>
      <c r="AT283" s="66" t="s">
        <v>105</v>
      </c>
      <c r="AU283" s="67"/>
      <c r="AV283" s="66"/>
      <c r="AW283" s="68"/>
      <c r="AX283" s="69" t="str">
        <f t="shared" si="131"/>
        <v/>
      </c>
      <c r="AY283" s="66" t="s">
        <v>105</v>
      </c>
      <c r="AZ283" s="66" t="s">
        <v>105</v>
      </c>
      <c r="BA283" s="66" t="s">
        <v>105</v>
      </c>
      <c r="BB283" s="66"/>
      <c r="BC283" s="66"/>
      <c r="BD283" s="66"/>
      <c r="BE283" s="66"/>
      <c r="BF283" s="70"/>
      <c r="BG283" s="74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153"/>
      <c r="BZ283" s="83"/>
      <c r="CA283" s="31"/>
      <c r="CB283" s="31">
        <v>271</v>
      </c>
      <c r="CC283" s="15" t="str">
        <f t="shared" si="129"/>
        <v/>
      </c>
      <c r="CD283" s="15" t="str">
        <f t="shared" si="132"/>
        <v>立得点表!3:12</v>
      </c>
      <c r="CE283" s="92" t="str">
        <f t="shared" si="133"/>
        <v>立得点表!16:25</v>
      </c>
      <c r="CF283" s="15" t="str">
        <f t="shared" si="134"/>
        <v>立3段得点表!3:13</v>
      </c>
      <c r="CG283" s="92" t="str">
        <f t="shared" si="135"/>
        <v>立3段得点表!16:25</v>
      </c>
      <c r="CH283" s="15" t="str">
        <f t="shared" si="136"/>
        <v>ボール得点表!3:13</v>
      </c>
      <c r="CI283" s="92" t="str">
        <f t="shared" si="137"/>
        <v>ボール得点表!16:25</v>
      </c>
      <c r="CJ283" s="15" t="str">
        <f t="shared" si="138"/>
        <v>50m得点表!3:13</v>
      </c>
      <c r="CK283" s="92" t="str">
        <f t="shared" si="139"/>
        <v>50m得点表!16:25</v>
      </c>
      <c r="CL283" s="15" t="str">
        <f t="shared" si="140"/>
        <v>往得点表!3:13</v>
      </c>
      <c r="CM283" s="92" t="str">
        <f t="shared" si="141"/>
        <v>往得点表!16:25</v>
      </c>
      <c r="CN283" s="15" t="str">
        <f t="shared" si="142"/>
        <v>腕得点表!3:13</v>
      </c>
      <c r="CO283" s="92" t="str">
        <f t="shared" si="143"/>
        <v>腕得点表!16:25</v>
      </c>
      <c r="CP283" s="15" t="str">
        <f t="shared" si="144"/>
        <v>腕膝得点表!3:4</v>
      </c>
      <c r="CQ283" s="92" t="str">
        <f t="shared" si="145"/>
        <v>腕膝得点表!8:9</v>
      </c>
      <c r="CR283" s="15" t="str">
        <f t="shared" si="146"/>
        <v>20mシャトルラン得点表!3:13</v>
      </c>
      <c r="CS283" s="92" t="str">
        <f t="shared" si="147"/>
        <v>20mシャトルラン得点表!16:25</v>
      </c>
      <c r="CT283" s="31" t="b">
        <f t="shared" si="130"/>
        <v>0</v>
      </c>
    </row>
    <row r="284" spans="1:98">
      <c r="A284" s="8">
        <v>272</v>
      </c>
      <c r="B284" s="117"/>
      <c r="C284" s="13"/>
      <c r="D284" s="138"/>
      <c r="E284" s="13"/>
      <c r="F284" s="111" t="str">
        <f t="shared" si="118"/>
        <v/>
      </c>
      <c r="G284" s="13"/>
      <c r="H284" s="13"/>
      <c r="I284" s="29"/>
      <c r="J284" s="114" t="str">
        <f t="shared" ca="1" si="119"/>
        <v/>
      </c>
      <c r="K284" s="4"/>
      <c r="L284" s="45"/>
      <c r="M284" s="45"/>
      <c r="N284" s="45"/>
      <c r="O284" s="22"/>
      <c r="P284" s="23" t="str">
        <f t="shared" ca="1" si="120"/>
        <v/>
      </c>
      <c r="Q284" s="42"/>
      <c r="R284" s="43"/>
      <c r="S284" s="43"/>
      <c r="T284" s="43"/>
      <c r="U284" s="120"/>
      <c r="V284" s="95"/>
      <c r="W284" s="29" t="str">
        <f t="shared" ca="1" si="121"/>
        <v/>
      </c>
      <c r="X284" s="27"/>
      <c r="Y284" s="42"/>
      <c r="Z284" s="43"/>
      <c r="AA284" s="43"/>
      <c r="AB284" s="43"/>
      <c r="AC284" s="44"/>
      <c r="AD284" s="22"/>
      <c r="AE284" s="23" t="str">
        <f t="shared" ca="1" si="122"/>
        <v/>
      </c>
      <c r="AF284" s="22"/>
      <c r="AG284" s="23" t="str">
        <f t="shared" ca="1" si="123"/>
        <v/>
      </c>
      <c r="AH284" s="95"/>
      <c r="AI284" s="29" t="str">
        <f t="shared" ca="1" si="124"/>
        <v/>
      </c>
      <c r="AJ284" s="22"/>
      <c r="AK284" s="23" t="str">
        <f t="shared" ca="1" si="125"/>
        <v/>
      </c>
      <c r="AL284" s="22"/>
      <c r="AM284" s="23" t="str">
        <f t="shared" ca="1" si="126"/>
        <v/>
      </c>
      <c r="AN284" s="9" t="str">
        <f t="shared" si="127"/>
        <v/>
      </c>
      <c r="AO284" s="9" t="str">
        <f t="shared" si="128"/>
        <v/>
      </c>
      <c r="AP284" s="9" t="str">
        <f>IF(AN284=7,VLOOKUP(AO284,設定!$A$2:$B$6,2,1),"---")</f>
        <v>---</v>
      </c>
      <c r="AQ284" s="64"/>
      <c r="AR284" s="65"/>
      <c r="AS284" s="65"/>
      <c r="AT284" s="66" t="s">
        <v>105</v>
      </c>
      <c r="AU284" s="67"/>
      <c r="AV284" s="66"/>
      <c r="AW284" s="68"/>
      <c r="AX284" s="69" t="str">
        <f t="shared" si="131"/>
        <v/>
      </c>
      <c r="AY284" s="66" t="s">
        <v>105</v>
      </c>
      <c r="AZ284" s="66" t="s">
        <v>105</v>
      </c>
      <c r="BA284" s="66" t="s">
        <v>105</v>
      </c>
      <c r="BB284" s="66"/>
      <c r="BC284" s="66"/>
      <c r="BD284" s="66"/>
      <c r="BE284" s="66"/>
      <c r="BF284" s="70"/>
      <c r="BG284" s="74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153"/>
      <c r="BZ284" s="83"/>
      <c r="CA284" s="31"/>
      <c r="CB284" s="31">
        <v>272</v>
      </c>
      <c r="CC284" s="15" t="str">
        <f t="shared" si="129"/>
        <v/>
      </c>
      <c r="CD284" s="15" t="str">
        <f t="shared" si="132"/>
        <v>立得点表!3:12</v>
      </c>
      <c r="CE284" s="92" t="str">
        <f t="shared" si="133"/>
        <v>立得点表!16:25</v>
      </c>
      <c r="CF284" s="15" t="str">
        <f t="shared" si="134"/>
        <v>立3段得点表!3:13</v>
      </c>
      <c r="CG284" s="92" t="str">
        <f t="shared" si="135"/>
        <v>立3段得点表!16:25</v>
      </c>
      <c r="CH284" s="15" t="str">
        <f t="shared" si="136"/>
        <v>ボール得点表!3:13</v>
      </c>
      <c r="CI284" s="92" t="str">
        <f t="shared" si="137"/>
        <v>ボール得点表!16:25</v>
      </c>
      <c r="CJ284" s="15" t="str">
        <f t="shared" si="138"/>
        <v>50m得点表!3:13</v>
      </c>
      <c r="CK284" s="92" t="str">
        <f t="shared" si="139"/>
        <v>50m得点表!16:25</v>
      </c>
      <c r="CL284" s="15" t="str">
        <f t="shared" si="140"/>
        <v>往得点表!3:13</v>
      </c>
      <c r="CM284" s="92" t="str">
        <f t="shared" si="141"/>
        <v>往得点表!16:25</v>
      </c>
      <c r="CN284" s="15" t="str">
        <f t="shared" si="142"/>
        <v>腕得点表!3:13</v>
      </c>
      <c r="CO284" s="92" t="str">
        <f t="shared" si="143"/>
        <v>腕得点表!16:25</v>
      </c>
      <c r="CP284" s="15" t="str">
        <f t="shared" si="144"/>
        <v>腕膝得点表!3:4</v>
      </c>
      <c r="CQ284" s="92" t="str">
        <f t="shared" si="145"/>
        <v>腕膝得点表!8:9</v>
      </c>
      <c r="CR284" s="15" t="str">
        <f t="shared" si="146"/>
        <v>20mシャトルラン得点表!3:13</v>
      </c>
      <c r="CS284" s="92" t="str">
        <f t="shared" si="147"/>
        <v>20mシャトルラン得点表!16:25</v>
      </c>
      <c r="CT284" s="31" t="b">
        <f t="shared" si="130"/>
        <v>0</v>
      </c>
    </row>
    <row r="285" spans="1:98">
      <c r="A285" s="8">
        <v>273</v>
      </c>
      <c r="B285" s="117"/>
      <c r="C285" s="13"/>
      <c r="D285" s="138"/>
      <c r="E285" s="13"/>
      <c r="F285" s="111" t="str">
        <f t="shared" si="118"/>
        <v/>
      </c>
      <c r="G285" s="13"/>
      <c r="H285" s="13"/>
      <c r="I285" s="29"/>
      <c r="J285" s="114" t="str">
        <f t="shared" ca="1" si="119"/>
        <v/>
      </c>
      <c r="K285" s="4"/>
      <c r="L285" s="45"/>
      <c r="M285" s="45"/>
      <c r="N285" s="45"/>
      <c r="O285" s="22"/>
      <c r="P285" s="23" t="str">
        <f t="shared" ca="1" si="120"/>
        <v/>
      </c>
      <c r="Q285" s="42"/>
      <c r="R285" s="43"/>
      <c r="S285" s="43"/>
      <c r="T285" s="43"/>
      <c r="U285" s="120"/>
      <c r="V285" s="95"/>
      <c r="W285" s="29" t="str">
        <f t="shared" ca="1" si="121"/>
        <v/>
      </c>
      <c r="X285" s="27"/>
      <c r="Y285" s="42"/>
      <c r="Z285" s="43"/>
      <c r="AA285" s="43"/>
      <c r="AB285" s="43"/>
      <c r="AC285" s="44"/>
      <c r="AD285" s="22"/>
      <c r="AE285" s="23" t="str">
        <f t="shared" ca="1" si="122"/>
        <v/>
      </c>
      <c r="AF285" s="22"/>
      <c r="AG285" s="23" t="str">
        <f t="shared" ca="1" si="123"/>
        <v/>
      </c>
      <c r="AH285" s="95"/>
      <c r="AI285" s="29" t="str">
        <f t="shared" ca="1" si="124"/>
        <v/>
      </c>
      <c r="AJ285" s="22"/>
      <c r="AK285" s="23" t="str">
        <f t="shared" ca="1" si="125"/>
        <v/>
      </c>
      <c r="AL285" s="22"/>
      <c r="AM285" s="23" t="str">
        <f t="shared" ca="1" si="126"/>
        <v/>
      </c>
      <c r="AN285" s="9" t="str">
        <f t="shared" si="127"/>
        <v/>
      </c>
      <c r="AO285" s="9" t="str">
        <f t="shared" si="128"/>
        <v/>
      </c>
      <c r="AP285" s="9" t="str">
        <f>IF(AN285=7,VLOOKUP(AO285,設定!$A$2:$B$6,2,1),"---")</f>
        <v>---</v>
      </c>
      <c r="AQ285" s="64"/>
      <c r="AR285" s="65"/>
      <c r="AS285" s="65"/>
      <c r="AT285" s="66" t="s">
        <v>105</v>
      </c>
      <c r="AU285" s="67"/>
      <c r="AV285" s="66"/>
      <c r="AW285" s="68"/>
      <c r="AX285" s="69" t="str">
        <f t="shared" si="131"/>
        <v/>
      </c>
      <c r="AY285" s="66" t="s">
        <v>105</v>
      </c>
      <c r="AZ285" s="66" t="s">
        <v>105</v>
      </c>
      <c r="BA285" s="66" t="s">
        <v>105</v>
      </c>
      <c r="BB285" s="66"/>
      <c r="BC285" s="66"/>
      <c r="BD285" s="66"/>
      <c r="BE285" s="66"/>
      <c r="BF285" s="70"/>
      <c r="BG285" s="74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153"/>
      <c r="BZ285" s="83"/>
      <c r="CA285" s="31"/>
      <c r="CB285" s="31">
        <v>273</v>
      </c>
      <c r="CC285" s="15" t="str">
        <f t="shared" si="129"/>
        <v/>
      </c>
      <c r="CD285" s="15" t="str">
        <f t="shared" si="132"/>
        <v>立得点表!3:12</v>
      </c>
      <c r="CE285" s="92" t="str">
        <f t="shared" si="133"/>
        <v>立得点表!16:25</v>
      </c>
      <c r="CF285" s="15" t="str">
        <f t="shared" si="134"/>
        <v>立3段得点表!3:13</v>
      </c>
      <c r="CG285" s="92" t="str">
        <f t="shared" si="135"/>
        <v>立3段得点表!16:25</v>
      </c>
      <c r="CH285" s="15" t="str">
        <f t="shared" si="136"/>
        <v>ボール得点表!3:13</v>
      </c>
      <c r="CI285" s="92" t="str">
        <f t="shared" si="137"/>
        <v>ボール得点表!16:25</v>
      </c>
      <c r="CJ285" s="15" t="str">
        <f t="shared" si="138"/>
        <v>50m得点表!3:13</v>
      </c>
      <c r="CK285" s="92" t="str">
        <f t="shared" si="139"/>
        <v>50m得点表!16:25</v>
      </c>
      <c r="CL285" s="15" t="str">
        <f t="shared" si="140"/>
        <v>往得点表!3:13</v>
      </c>
      <c r="CM285" s="92" t="str">
        <f t="shared" si="141"/>
        <v>往得点表!16:25</v>
      </c>
      <c r="CN285" s="15" t="str">
        <f t="shared" si="142"/>
        <v>腕得点表!3:13</v>
      </c>
      <c r="CO285" s="92" t="str">
        <f t="shared" si="143"/>
        <v>腕得点表!16:25</v>
      </c>
      <c r="CP285" s="15" t="str">
        <f t="shared" si="144"/>
        <v>腕膝得点表!3:4</v>
      </c>
      <c r="CQ285" s="92" t="str">
        <f t="shared" si="145"/>
        <v>腕膝得点表!8:9</v>
      </c>
      <c r="CR285" s="15" t="str">
        <f t="shared" si="146"/>
        <v>20mシャトルラン得点表!3:13</v>
      </c>
      <c r="CS285" s="92" t="str">
        <f t="shared" si="147"/>
        <v>20mシャトルラン得点表!16:25</v>
      </c>
      <c r="CT285" s="31" t="b">
        <f t="shared" si="130"/>
        <v>0</v>
      </c>
    </row>
    <row r="286" spans="1:98">
      <c r="A286" s="8">
        <v>274</v>
      </c>
      <c r="B286" s="117"/>
      <c r="C286" s="13"/>
      <c r="D286" s="138"/>
      <c r="E286" s="13"/>
      <c r="F286" s="111" t="str">
        <f t="shared" si="118"/>
        <v/>
      </c>
      <c r="G286" s="13"/>
      <c r="H286" s="13"/>
      <c r="I286" s="29"/>
      <c r="J286" s="114" t="str">
        <f t="shared" ca="1" si="119"/>
        <v/>
      </c>
      <c r="K286" s="4"/>
      <c r="L286" s="45"/>
      <c r="M286" s="45"/>
      <c r="N286" s="45"/>
      <c r="O286" s="22"/>
      <c r="P286" s="23" t="str">
        <f t="shared" ca="1" si="120"/>
        <v/>
      </c>
      <c r="Q286" s="42"/>
      <c r="R286" s="43"/>
      <c r="S286" s="43"/>
      <c r="T286" s="43"/>
      <c r="U286" s="120"/>
      <c r="V286" s="95"/>
      <c r="W286" s="29" t="str">
        <f t="shared" ca="1" si="121"/>
        <v/>
      </c>
      <c r="X286" s="27"/>
      <c r="Y286" s="42"/>
      <c r="Z286" s="43"/>
      <c r="AA286" s="43"/>
      <c r="AB286" s="43"/>
      <c r="AC286" s="44"/>
      <c r="AD286" s="22"/>
      <c r="AE286" s="23" t="str">
        <f t="shared" ca="1" si="122"/>
        <v/>
      </c>
      <c r="AF286" s="22"/>
      <c r="AG286" s="23" t="str">
        <f t="shared" ca="1" si="123"/>
        <v/>
      </c>
      <c r="AH286" s="95"/>
      <c r="AI286" s="29" t="str">
        <f t="shared" ca="1" si="124"/>
        <v/>
      </c>
      <c r="AJ286" s="22"/>
      <c r="AK286" s="23" t="str">
        <f t="shared" ca="1" si="125"/>
        <v/>
      </c>
      <c r="AL286" s="22"/>
      <c r="AM286" s="23" t="str">
        <f t="shared" ca="1" si="126"/>
        <v/>
      </c>
      <c r="AN286" s="9" t="str">
        <f t="shared" si="127"/>
        <v/>
      </c>
      <c r="AO286" s="9" t="str">
        <f t="shared" si="128"/>
        <v/>
      </c>
      <c r="AP286" s="9" t="str">
        <f>IF(AN286=7,VLOOKUP(AO286,設定!$A$2:$B$6,2,1),"---")</f>
        <v>---</v>
      </c>
      <c r="AQ286" s="64"/>
      <c r="AR286" s="65"/>
      <c r="AS286" s="65"/>
      <c r="AT286" s="66" t="s">
        <v>105</v>
      </c>
      <c r="AU286" s="67"/>
      <c r="AV286" s="66"/>
      <c r="AW286" s="68"/>
      <c r="AX286" s="69" t="str">
        <f t="shared" si="131"/>
        <v/>
      </c>
      <c r="AY286" s="66" t="s">
        <v>105</v>
      </c>
      <c r="AZ286" s="66" t="s">
        <v>105</v>
      </c>
      <c r="BA286" s="66" t="s">
        <v>105</v>
      </c>
      <c r="BB286" s="66"/>
      <c r="BC286" s="66"/>
      <c r="BD286" s="66"/>
      <c r="BE286" s="66"/>
      <c r="BF286" s="70"/>
      <c r="BG286" s="74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153"/>
      <c r="BZ286" s="83"/>
      <c r="CA286" s="31"/>
      <c r="CB286" s="31">
        <v>274</v>
      </c>
      <c r="CC286" s="15" t="str">
        <f t="shared" si="129"/>
        <v/>
      </c>
      <c r="CD286" s="15" t="str">
        <f t="shared" si="132"/>
        <v>立得点表!3:12</v>
      </c>
      <c r="CE286" s="92" t="str">
        <f t="shared" si="133"/>
        <v>立得点表!16:25</v>
      </c>
      <c r="CF286" s="15" t="str">
        <f t="shared" si="134"/>
        <v>立3段得点表!3:13</v>
      </c>
      <c r="CG286" s="92" t="str">
        <f t="shared" si="135"/>
        <v>立3段得点表!16:25</v>
      </c>
      <c r="CH286" s="15" t="str">
        <f t="shared" si="136"/>
        <v>ボール得点表!3:13</v>
      </c>
      <c r="CI286" s="92" t="str">
        <f t="shared" si="137"/>
        <v>ボール得点表!16:25</v>
      </c>
      <c r="CJ286" s="15" t="str">
        <f t="shared" si="138"/>
        <v>50m得点表!3:13</v>
      </c>
      <c r="CK286" s="92" t="str">
        <f t="shared" si="139"/>
        <v>50m得点表!16:25</v>
      </c>
      <c r="CL286" s="15" t="str">
        <f t="shared" si="140"/>
        <v>往得点表!3:13</v>
      </c>
      <c r="CM286" s="92" t="str">
        <f t="shared" si="141"/>
        <v>往得点表!16:25</v>
      </c>
      <c r="CN286" s="15" t="str">
        <f t="shared" si="142"/>
        <v>腕得点表!3:13</v>
      </c>
      <c r="CO286" s="92" t="str">
        <f t="shared" si="143"/>
        <v>腕得点表!16:25</v>
      </c>
      <c r="CP286" s="15" t="str">
        <f t="shared" si="144"/>
        <v>腕膝得点表!3:4</v>
      </c>
      <c r="CQ286" s="92" t="str">
        <f t="shared" si="145"/>
        <v>腕膝得点表!8:9</v>
      </c>
      <c r="CR286" s="15" t="str">
        <f t="shared" si="146"/>
        <v>20mシャトルラン得点表!3:13</v>
      </c>
      <c r="CS286" s="92" t="str">
        <f t="shared" si="147"/>
        <v>20mシャトルラン得点表!16:25</v>
      </c>
      <c r="CT286" s="31" t="b">
        <f t="shared" si="130"/>
        <v>0</v>
      </c>
    </row>
    <row r="287" spans="1:98">
      <c r="A287" s="8">
        <v>275</v>
      </c>
      <c r="B287" s="117"/>
      <c r="C287" s="13"/>
      <c r="D287" s="138"/>
      <c r="E287" s="13"/>
      <c r="F287" s="111" t="str">
        <f t="shared" si="118"/>
        <v/>
      </c>
      <c r="G287" s="13"/>
      <c r="H287" s="13"/>
      <c r="I287" s="29"/>
      <c r="J287" s="114" t="str">
        <f t="shared" ca="1" si="119"/>
        <v/>
      </c>
      <c r="K287" s="4"/>
      <c r="L287" s="45"/>
      <c r="M287" s="45"/>
      <c r="N287" s="45"/>
      <c r="O287" s="22"/>
      <c r="P287" s="23" t="str">
        <f t="shared" ca="1" si="120"/>
        <v/>
      </c>
      <c r="Q287" s="42"/>
      <c r="R287" s="43"/>
      <c r="S287" s="43"/>
      <c r="T287" s="43"/>
      <c r="U287" s="120"/>
      <c r="V287" s="95"/>
      <c r="W287" s="29" t="str">
        <f t="shared" ca="1" si="121"/>
        <v/>
      </c>
      <c r="X287" s="27"/>
      <c r="Y287" s="42"/>
      <c r="Z287" s="43"/>
      <c r="AA287" s="43"/>
      <c r="AB287" s="43"/>
      <c r="AC287" s="44"/>
      <c r="AD287" s="22"/>
      <c r="AE287" s="23" t="str">
        <f t="shared" ca="1" si="122"/>
        <v/>
      </c>
      <c r="AF287" s="22"/>
      <c r="AG287" s="23" t="str">
        <f t="shared" ca="1" si="123"/>
        <v/>
      </c>
      <c r="AH287" s="95"/>
      <c r="AI287" s="29" t="str">
        <f t="shared" ca="1" si="124"/>
        <v/>
      </c>
      <c r="AJ287" s="22"/>
      <c r="AK287" s="23" t="str">
        <f t="shared" ca="1" si="125"/>
        <v/>
      </c>
      <c r="AL287" s="22"/>
      <c r="AM287" s="23" t="str">
        <f t="shared" ca="1" si="126"/>
        <v/>
      </c>
      <c r="AN287" s="9" t="str">
        <f t="shared" si="127"/>
        <v/>
      </c>
      <c r="AO287" s="9" t="str">
        <f t="shared" si="128"/>
        <v/>
      </c>
      <c r="AP287" s="9" t="str">
        <f>IF(AN287=7,VLOOKUP(AO287,設定!$A$2:$B$6,2,1),"---")</f>
        <v>---</v>
      </c>
      <c r="AQ287" s="64"/>
      <c r="AR287" s="65"/>
      <c r="AS287" s="65"/>
      <c r="AT287" s="66" t="s">
        <v>105</v>
      </c>
      <c r="AU287" s="67"/>
      <c r="AV287" s="66"/>
      <c r="AW287" s="68"/>
      <c r="AX287" s="69" t="str">
        <f t="shared" si="131"/>
        <v/>
      </c>
      <c r="AY287" s="66" t="s">
        <v>105</v>
      </c>
      <c r="AZ287" s="66" t="s">
        <v>105</v>
      </c>
      <c r="BA287" s="66" t="s">
        <v>105</v>
      </c>
      <c r="BB287" s="66"/>
      <c r="BC287" s="66"/>
      <c r="BD287" s="66"/>
      <c r="BE287" s="66"/>
      <c r="BF287" s="70"/>
      <c r="BG287" s="74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153"/>
      <c r="BZ287" s="83"/>
      <c r="CA287" s="31"/>
      <c r="CB287" s="31">
        <v>275</v>
      </c>
      <c r="CC287" s="15" t="str">
        <f t="shared" si="129"/>
        <v/>
      </c>
      <c r="CD287" s="15" t="str">
        <f t="shared" si="132"/>
        <v>立得点表!3:12</v>
      </c>
      <c r="CE287" s="92" t="str">
        <f t="shared" si="133"/>
        <v>立得点表!16:25</v>
      </c>
      <c r="CF287" s="15" t="str">
        <f t="shared" si="134"/>
        <v>立3段得点表!3:13</v>
      </c>
      <c r="CG287" s="92" t="str">
        <f t="shared" si="135"/>
        <v>立3段得点表!16:25</v>
      </c>
      <c r="CH287" s="15" t="str">
        <f t="shared" si="136"/>
        <v>ボール得点表!3:13</v>
      </c>
      <c r="CI287" s="92" t="str">
        <f t="shared" si="137"/>
        <v>ボール得点表!16:25</v>
      </c>
      <c r="CJ287" s="15" t="str">
        <f t="shared" si="138"/>
        <v>50m得点表!3:13</v>
      </c>
      <c r="CK287" s="92" t="str">
        <f t="shared" si="139"/>
        <v>50m得点表!16:25</v>
      </c>
      <c r="CL287" s="15" t="str">
        <f t="shared" si="140"/>
        <v>往得点表!3:13</v>
      </c>
      <c r="CM287" s="92" t="str">
        <f t="shared" si="141"/>
        <v>往得点表!16:25</v>
      </c>
      <c r="CN287" s="15" t="str">
        <f t="shared" si="142"/>
        <v>腕得点表!3:13</v>
      </c>
      <c r="CO287" s="92" t="str">
        <f t="shared" si="143"/>
        <v>腕得点表!16:25</v>
      </c>
      <c r="CP287" s="15" t="str">
        <f t="shared" si="144"/>
        <v>腕膝得点表!3:4</v>
      </c>
      <c r="CQ287" s="92" t="str">
        <f t="shared" si="145"/>
        <v>腕膝得点表!8:9</v>
      </c>
      <c r="CR287" s="15" t="str">
        <f t="shared" si="146"/>
        <v>20mシャトルラン得点表!3:13</v>
      </c>
      <c r="CS287" s="92" t="str">
        <f t="shared" si="147"/>
        <v>20mシャトルラン得点表!16:25</v>
      </c>
      <c r="CT287" s="31" t="b">
        <f t="shared" si="130"/>
        <v>0</v>
      </c>
    </row>
    <row r="288" spans="1:98">
      <c r="A288" s="8">
        <v>276</v>
      </c>
      <c r="B288" s="117"/>
      <c r="C288" s="13"/>
      <c r="D288" s="138"/>
      <c r="E288" s="13"/>
      <c r="F288" s="111" t="str">
        <f t="shared" si="118"/>
        <v/>
      </c>
      <c r="G288" s="13"/>
      <c r="H288" s="13"/>
      <c r="I288" s="29"/>
      <c r="J288" s="114" t="str">
        <f t="shared" ca="1" si="119"/>
        <v/>
      </c>
      <c r="K288" s="4"/>
      <c r="L288" s="45"/>
      <c r="M288" s="45"/>
      <c r="N288" s="45"/>
      <c r="O288" s="22"/>
      <c r="P288" s="23" t="str">
        <f t="shared" ca="1" si="120"/>
        <v/>
      </c>
      <c r="Q288" s="42"/>
      <c r="R288" s="43"/>
      <c r="S288" s="43"/>
      <c r="T288" s="43"/>
      <c r="U288" s="120"/>
      <c r="V288" s="95"/>
      <c r="W288" s="29" t="str">
        <f t="shared" ca="1" si="121"/>
        <v/>
      </c>
      <c r="X288" s="27"/>
      <c r="Y288" s="42"/>
      <c r="Z288" s="43"/>
      <c r="AA288" s="43"/>
      <c r="AB288" s="43"/>
      <c r="AC288" s="44"/>
      <c r="AD288" s="22"/>
      <c r="AE288" s="23" t="str">
        <f t="shared" ca="1" si="122"/>
        <v/>
      </c>
      <c r="AF288" s="22"/>
      <c r="AG288" s="23" t="str">
        <f t="shared" ca="1" si="123"/>
        <v/>
      </c>
      <c r="AH288" s="95"/>
      <c r="AI288" s="29" t="str">
        <f t="shared" ca="1" si="124"/>
        <v/>
      </c>
      <c r="AJ288" s="22"/>
      <c r="AK288" s="23" t="str">
        <f t="shared" ca="1" si="125"/>
        <v/>
      </c>
      <c r="AL288" s="22"/>
      <c r="AM288" s="23" t="str">
        <f t="shared" ca="1" si="126"/>
        <v/>
      </c>
      <c r="AN288" s="9" t="str">
        <f t="shared" si="127"/>
        <v/>
      </c>
      <c r="AO288" s="9" t="str">
        <f t="shared" si="128"/>
        <v/>
      </c>
      <c r="AP288" s="9" t="str">
        <f>IF(AN288=7,VLOOKUP(AO288,設定!$A$2:$B$6,2,1),"---")</f>
        <v>---</v>
      </c>
      <c r="AQ288" s="64"/>
      <c r="AR288" s="65"/>
      <c r="AS288" s="65"/>
      <c r="AT288" s="66" t="s">
        <v>105</v>
      </c>
      <c r="AU288" s="67"/>
      <c r="AV288" s="66"/>
      <c r="AW288" s="68"/>
      <c r="AX288" s="69" t="str">
        <f t="shared" si="131"/>
        <v/>
      </c>
      <c r="AY288" s="66" t="s">
        <v>105</v>
      </c>
      <c r="AZ288" s="66" t="s">
        <v>105</v>
      </c>
      <c r="BA288" s="66" t="s">
        <v>105</v>
      </c>
      <c r="BB288" s="66"/>
      <c r="BC288" s="66"/>
      <c r="BD288" s="66"/>
      <c r="BE288" s="66"/>
      <c r="BF288" s="70"/>
      <c r="BG288" s="74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153"/>
      <c r="BZ288" s="83"/>
      <c r="CA288" s="31"/>
      <c r="CB288" s="31">
        <v>276</v>
      </c>
      <c r="CC288" s="15" t="str">
        <f t="shared" si="129"/>
        <v/>
      </c>
      <c r="CD288" s="15" t="str">
        <f t="shared" si="132"/>
        <v>立得点表!3:12</v>
      </c>
      <c r="CE288" s="92" t="str">
        <f t="shared" si="133"/>
        <v>立得点表!16:25</v>
      </c>
      <c r="CF288" s="15" t="str">
        <f t="shared" si="134"/>
        <v>立3段得点表!3:13</v>
      </c>
      <c r="CG288" s="92" t="str">
        <f t="shared" si="135"/>
        <v>立3段得点表!16:25</v>
      </c>
      <c r="CH288" s="15" t="str">
        <f t="shared" si="136"/>
        <v>ボール得点表!3:13</v>
      </c>
      <c r="CI288" s="92" t="str">
        <f t="shared" si="137"/>
        <v>ボール得点表!16:25</v>
      </c>
      <c r="CJ288" s="15" t="str">
        <f t="shared" si="138"/>
        <v>50m得点表!3:13</v>
      </c>
      <c r="CK288" s="92" t="str">
        <f t="shared" si="139"/>
        <v>50m得点表!16:25</v>
      </c>
      <c r="CL288" s="15" t="str">
        <f t="shared" si="140"/>
        <v>往得点表!3:13</v>
      </c>
      <c r="CM288" s="92" t="str">
        <f t="shared" si="141"/>
        <v>往得点表!16:25</v>
      </c>
      <c r="CN288" s="15" t="str">
        <f t="shared" si="142"/>
        <v>腕得点表!3:13</v>
      </c>
      <c r="CO288" s="92" t="str">
        <f t="shared" si="143"/>
        <v>腕得点表!16:25</v>
      </c>
      <c r="CP288" s="15" t="str">
        <f t="shared" si="144"/>
        <v>腕膝得点表!3:4</v>
      </c>
      <c r="CQ288" s="92" t="str">
        <f t="shared" si="145"/>
        <v>腕膝得点表!8:9</v>
      </c>
      <c r="CR288" s="15" t="str">
        <f t="shared" si="146"/>
        <v>20mシャトルラン得点表!3:13</v>
      </c>
      <c r="CS288" s="92" t="str">
        <f t="shared" si="147"/>
        <v>20mシャトルラン得点表!16:25</v>
      </c>
      <c r="CT288" s="31" t="b">
        <f t="shared" si="130"/>
        <v>0</v>
      </c>
    </row>
    <row r="289" spans="1:98">
      <c r="A289" s="8">
        <v>277</v>
      </c>
      <c r="B289" s="117"/>
      <c r="C289" s="13"/>
      <c r="D289" s="138"/>
      <c r="E289" s="13"/>
      <c r="F289" s="111" t="str">
        <f t="shared" si="118"/>
        <v/>
      </c>
      <c r="G289" s="13"/>
      <c r="H289" s="13"/>
      <c r="I289" s="29"/>
      <c r="J289" s="114" t="str">
        <f t="shared" ca="1" si="119"/>
        <v/>
      </c>
      <c r="K289" s="4"/>
      <c r="L289" s="45"/>
      <c r="M289" s="45"/>
      <c r="N289" s="45"/>
      <c r="O289" s="22"/>
      <c r="P289" s="23" t="str">
        <f t="shared" ca="1" si="120"/>
        <v/>
      </c>
      <c r="Q289" s="42"/>
      <c r="R289" s="43"/>
      <c r="S289" s="43"/>
      <c r="T289" s="43"/>
      <c r="U289" s="120"/>
      <c r="V289" s="95"/>
      <c r="W289" s="29" t="str">
        <f t="shared" ca="1" si="121"/>
        <v/>
      </c>
      <c r="X289" s="27"/>
      <c r="Y289" s="42"/>
      <c r="Z289" s="43"/>
      <c r="AA289" s="43"/>
      <c r="AB289" s="43"/>
      <c r="AC289" s="44"/>
      <c r="AD289" s="22"/>
      <c r="AE289" s="23" t="str">
        <f t="shared" ca="1" si="122"/>
        <v/>
      </c>
      <c r="AF289" s="22"/>
      <c r="AG289" s="23" t="str">
        <f t="shared" ca="1" si="123"/>
        <v/>
      </c>
      <c r="AH289" s="95"/>
      <c r="AI289" s="29" t="str">
        <f t="shared" ca="1" si="124"/>
        <v/>
      </c>
      <c r="AJ289" s="22"/>
      <c r="AK289" s="23" t="str">
        <f t="shared" ca="1" si="125"/>
        <v/>
      </c>
      <c r="AL289" s="22"/>
      <c r="AM289" s="23" t="str">
        <f t="shared" ca="1" si="126"/>
        <v/>
      </c>
      <c r="AN289" s="9" t="str">
        <f t="shared" si="127"/>
        <v/>
      </c>
      <c r="AO289" s="9" t="str">
        <f t="shared" si="128"/>
        <v/>
      </c>
      <c r="AP289" s="9" t="str">
        <f>IF(AN289=7,VLOOKUP(AO289,設定!$A$2:$B$6,2,1),"---")</f>
        <v>---</v>
      </c>
      <c r="AQ289" s="64"/>
      <c r="AR289" s="65"/>
      <c r="AS289" s="65"/>
      <c r="AT289" s="66" t="s">
        <v>105</v>
      </c>
      <c r="AU289" s="67"/>
      <c r="AV289" s="66"/>
      <c r="AW289" s="68"/>
      <c r="AX289" s="69" t="str">
        <f t="shared" si="131"/>
        <v/>
      </c>
      <c r="AY289" s="66" t="s">
        <v>105</v>
      </c>
      <c r="AZ289" s="66" t="s">
        <v>105</v>
      </c>
      <c r="BA289" s="66" t="s">
        <v>105</v>
      </c>
      <c r="BB289" s="66"/>
      <c r="BC289" s="66"/>
      <c r="BD289" s="66"/>
      <c r="BE289" s="66"/>
      <c r="BF289" s="70"/>
      <c r="BG289" s="74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153"/>
      <c r="BZ289" s="83"/>
      <c r="CA289" s="31"/>
      <c r="CB289" s="31">
        <v>277</v>
      </c>
      <c r="CC289" s="15" t="str">
        <f t="shared" si="129"/>
        <v/>
      </c>
      <c r="CD289" s="15" t="str">
        <f t="shared" si="132"/>
        <v>立得点表!3:12</v>
      </c>
      <c r="CE289" s="92" t="str">
        <f t="shared" si="133"/>
        <v>立得点表!16:25</v>
      </c>
      <c r="CF289" s="15" t="str">
        <f t="shared" si="134"/>
        <v>立3段得点表!3:13</v>
      </c>
      <c r="CG289" s="92" t="str">
        <f t="shared" si="135"/>
        <v>立3段得点表!16:25</v>
      </c>
      <c r="CH289" s="15" t="str">
        <f t="shared" si="136"/>
        <v>ボール得点表!3:13</v>
      </c>
      <c r="CI289" s="92" t="str">
        <f t="shared" si="137"/>
        <v>ボール得点表!16:25</v>
      </c>
      <c r="CJ289" s="15" t="str">
        <f t="shared" si="138"/>
        <v>50m得点表!3:13</v>
      </c>
      <c r="CK289" s="92" t="str">
        <f t="shared" si="139"/>
        <v>50m得点表!16:25</v>
      </c>
      <c r="CL289" s="15" t="str">
        <f t="shared" si="140"/>
        <v>往得点表!3:13</v>
      </c>
      <c r="CM289" s="92" t="str">
        <f t="shared" si="141"/>
        <v>往得点表!16:25</v>
      </c>
      <c r="CN289" s="15" t="str">
        <f t="shared" si="142"/>
        <v>腕得点表!3:13</v>
      </c>
      <c r="CO289" s="92" t="str">
        <f t="shared" si="143"/>
        <v>腕得点表!16:25</v>
      </c>
      <c r="CP289" s="15" t="str">
        <f t="shared" si="144"/>
        <v>腕膝得点表!3:4</v>
      </c>
      <c r="CQ289" s="92" t="str">
        <f t="shared" si="145"/>
        <v>腕膝得点表!8:9</v>
      </c>
      <c r="CR289" s="15" t="str">
        <f t="shared" si="146"/>
        <v>20mシャトルラン得点表!3:13</v>
      </c>
      <c r="CS289" s="92" t="str">
        <f t="shared" si="147"/>
        <v>20mシャトルラン得点表!16:25</v>
      </c>
      <c r="CT289" s="31" t="b">
        <f t="shared" si="130"/>
        <v>0</v>
      </c>
    </row>
    <row r="290" spans="1:98">
      <c r="A290" s="8">
        <v>278</v>
      </c>
      <c r="B290" s="117"/>
      <c r="C290" s="13"/>
      <c r="D290" s="138"/>
      <c r="E290" s="13"/>
      <c r="F290" s="111" t="str">
        <f t="shared" si="118"/>
        <v/>
      </c>
      <c r="G290" s="13"/>
      <c r="H290" s="13"/>
      <c r="I290" s="29"/>
      <c r="J290" s="114" t="str">
        <f t="shared" ca="1" si="119"/>
        <v/>
      </c>
      <c r="K290" s="4"/>
      <c r="L290" s="45"/>
      <c r="M290" s="45"/>
      <c r="N290" s="45"/>
      <c r="O290" s="22"/>
      <c r="P290" s="23" t="str">
        <f t="shared" ca="1" si="120"/>
        <v/>
      </c>
      <c r="Q290" s="42"/>
      <c r="R290" s="43"/>
      <c r="S290" s="43"/>
      <c r="T290" s="43"/>
      <c r="U290" s="120"/>
      <c r="V290" s="95"/>
      <c r="W290" s="29" t="str">
        <f t="shared" ca="1" si="121"/>
        <v/>
      </c>
      <c r="X290" s="27"/>
      <c r="Y290" s="42"/>
      <c r="Z290" s="43"/>
      <c r="AA290" s="43"/>
      <c r="AB290" s="43"/>
      <c r="AC290" s="44"/>
      <c r="AD290" s="22"/>
      <c r="AE290" s="23" t="str">
        <f t="shared" ca="1" si="122"/>
        <v/>
      </c>
      <c r="AF290" s="22"/>
      <c r="AG290" s="23" t="str">
        <f t="shared" ca="1" si="123"/>
        <v/>
      </c>
      <c r="AH290" s="95"/>
      <c r="AI290" s="29" t="str">
        <f t="shared" ca="1" si="124"/>
        <v/>
      </c>
      <c r="AJ290" s="22"/>
      <c r="AK290" s="23" t="str">
        <f t="shared" ca="1" si="125"/>
        <v/>
      </c>
      <c r="AL290" s="22"/>
      <c r="AM290" s="23" t="str">
        <f t="shared" ca="1" si="126"/>
        <v/>
      </c>
      <c r="AN290" s="9" t="str">
        <f t="shared" si="127"/>
        <v/>
      </c>
      <c r="AO290" s="9" t="str">
        <f t="shared" si="128"/>
        <v/>
      </c>
      <c r="AP290" s="9" t="str">
        <f>IF(AN290=7,VLOOKUP(AO290,設定!$A$2:$B$6,2,1),"---")</f>
        <v>---</v>
      </c>
      <c r="AQ290" s="64"/>
      <c r="AR290" s="65"/>
      <c r="AS290" s="65"/>
      <c r="AT290" s="66" t="s">
        <v>105</v>
      </c>
      <c r="AU290" s="67"/>
      <c r="AV290" s="66"/>
      <c r="AW290" s="68"/>
      <c r="AX290" s="69" t="str">
        <f t="shared" si="131"/>
        <v/>
      </c>
      <c r="AY290" s="66" t="s">
        <v>105</v>
      </c>
      <c r="AZ290" s="66" t="s">
        <v>105</v>
      </c>
      <c r="BA290" s="66" t="s">
        <v>105</v>
      </c>
      <c r="BB290" s="66"/>
      <c r="BC290" s="66"/>
      <c r="BD290" s="66"/>
      <c r="BE290" s="66"/>
      <c r="BF290" s="70"/>
      <c r="BG290" s="74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153"/>
      <c r="BZ290" s="83"/>
      <c r="CA290" s="31"/>
      <c r="CB290" s="31">
        <v>278</v>
      </c>
      <c r="CC290" s="15" t="str">
        <f t="shared" si="129"/>
        <v/>
      </c>
      <c r="CD290" s="15" t="str">
        <f t="shared" si="132"/>
        <v>立得点表!3:12</v>
      </c>
      <c r="CE290" s="92" t="str">
        <f t="shared" si="133"/>
        <v>立得点表!16:25</v>
      </c>
      <c r="CF290" s="15" t="str">
        <f t="shared" si="134"/>
        <v>立3段得点表!3:13</v>
      </c>
      <c r="CG290" s="92" t="str">
        <f t="shared" si="135"/>
        <v>立3段得点表!16:25</v>
      </c>
      <c r="CH290" s="15" t="str">
        <f t="shared" si="136"/>
        <v>ボール得点表!3:13</v>
      </c>
      <c r="CI290" s="92" t="str">
        <f t="shared" si="137"/>
        <v>ボール得点表!16:25</v>
      </c>
      <c r="CJ290" s="15" t="str">
        <f t="shared" si="138"/>
        <v>50m得点表!3:13</v>
      </c>
      <c r="CK290" s="92" t="str">
        <f t="shared" si="139"/>
        <v>50m得点表!16:25</v>
      </c>
      <c r="CL290" s="15" t="str">
        <f t="shared" si="140"/>
        <v>往得点表!3:13</v>
      </c>
      <c r="CM290" s="92" t="str">
        <f t="shared" si="141"/>
        <v>往得点表!16:25</v>
      </c>
      <c r="CN290" s="15" t="str">
        <f t="shared" si="142"/>
        <v>腕得点表!3:13</v>
      </c>
      <c r="CO290" s="92" t="str">
        <f t="shared" si="143"/>
        <v>腕得点表!16:25</v>
      </c>
      <c r="CP290" s="15" t="str">
        <f t="shared" si="144"/>
        <v>腕膝得点表!3:4</v>
      </c>
      <c r="CQ290" s="92" t="str">
        <f t="shared" si="145"/>
        <v>腕膝得点表!8:9</v>
      </c>
      <c r="CR290" s="15" t="str">
        <f t="shared" si="146"/>
        <v>20mシャトルラン得点表!3:13</v>
      </c>
      <c r="CS290" s="92" t="str">
        <f t="shared" si="147"/>
        <v>20mシャトルラン得点表!16:25</v>
      </c>
      <c r="CT290" s="31" t="b">
        <f t="shared" si="130"/>
        <v>0</v>
      </c>
    </row>
    <row r="291" spans="1:98">
      <c r="A291" s="8">
        <v>279</v>
      </c>
      <c r="B291" s="117"/>
      <c r="C291" s="13"/>
      <c r="D291" s="138"/>
      <c r="E291" s="13"/>
      <c r="F291" s="111" t="str">
        <f t="shared" si="118"/>
        <v/>
      </c>
      <c r="G291" s="13"/>
      <c r="H291" s="13"/>
      <c r="I291" s="29"/>
      <c r="J291" s="114" t="str">
        <f t="shared" ca="1" si="119"/>
        <v/>
      </c>
      <c r="K291" s="4"/>
      <c r="L291" s="45"/>
      <c r="M291" s="45"/>
      <c r="N291" s="45"/>
      <c r="O291" s="22"/>
      <c r="P291" s="23" t="str">
        <f t="shared" ca="1" si="120"/>
        <v/>
      </c>
      <c r="Q291" s="42"/>
      <c r="R291" s="43"/>
      <c r="S291" s="43"/>
      <c r="T291" s="43"/>
      <c r="U291" s="120"/>
      <c r="V291" s="95"/>
      <c r="W291" s="29" t="str">
        <f t="shared" ca="1" si="121"/>
        <v/>
      </c>
      <c r="X291" s="27"/>
      <c r="Y291" s="42"/>
      <c r="Z291" s="43"/>
      <c r="AA291" s="43"/>
      <c r="AB291" s="43"/>
      <c r="AC291" s="44"/>
      <c r="AD291" s="22"/>
      <c r="AE291" s="23" t="str">
        <f t="shared" ca="1" si="122"/>
        <v/>
      </c>
      <c r="AF291" s="22"/>
      <c r="AG291" s="23" t="str">
        <f t="shared" ca="1" si="123"/>
        <v/>
      </c>
      <c r="AH291" s="95"/>
      <c r="AI291" s="29" t="str">
        <f t="shared" ca="1" si="124"/>
        <v/>
      </c>
      <c r="AJ291" s="22"/>
      <c r="AK291" s="23" t="str">
        <f t="shared" ca="1" si="125"/>
        <v/>
      </c>
      <c r="AL291" s="22"/>
      <c r="AM291" s="23" t="str">
        <f t="shared" ca="1" si="126"/>
        <v/>
      </c>
      <c r="AN291" s="9" t="str">
        <f t="shared" si="127"/>
        <v/>
      </c>
      <c r="AO291" s="9" t="str">
        <f t="shared" si="128"/>
        <v/>
      </c>
      <c r="AP291" s="9" t="str">
        <f>IF(AN291=7,VLOOKUP(AO291,設定!$A$2:$B$6,2,1),"---")</f>
        <v>---</v>
      </c>
      <c r="AQ291" s="64"/>
      <c r="AR291" s="65"/>
      <c r="AS291" s="65"/>
      <c r="AT291" s="66" t="s">
        <v>105</v>
      </c>
      <c r="AU291" s="67"/>
      <c r="AV291" s="66"/>
      <c r="AW291" s="68"/>
      <c r="AX291" s="69" t="str">
        <f t="shared" si="131"/>
        <v/>
      </c>
      <c r="AY291" s="66" t="s">
        <v>105</v>
      </c>
      <c r="AZ291" s="66" t="s">
        <v>105</v>
      </c>
      <c r="BA291" s="66" t="s">
        <v>105</v>
      </c>
      <c r="BB291" s="66"/>
      <c r="BC291" s="66"/>
      <c r="BD291" s="66"/>
      <c r="BE291" s="66"/>
      <c r="BF291" s="70"/>
      <c r="BG291" s="74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153"/>
      <c r="BZ291" s="83"/>
      <c r="CA291" s="31"/>
      <c r="CB291" s="31">
        <v>279</v>
      </c>
      <c r="CC291" s="15" t="str">
        <f t="shared" si="129"/>
        <v/>
      </c>
      <c r="CD291" s="15" t="str">
        <f t="shared" si="132"/>
        <v>立得点表!3:12</v>
      </c>
      <c r="CE291" s="92" t="str">
        <f t="shared" si="133"/>
        <v>立得点表!16:25</v>
      </c>
      <c r="CF291" s="15" t="str">
        <f t="shared" si="134"/>
        <v>立3段得点表!3:13</v>
      </c>
      <c r="CG291" s="92" t="str">
        <f t="shared" si="135"/>
        <v>立3段得点表!16:25</v>
      </c>
      <c r="CH291" s="15" t="str">
        <f t="shared" si="136"/>
        <v>ボール得点表!3:13</v>
      </c>
      <c r="CI291" s="92" t="str">
        <f t="shared" si="137"/>
        <v>ボール得点表!16:25</v>
      </c>
      <c r="CJ291" s="15" t="str">
        <f t="shared" si="138"/>
        <v>50m得点表!3:13</v>
      </c>
      <c r="CK291" s="92" t="str">
        <f t="shared" si="139"/>
        <v>50m得点表!16:25</v>
      </c>
      <c r="CL291" s="15" t="str">
        <f t="shared" si="140"/>
        <v>往得点表!3:13</v>
      </c>
      <c r="CM291" s="92" t="str">
        <f t="shared" si="141"/>
        <v>往得点表!16:25</v>
      </c>
      <c r="CN291" s="15" t="str">
        <f t="shared" si="142"/>
        <v>腕得点表!3:13</v>
      </c>
      <c r="CO291" s="92" t="str">
        <f t="shared" si="143"/>
        <v>腕得点表!16:25</v>
      </c>
      <c r="CP291" s="15" t="str">
        <f t="shared" si="144"/>
        <v>腕膝得点表!3:4</v>
      </c>
      <c r="CQ291" s="92" t="str">
        <f t="shared" si="145"/>
        <v>腕膝得点表!8:9</v>
      </c>
      <c r="CR291" s="15" t="str">
        <f t="shared" si="146"/>
        <v>20mシャトルラン得点表!3:13</v>
      </c>
      <c r="CS291" s="92" t="str">
        <f t="shared" si="147"/>
        <v>20mシャトルラン得点表!16:25</v>
      </c>
      <c r="CT291" s="31" t="b">
        <f t="shared" si="130"/>
        <v>0</v>
      </c>
    </row>
    <row r="292" spans="1:98">
      <c r="A292" s="8">
        <v>280</v>
      </c>
      <c r="B292" s="117"/>
      <c r="C292" s="13"/>
      <c r="D292" s="138"/>
      <c r="E292" s="13"/>
      <c r="F292" s="111" t="str">
        <f t="shared" si="118"/>
        <v/>
      </c>
      <c r="G292" s="13"/>
      <c r="H292" s="13"/>
      <c r="I292" s="29"/>
      <c r="J292" s="114" t="str">
        <f t="shared" ca="1" si="119"/>
        <v/>
      </c>
      <c r="K292" s="4"/>
      <c r="L292" s="45"/>
      <c r="M292" s="45"/>
      <c r="N292" s="45"/>
      <c r="O292" s="22"/>
      <c r="P292" s="23" t="str">
        <f t="shared" ca="1" si="120"/>
        <v/>
      </c>
      <c r="Q292" s="42"/>
      <c r="R292" s="43"/>
      <c r="S292" s="43"/>
      <c r="T292" s="43"/>
      <c r="U292" s="120"/>
      <c r="V292" s="95"/>
      <c r="W292" s="29" t="str">
        <f t="shared" ca="1" si="121"/>
        <v/>
      </c>
      <c r="X292" s="27"/>
      <c r="Y292" s="42"/>
      <c r="Z292" s="43"/>
      <c r="AA292" s="43"/>
      <c r="AB292" s="43"/>
      <c r="AC292" s="44"/>
      <c r="AD292" s="22"/>
      <c r="AE292" s="23" t="str">
        <f t="shared" ca="1" si="122"/>
        <v/>
      </c>
      <c r="AF292" s="22"/>
      <c r="AG292" s="23" t="str">
        <f t="shared" ca="1" si="123"/>
        <v/>
      </c>
      <c r="AH292" s="95"/>
      <c r="AI292" s="29" t="str">
        <f t="shared" ca="1" si="124"/>
        <v/>
      </c>
      <c r="AJ292" s="22"/>
      <c r="AK292" s="23" t="str">
        <f t="shared" ca="1" si="125"/>
        <v/>
      </c>
      <c r="AL292" s="22"/>
      <c r="AM292" s="23" t="str">
        <f t="shared" ca="1" si="126"/>
        <v/>
      </c>
      <c r="AN292" s="9" t="str">
        <f t="shared" si="127"/>
        <v/>
      </c>
      <c r="AO292" s="9" t="str">
        <f t="shared" si="128"/>
        <v/>
      </c>
      <c r="AP292" s="9" t="str">
        <f>IF(AN292=7,VLOOKUP(AO292,設定!$A$2:$B$6,2,1),"---")</f>
        <v>---</v>
      </c>
      <c r="AQ292" s="64"/>
      <c r="AR292" s="65"/>
      <c r="AS292" s="65"/>
      <c r="AT292" s="66" t="s">
        <v>105</v>
      </c>
      <c r="AU292" s="67"/>
      <c r="AV292" s="66"/>
      <c r="AW292" s="68"/>
      <c r="AX292" s="69" t="str">
        <f t="shared" si="131"/>
        <v/>
      </c>
      <c r="AY292" s="66" t="s">
        <v>105</v>
      </c>
      <c r="AZ292" s="66" t="s">
        <v>105</v>
      </c>
      <c r="BA292" s="66" t="s">
        <v>105</v>
      </c>
      <c r="BB292" s="66"/>
      <c r="BC292" s="66"/>
      <c r="BD292" s="66"/>
      <c r="BE292" s="66"/>
      <c r="BF292" s="70"/>
      <c r="BG292" s="74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153"/>
      <c r="BZ292" s="83"/>
      <c r="CA292" s="31"/>
      <c r="CB292" s="31">
        <v>280</v>
      </c>
      <c r="CC292" s="15" t="str">
        <f t="shared" si="129"/>
        <v/>
      </c>
      <c r="CD292" s="15" t="str">
        <f t="shared" si="132"/>
        <v>立得点表!3:12</v>
      </c>
      <c r="CE292" s="92" t="str">
        <f t="shared" si="133"/>
        <v>立得点表!16:25</v>
      </c>
      <c r="CF292" s="15" t="str">
        <f t="shared" si="134"/>
        <v>立3段得点表!3:13</v>
      </c>
      <c r="CG292" s="92" t="str">
        <f t="shared" si="135"/>
        <v>立3段得点表!16:25</v>
      </c>
      <c r="CH292" s="15" t="str">
        <f t="shared" si="136"/>
        <v>ボール得点表!3:13</v>
      </c>
      <c r="CI292" s="92" t="str">
        <f t="shared" si="137"/>
        <v>ボール得点表!16:25</v>
      </c>
      <c r="CJ292" s="15" t="str">
        <f t="shared" si="138"/>
        <v>50m得点表!3:13</v>
      </c>
      <c r="CK292" s="92" t="str">
        <f t="shared" si="139"/>
        <v>50m得点表!16:25</v>
      </c>
      <c r="CL292" s="15" t="str">
        <f t="shared" si="140"/>
        <v>往得点表!3:13</v>
      </c>
      <c r="CM292" s="92" t="str">
        <f t="shared" si="141"/>
        <v>往得点表!16:25</v>
      </c>
      <c r="CN292" s="15" t="str">
        <f t="shared" si="142"/>
        <v>腕得点表!3:13</v>
      </c>
      <c r="CO292" s="92" t="str">
        <f t="shared" si="143"/>
        <v>腕得点表!16:25</v>
      </c>
      <c r="CP292" s="15" t="str">
        <f t="shared" si="144"/>
        <v>腕膝得点表!3:4</v>
      </c>
      <c r="CQ292" s="92" t="str">
        <f t="shared" si="145"/>
        <v>腕膝得点表!8:9</v>
      </c>
      <c r="CR292" s="15" t="str">
        <f t="shared" si="146"/>
        <v>20mシャトルラン得点表!3:13</v>
      </c>
      <c r="CS292" s="92" t="str">
        <f t="shared" si="147"/>
        <v>20mシャトルラン得点表!16:25</v>
      </c>
      <c r="CT292" s="31" t="b">
        <f t="shared" si="130"/>
        <v>0</v>
      </c>
    </row>
    <row r="293" spans="1:98">
      <c r="A293" s="8">
        <v>281</v>
      </c>
      <c r="B293" s="117"/>
      <c r="C293" s="13"/>
      <c r="D293" s="138"/>
      <c r="E293" s="13"/>
      <c r="F293" s="111" t="str">
        <f t="shared" si="118"/>
        <v/>
      </c>
      <c r="G293" s="13"/>
      <c r="H293" s="13"/>
      <c r="I293" s="29"/>
      <c r="J293" s="114" t="str">
        <f t="shared" ca="1" si="119"/>
        <v/>
      </c>
      <c r="K293" s="4"/>
      <c r="L293" s="45"/>
      <c r="M293" s="45"/>
      <c r="N293" s="45"/>
      <c r="O293" s="22"/>
      <c r="P293" s="23" t="str">
        <f t="shared" ca="1" si="120"/>
        <v/>
      </c>
      <c r="Q293" s="42"/>
      <c r="R293" s="43"/>
      <c r="S293" s="43"/>
      <c r="T293" s="43"/>
      <c r="U293" s="120"/>
      <c r="V293" s="95"/>
      <c r="W293" s="29" t="str">
        <f t="shared" ca="1" si="121"/>
        <v/>
      </c>
      <c r="X293" s="27"/>
      <c r="Y293" s="42"/>
      <c r="Z293" s="43"/>
      <c r="AA293" s="43"/>
      <c r="AB293" s="43"/>
      <c r="AC293" s="44"/>
      <c r="AD293" s="22"/>
      <c r="AE293" s="23" t="str">
        <f t="shared" ca="1" si="122"/>
        <v/>
      </c>
      <c r="AF293" s="22"/>
      <c r="AG293" s="23" t="str">
        <f t="shared" ca="1" si="123"/>
        <v/>
      </c>
      <c r="AH293" s="95"/>
      <c r="AI293" s="29" t="str">
        <f t="shared" ca="1" si="124"/>
        <v/>
      </c>
      <c r="AJ293" s="22"/>
      <c r="AK293" s="23" t="str">
        <f t="shared" ca="1" si="125"/>
        <v/>
      </c>
      <c r="AL293" s="22"/>
      <c r="AM293" s="23" t="str">
        <f t="shared" ca="1" si="126"/>
        <v/>
      </c>
      <c r="AN293" s="9" t="str">
        <f t="shared" si="127"/>
        <v/>
      </c>
      <c r="AO293" s="9" t="str">
        <f t="shared" si="128"/>
        <v/>
      </c>
      <c r="AP293" s="9" t="str">
        <f>IF(AN293=7,VLOOKUP(AO293,設定!$A$2:$B$6,2,1),"---")</f>
        <v>---</v>
      </c>
      <c r="AQ293" s="64"/>
      <c r="AR293" s="65"/>
      <c r="AS293" s="65"/>
      <c r="AT293" s="66" t="s">
        <v>105</v>
      </c>
      <c r="AU293" s="67"/>
      <c r="AV293" s="66"/>
      <c r="AW293" s="68"/>
      <c r="AX293" s="69" t="str">
        <f t="shared" si="131"/>
        <v/>
      </c>
      <c r="AY293" s="66" t="s">
        <v>105</v>
      </c>
      <c r="AZ293" s="66" t="s">
        <v>105</v>
      </c>
      <c r="BA293" s="66" t="s">
        <v>105</v>
      </c>
      <c r="BB293" s="66"/>
      <c r="BC293" s="66"/>
      <c r="BD293" s="66"/>
      <c r="BE293" s="66"/>
      <c r="BF293" s="70"/>
      <c r="BG293" s="74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153"/>
      <c r="BZ293" s="83"/>
      <c r="CA293" s="31"/>
      <c r="CB293" s="31">
        <v>281</v>
      </c>
      <c r="CC293" s="15" t="str">
        <f t="shared" si="129"/>
        <v/>
      </c>
      <c r="CD293" s="15" t="str">
        <f t="shared" si="132"/>
        <v>立得点表!3:12</v>
      </c>
      <c r="CE293" s="92" t="str">
        <f t="shared" si="133"/>
        <v>立得点表!16:25</v>
      </c>
      <c r="CF293" s="15" t="str">
        <f t="shared" si="134"/>
        <v>立3段得点表!3:13</v>
      </c>
      <c r="CG293" s="92" t="str">
        <f t="shared" si="135"/>
        <v>立3段得点表!16:25</v>
      </c>
      <c r="CH293" s="15" t="str">
        <f t="shared" si="136"/>
        <v>ボール得点表!3:13</v>
      </c>
      <c r="CI293" s="92" t="str">
        <f t="shared" si="137"/>
        <v>ボール得点表!16:25</v>
      </c>
      <c r="CJ293" s="15" t="str">
        <f t="shared" si="138"/>
        <v>50m得点表!3:13</v>
      </c>
      <c r="CK293" s="92" t="str">
        <f t="shared" si="139"/>
        <v>50m得点表!16:25</v>
      </c>
      <c r="CL293" s="15" t="str">
        <f t="shared" si="140"/>
        <v>往得点表!3:13</v>
      </c>
      <c r="CM293" s="92" t="str">
        <f t="shared" si="141"/>
        <v>往得点表!16:25</v>
      </c>
      <c r="CN293" s="15" t="str">
        <f t="shared" si="142"/>
        <v>腕得点表!3:13</v>
      </c>
      <c r="CO293" s="92" t="str">
        <f t="shared" si="143"/>
        <v>腕得点表!16:25</v>
      </c>
      <c r="CP293" s="15" t="str">
        <f t="shared" si="144"/>
        <v>腕膝得点表!3:4</v>
      </c>
      <c r="CQ293" s="92" t="str">
        <f t="shared" si="145"/>
        <v>腕膝得点表!8:9</v>
      </c>
      <c r="CR293" s="15" t="str">
        <f t="shared" si="146"/>
        <v>20mシャトルラン得点表!3:13</v>
      </c>
      <c r="CS293" s="92" t="str">
        <f t="shared" si="147"/>
        <v>20mシャトルラン得点表!16:25</v>
      </c>
      <c r="CT293" s="31" t="b">
        <f t="shared" si="130"/>
        <v>0</v>
      </c>
    </row>
    <row r="294" spans="1:98">
      <c r="A294" s="8">
        <v>282</v>
      </c>
      <c r="B294" s="117"/>
      <c r="C294" s="13"/>
      <c r="D294" s="138"/>
      <c r="E294" s="13"/>
      <c r="F294" s="111" t="str">
        <f t="shared" si="118"/>
        <v/>
      </c>
      <c r="G294" s="13"/>
      <c r="H294" s="13"/>
      <c r="I294" s="29"/>
      <c r="J294" s="114" t="str">
        <f t="shared" ca="1" si="119"/>
        <v/>
      </c>
      <c r="K294" s="4"/>
      <c r="L294" s="45"/>
      <c r="M294" s="45"/>
      <c r="N294" s="45"/>
      <c r="O294" s="22"/>
      <c r="P294" s="23" t="str">
        <f t="shared" ca="1" si="120"/>
        <v/>
      </c>
      <c r="Q294" s="42"/>
      <c r="R294" s="43"/>
      <c r="S294" s="43"/>
      <c r="T294" s="43"/>
      <c r="U294" s="120"/>
      <c r="V294" s="95"/>
      <c r="W294" s="29" t="str">
        <f t="shared" ca="1" si="121"/>
        <v/>
      </c>
      <c r="X294" s="27"/>
      <c r="Y294" s="42"/>
      <c r="Z294" s="43"/>
      <c r="AA294" s="43"/>
      <c r="AB294" s="43"/>
      <c r="AC294" s="44"/>
      <c r="AD294" s="22"/>
      <c r="AE294" s="23" t="str">
        <f t="shared" ca="1" si="122"/>
        <v/>
      </c>
      <c r="AF294" s="22"/>
      <c r="AG294" s="23" t="str">
        <f t="shared" ca="1" si="123"/>
        <v/>
      </c>
      <c r="AH294" s="95"/>
      <c r="AI294" s="29" t="str">
        <f t="shared" ca="1" si="124"/>
        <v/>
      </c>
      <c r="AJ294" s="22"/>
      <c r="AK294" s="23" t="str">
        <f t="shared" ca="1" si="125"/>
        <v/>
      </c>
      <c r="AL294" s="22"/>
      <c r="AM294" s="23" t="str">
        <f t="shared" ca="1" si="126"/>
        <v/>
      </c>
      <c r="AN294" s="9" t="str">
        <f t="shared" si="127"/>
        <v/>
      </c>
      <c r="AO294" s="9" t="str">
        <f t="shared" si="128"/>
        <v/>
      </c>
      <c r="AP294" s="9" t="str">
        <f>IF(AN294=7,VLOOKUP(AO294,設定!$A$2:$B$6,2,1),"---")</f>
        <v>---</v>
      </c>
      <c r="AQ294" s="64"/>
      <c r="AR294" s="65"/>
      <c r="AS294" s="65"/>
      <c r="AT294" s="66" t="s">
        <v>105</v>
      </c>
      <c r="AU294" s="67"/>
      <c r="AV294" s="66"/>
      <c r="AW294" s="68"/>
      <c r="AX294" s="69" t="str">
        <f t="shared" si="131"/>
        <v/>
      </c>
      <c r="AY294" s="66" t="s">
        <v>105</v>
      </c>
      <c r="AZ294" s="66" t="s">
        <v>105</v>
      </c>
      <c r="BA294" s="66" t="s">
        <v>105</v>
      </c>
      <c r="BB294" s="66"/>
      <c r="BC294" s="66"/>
      <c r="BD294" s="66"/>
      <c r="BE294" s="66"/>
      <c r="BF294" s="70"/>
      <c r="BG294" s="74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153"/>
      <c r="BZ294" s="83"/>
      <c r="CA294" s="31"/>
      <c r="CB294" s="31">
        <v>282</v>
      </c>
      <c r="CC294" s="15" t="str">
        <f t="shared" si="129"/>
        <v/>
      </c>
      <c r="CD294" s="15" t="str">
        <f t="shared" si="132"/>
        <v>立得点表!3:12</v>
      </c>
      <c r="CE294" s="92" t="str">
        <f t="shared" si="133"/>
        <v>立得点表!16:25</v>
      </c>
      <c r="CF294" s="15" t="str">
        <f t="shared" si="134"/>
        <v>立3段得点表!3:13</v>
      </c>
      <c r="CG294" s="92" t="str">
        <f t="shared" si="135"/>
        <v>立3段得点表!16:25</v>
      </c>
      <c r="CH294" s="15" t="str">
        <f t="shared" si="136"/>
        <v>ボール得点表!3:13</v>
      </c>
      <c r="CI294" s="92" t="str">
        <f t="shared" si="137"/>
        <v>ボール得点表!16:25</v>
      </c>
      <c r="CJ294" s="15" t="str">
        <f t="shared" si="138"/>
        <v>50m得点表!3:13</v>
      </c>
      <c r="CK294" s="92" t="str">
        <f t="shared" si="139"/>
        <v>50m得点表!16:25</v>
      </c>
      <c r="CL294" s="15" t="str">
        <f t="shared" si="140"/>
        <v>往得点表!3:13</v>
      </c>
      <c r="CM294" s="92" t="str">
        <f t="shared" si="141"/>
        <v>往得点表!16:25</v>
      </c>
      <c r="CN294" s="15" t="str">
        <f t="shared" si="142"/>
        <v>腕得点表!3:13</v>
      </c>
      <c r="CO294" s="92" t="str">
        <f t="shared" si="143"/>
        <v>腕得点表!16:25</v>
      </c>
      <c r="CP294" s="15" t="str">
        <f t="shared" si="144"/>
        <v>腕膝得点表!3:4</v>
      </c>
      <c r="CQ294" s="92" t="str">
        <f t="shared" si="145"/>
        <v>腕膝得点表!8:9</v>
      </c>
      <c r="CR294" s="15" t="str">
        <f t="shared" si="146"/>
        <v>20mシャトルラン得点表!3:13</v>
      </c>
      <c r="CS294" s="92" t="str">
        <f t="shared" si="147"/>
        <v>20mシャトルラン得点表!16:25</v>
      </c>
      <c r="CT294" s="31" t="b">
        <f t="shared" si="130"/>
        <v>0</v>
      </c>
    </row>
    <row r="295" spans="1:98">
      <c r="A295" s="8">
        <v>283</v>
      </c>
      <c r="B295" s="117"/>
      <c r="C295" s="13"/>
      <c r="D295" s="138"/>
      <c r="E295" s="13"/>
      <c r="F295" s="111" t="str">
        <f t="shared" si="118"/>
        <v/>
      </c>
      <c r="G295" s="13"/>
      <c r="H295" s="13"/>
      <c r="I295" s="29"/>
      <c r="J295" s="114" t="str">
        <f t="shared" ca="1" si="119"/>
        <v/>
      </c>
      <c r="K295" s="4"/>
      <c r="L295" s="45"/>
      <c r="M295" s="45"/>
      <c r="N295" s="45"/>
      <c r="O295" s="22"/>
      <c r="P295" s="23" t="str">
        <f t="shared" ca="1" si="120"/>
        <v/>
      </c>
      <c r="Q295" s="42"/>
      <c r="R295" s="43"/>
      <c r="S295" s="43"/>
      <c r="T295" s="43"/>
      <c r="U295" s="120"/>
      <c r="V295" s="95"/>
      <c r="W295" s="29" t="str">
        <f t="shared" ca="1" si="121"/>
        <v/>
      </c>
      <c r="X295" s="27"/>
      <c r="Y295" s="42"/>
      <c r="Z295" s="43"/>
      <c r="AA295" s="43"/>
      <c r="AB295" s="43"/>
      <c r="AC295" s="44"/>
      <c r="AD295" s="22"/>
      <c r="AE295" s="23" t="str">
        <f t="shared" ca="1" si="122"/>
        <v/>
      </c>
      <c r="AF295" s="22"/>
      <c r="AG295" s="23" t="str">
        <f t="shared" ca="1" si="123"/>
        <v/>
      </c>
      <c r="AH295" s="95"/>
      <c r="AI295" s="29" t="str">
        <f t="shared" ca="1" si="124"/>
        <v/>
      </c>
      <c r="AJ295" s="22"/>
      <c r="AK295" s="23" t="str">
        <f t="shared" ca="1" si="125"/>
        <v/>
      </c>
      <c r="AL295" s="22"/>
      <c r="AM295" s="23" t="str">
        <f t="shared" ca="1" si="126"/>
        <v/>
      </c>
      <c r="AN295" s="9" t="str">
        <f t="shared" si="127"/>
        <v/>
      </c>
      <c r="AO295" s="9" t="str">
        <f t="shared" si="128"/>
        <v/>
      </c>
      <c r="AP295" s="9" t="str">
        <f>IF(AN295=7,VLOOKUP(AO295,設定!$A$2:$B$6,2,1),"---")</f>
        <v>---</v>
      </c>
      <c r="AQ295" s="64"/>
      <c r="AR295" s="65"/>
      <c r="AS295" s="65"/>
      <c r="AT295" s="66" t="s">
        <v>105</v>
      </c>
      <c r="AU295" s="67"/>
      <c r="AV295" s="66"/>
      <c r="AW295" s="68"/>
      <c r="AX295" s="69" t="str">
        <f t="shared" si="131"/>
        <v/>
      </c>
      <c r="AY295" s="66" t="s">
        <v>105</v>
      </c>
      <c r="AZ295" s="66" t="s">
        <v>105</v>
      </c>
      <c r="BA295" s="66" t="s">
        <v>105</v>
      </c>
      <c r="BB295" s="66"/>
      <c r="BC295" s="66"/>
      <c r="BD295" s="66"/>
      <c r="BE295" s="66"/>
      <c r="BF295" s="70"/>
      <c r="BG295" s="74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153"/>
      <c r="BZ295" s="83"/>
      <c r="CA295" s="31"/>
      <c r="CB295" s="31">
        <v>283</v>
      </c>
      <c r="CC295" s="15" t="str">
        <f t="shared" si="129"/>
        <v/>
      </c>
      <c r="CD295" s="15" t="str">
        <f t="shared" si="132"/>
        <v>立得点表!3:12</v>
      </c>
      <c r="CE295" s="92" t="str">
        <f t="shared" si="133"/>
        <v>立得点表!16:25</v>
      </c>
      <c r="CF295" s="15" t="str">
        <f t="shared" si="134"/>
        <v>立3段得点表!3:13</v>
      </c>
      <c r="CG295" s="92" t="str">
        <f t="shared" si="135"/>
        <v>立3段得点表!16:25</v>
      </c>
      <c r="CH295" s="15" t="str">
        <f t="shared" si="136"/>
        <v>ボール得点表!3:13</v>
      </c>
      <c r="CI295" s="92" t="str">
        <f t="shared" si="137"/>
        <v>ボール得点表!16:25</v>
      </c>
      <c r="CJ295" s="15" t="str">
        <f t="shared" si="138"/>
        <v>50m得点表!3:13</v>
      </c>
      <c r="CK295" s="92" t="str">
        <f t="shared" si="139"/>
        <v>50m得点表!16:25</v>
      </c>
      <c r="CL295" s="15" t="str">
        <f t="shared" si="140"/>
        <v>往得点表!3:13</v>
      </c>
      <c r="CM295" s="92" t="str">
        <f t="shared" si="141"/>
        <v>往得点表!16:25</v>
      </c>
      <c r="CN295" s="15" t="str">
        <f t="shared" si="142"/>
        <v>腕得点表!3:13</v>
      </c>
      <c r="CO295" s="92" t="str">
        <f t="shared" si="143"/>
        <v>腕得点表!16:25</v>
      </c>
      <c r="CP295" s="15" t="str">
        <f t="shared" si="144"/>
        <v>腕膝得点表!3:4</v>
      </c>
      <c r="CQ295" s="92" t="str">
        <f t="shared" si="145"/>
        <v>腕膝得点表!8:9</v>
      </c>
      <c r="CR295" s="15" t="str">
        <f t="shared" si="146"/>
        <v>20mシャトルラン得点表!3:13</v>
      </c>
      <c r="CS295" s="92" t="str">
        <f t="shared" si="147"/>
        <v>20mシャトルラン得点表!16:25</v>
      </c>
      <c r="CT295" s="31" t="b">
        <f t="shared" si="130"/>
        <v>0</v>
      </c>
    </row>
    <row r="296" spans="1:98">
      <c r="A296" s="8">
        <v>284</v>
      </c>
      <c r="B296" s="117"/>
      <c r="C296" s="13"/>
      <c r="D296" s="138"/>
      <c r="E296" s="13"/>
      <c r="F296" s="111" t="str">
        <f t="shared" si="118"/>
        <v/>
      </c>
      <c r="G296" s="13"/>
      <c r="H296" s="13"/>
      <c r="I296" s="29"/>
      <c r="J296" s="114" t="str">
        <f t="shared" ca="1" si="119"/>
        <v/>
      </c>
      <c r="K296" s="4"/>
      <c r="L296" s="45"/>
      <c r="M296" s="45"/>
      <c r="N296" s="45"/>
      <c r="O296" s="22"/>
      <c r="P296" s="23" t="str">
        <f t="shared" ca="1" si="120"/>
        <v/>
      </c>
      <c r="Q296" s="42"/>
      <c r="R296" s="43"/>
      <c r="S296" s="43"/>
      <c r="T296" s="43"/>
      <c r="U296" s="120"/>
      <c r="V296" s="95"/>
      <c r="W296" s="29" t="str">
        <f t="shared" ca="1" si="121"/>
        <v/>
      </c>
      <c r="X296" s="27"/>
      <c r="Y296" s="42"/>
      <c r="Z296" s="43"/>
      <c r="AA296" s="43"/>
      <c r="AB296" s="43"/>
      <c r="AC296" s="44"/>
      <c r="AD296" s="22"/>
      <c r="AE296" s="23" t="str">
        <f t="shared" ca="1" si="122"/>
        <v/>
      </c>
      <c r="AF296" s="22"/>
      <c r="AG296" s="23" t="str">
        <f t="shared" ca="1" si="123"/>
        <v/>
      </c>
      <c r="AH296" s="95"/>
      <c r="AI296" s="29" t="str">
        <f t="shared" ca="1" si="124"/>
        <v/>
      </c>
      <c r="AJ296" s="22"/>
      <c r="AK296" s="23" t="str">
        <f t="shared" ca="1" si="125"/>
        <v/>
      </c>
      <c r="AL296" s="22"/>
      <c r="AM296" s="23" t="str">
        <f t="shared" ca="1" si="126"/>
        <v/>
      </c>
      <c r="AN296" s="9" t="str">
        <f t="shared" si="127"/>
        <v/>
      </c>
      <c r="AO296" s="9" t="str">
        <f t="shared" si="128"/>
        <v/>
      </c>
      <c r="AP296" s="9" t="str">
        <f>IF(AN296=7,VLOOKUP(AO296,設定!$A$2:$B$6,2,1),"---")</f>
        <v>---</v>
      </c>
      <c r="AQ296" s="64"/>
      <c r="AR296" s="65"/>
      <c r="AS296" s="65"/>
      <c r="AT296" s="66" t="s">
        <v>105</v>
      </c>
      <c r="AU296" s="67"/>
      <c r="AV296" s="66"/>
      <c r="AW296" s="68"/>
      <c r="AX296" s="69" t="str">
        <f t="shared" si="131"/>
        <v/>
      </c>
      <c r="AY296" s="66" t="s">
        <v>105</v>
      </c>
      <c r="AZ296" s="66" t="s">
        <v>105</v>
      </c>
      <c r="BA296" s="66" t="s">
        <v>105</v>
      </c>
      <c r="BB296" s="66"/>
      <c r="BC296" s="66"/>
      <c r="BD296" s="66"/>
      <c r="BE296" s="66"/>
      <c r="BF296" s="70"/>
      <c r="BG296" s="74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153"/>
      <c r="BZ296" s="83"/>
      <c r="CA296" s="31"/>
      <c r="CB296" s="31">
        <v>284</v>
      </c>
      <c r="CC296" s="15" t="str">
        <f t="shared" si="129"/>
        <v/>
      </c>
      <c r="CD296" s="15" t="str">
        <f t="shared" si="132"/>
        <v>立得点表!3:12</v>
      </c>
      <c r="CE296" s="92" t="str">
        <f t="shared" si="133"/>
        <v>立得点表!16:25</v>
      </c>
      <c r="CF296" s="15" t="str">
        <f t="shared" si="134"/>
        <v>立3段得点表!3:13</v>
      </c>
      <c r="CG296" s="92" t="str">
        <f t="shared" si="135"/>
        <v>立3段得点表!16:25</v>
      </c>
      <c r="CH296" s="15" t="str">
        <f t="shared" si="136"/>
        <v>ボール得点表!3:13</v>
      </c>
      <c r="CI296" s="92" t="str">
        <f t="shared" si="137"/>
        <v>ボール得点表!16:25</v>
      </c>
      <c r="CJ296" s="15" t="str">
        <f t="shared" si="138"/>
        <v>50m得点表!3:13</v>
      </c>
      <c r="CK296" s="92" t="str">
        <f t="shared" si="139"/>
        <v>50m得点表!16:25</v>
      </c>
      <c r="CL296" s="15" t="str">
        <f t="shared" si="140"/>
        <v>往得点表!3:13</v>
      </c>
      <c r="CM296" s="92" t="str">
        <f t="shared" si="141"/>
        <v>往得点表!16:25</v>
      </c>
      <c r="CN296" s="15" t="str">
        <f t="shared" si="142"/>
        <v>腕得点表!3:13</v>
      </c>
      <c r="CO296" s="92" t="str">
        <f t="shared" si="143"/>
        <v>腕得点表!16:25</v>
      </c>
      <c r="CP296" s="15" t="str">
        <f t="shared" si="144"/>
        <v>腕膝得点表!3:4</v>
      </c>
      <c r="CQ296" s="92" t="str">
        <f t="shared" si="145"/>
        <v>腕膝得点表!8:9</v>
      </c>
      <c r="CR296" s="15" t="str">
        <f t="shared" si="146"/>
        <v>20mシャトルラン得点表!3:13</v>
      </c>
      <c r="CS296" s="92" t="str">
        <f t="shared" si="147"/>
        <v>20mシャトルラン得点表!16:25</v>
      </c>
      <c r="CT296" s="31" t="b">
        <f t="shared" si="130"/>
        <v>0</v>
      </c>
    </row>
    <row r="297" spans="1:98">
      <c r="A297" s="8">
        <v>285</v>
      </c>
      <c r="B297" s="117"/>
      <c r="C297" s="13"/>
      <c r="D297" s="138"/>
      <c r="E297" s="13"/>
      <c r="F297" s="111" t="str">
        <f t="shared" si="118"/>
        <v/>
      </c>
      <c r="G297" s="13"/>
      <c r="H297" s="13"/>
      <c r="I297" s="29"/>
      <c r="J297" s="114" t="str">
        <f t="shared" ca="1" si="119"/>
        <v/>
      </c>
      <c r="K297" s="4"/>
      <c r="L297" s="45"/>
      <c r="M297" s="45"/>
      <c r="N297" s="45"/>
      <c r="O297" s="22"/>
      <c r="P297" s="23" t="str">
        <f t="shared" ca="1" si="120"/>
        <v/>
      </c>
      <c r="Q297" s="42"/>
      <c r="R297" s="43"/>
      <c r="S297" s="43"/>
      <c r="T297" s="43"/>
      <c r="U297" s="120"/>
      <c r="V297" s="95"/>
      <c r="W297" s="29" t="str">
        <f t="shared" ca="1" si="121"/>
        <v/>
      </c>
      <c r="X297" s="27"/>
      <c r="Y297" s="42"/>
      <c r="Z297" s="43"/>
      <c r="AA297" s="43"/>
      <c r="AB297" s="43"/>
      <c r="AC297" s="44"/>
      <c r="AD297" s="22"/>
      <c r="AE297" s="23" t="str">
        <f t="shared" ca="1" si="122"/>
        <v/>
      </c>
      <c r="AF297" s="22"/>
      <c r="AG297" s="23" t="str">
        <f t="shared" ca="1" si="123"/>
        <v/>
      </c>
      <c r="AH297" s="95"/>
      <c r="AI297" s="29" t="str">
        <f t="shared" ca="1" si="124"/>
        <v/>
      </c>
      <c r="AJ297" s="22"/>
      <c r="AK297" s="23" t="str">
        <f t="shared" ca="1" si="125"/>
        <v/>
      </c>
      <c r="AL297" s="22"/>
      <c r="AM297" s="23" t="str">
        <f t="shared" ca="1" si="126"/>
        <v/>
      </c>
      <c r="AN297" s="9" t="str">
        <f t="shared" si="127"/>
        <v/>
      </c>
      <c r="AO297" s="9" t="str">
        <f t="shared" si="128"/>
        <v/>
      </c>
      <c r="AP297" s="9" t="str">
        <f>IF(AN297=7,VLOOKUP(AO297,設定!$A$2:$B$6,2,1),"---")</f>
        <v>---</v>
      </c>
      <c r="AQ297" s="64"/>
      <c r="AR297" s="65"/>
      <c r="AS297" s="65"/>
      <c r="AT297" s="66" t="s">
        <v>105</v>
      </c>
      <c r="AU297" s="67"/>
      <c r="AV297" s="66"/>
      <c r="AW297" s="68"/>
      <c r="AX297" s="69" t="str">
        <f t="shared" si="131"/>
        <v/>
      </c>
      <c r="AY297" s="66" t="s">
        <v>105</v>
      </c>
      <c r="AZ297" s="66" t="s">
        <v>105</v>
      </c>
      <c r="BA297" s="66" t="s">
        <v>105</v>
      </c>
      <c r="BB297" s="66"/>
      <c r="BC297" s="66"/>
      <c r="BD297" s="66"/>
      <c r="BE297" s="66"/>
      <c r="BF297" s="70"/>
      <c r="BG297" s="74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153"/>
      <c r="BZ297" s="83"/>
      <c r="CA297" s="31"/>
      <c r="CB297" s="31">
        <v>285</v>
      </c>
      <c r="CC297" s="15" t="str">
        <f t="shared" si="129"/>
        <v/>
      </c>
      <c r="CD297" s="15" t="str">
        <f t="shared" si="132"/>
        <v>立得点表!3:12</v>
      </c>
      <c r="CE297" s="92" t="str">
        <f t="shared" si="133"/>
        <v>立得点表!16:25</v>
      </c>
      <c r="CF297" s="15" t="str">
        <f t="shared" si="134"/>
        <v>立3段得点表!3:13</v>
      </c>
      <c r="CG297" s="92" t="str">
        <f t="shared" si="135"/>
        <v>立3段得点表!16:25</v>
      </c>
      <c r="CH297" s="15" t="str">
        <f t="shared" si="136"/>
        <v>ボール得点表!3:13</v>
      </c>
      <c r="CI297" s="92" t="str">
        <f t="shared" si="137"/>
        <v>ボール得点表!16:25</v>
      </c>
      <c r="CJ297" s="15" t="str">
        <f t="shared" si="138"/>
        <v>50m得点表!3:13</v>
      </c>
      <c r="CK297" s="92" t="str">
        <f t="shared" si="139"/>
        <v>50m得点表!16:25</v>
      </c>
      <c r="CL297" s="15" t="str">
        <f t="shared" si="140"/>
        <v>往得点表!3:13</v>
      </c>
      <c r="CM297" s="92" t="str">
        <f t="shared" si="141"/>
        <v>往得点表!16:25</v>
      </c>
      <c r="CN297" s="15" t="str">
        <f t="shared" si="142"/>
        <v>腕得点表!3:13</v>
      </c>
      <c r="CO297" s="92" t="str">
        <f t="shared" si="143"/>
        <v>腕得点表!16:25</v>
      </c>
      <c r="CP297" s="15" t="str">
        <f t="shared" si="144"/>
        <v>腕膝得点表!3:4</v>
      </c>
      <c r="CQ297" s="92" t="str">
        <f t="shared" si="145"/>
        <v>腕膝得点表!8:9</v>
      </c>
      <c r="CR297" s="15" t="str">
        <f t="shared" si="146"/>
        <v>20mシャトルラン得点表!3:13</v>
      </c>
      <c r="CS297" s="92" t="str">
        <f t="shared" si="147"/>
        <v>20mシャトルラン得点表!16:25</v>
      </c>
      <c r="CT297" s="31" t="b">
        <f t="shared" si="130"/>
        <v>0</v>
      </c>
    </row>
    <row r="298" spans="1:98">
      <c r="A298" s="8">
        <v>286</v>
      </c>
      <c r="B298" s="117"/>
      <c r="C298" s="13"/>
      <c r="D298" s="138"/>
      <c r="E298" s="13"/>
      <c r="F298" s="111" t="str">
        <f t="shared" si="118"/>
        <v/>
      </c>
      <c r="G298" s="13"/>
      <c r="H298" s="13"/>
      <c r="I298" s="29"/>
      <c r="J298" s="114" t="str">
        <f t="shared" ca="1" si="119"/>
        <v/>
      </c>
      <c r="K298" s="4"/>
      <c r="L298" s="45"/>
      <c r="M298" s="45"/>
      <c r="N298" s="45"/>
      <c r="O298" s="22"/>
      <c r="P298" s="23" t="str">
        <f t="shared" ca="1" si="120"/>
        <v/>
      </c>
      <c r="Q298" s="42"/>
      <c r="R298" s="43"/>
      <c r="S298" s="43"/>
      <c r="T298" s="43"/>
      <c r="U298" s="120"/>
      <c r="V298" s="95"/>
      <c r="W298" s="29" t="str">
        <f t="shared" ca="1" si="121"/>
        <v/>
      </c>
      <c r="X298" s="27"/>
      <c r="Y298" s="42"/>
      <c r="Z298" s="43"/>
      <c r="AA298" s="43"/>
      <c r="AB298" s="43"/>
      <c r="AC298" s="44"/>
      <c r="AD298" s="22"/>
      <c r="AE298" s="23" t="str">
        <f t="shared" ca="1" si="122"/>
        <v/>
      </c>
      <c r="AF298" s="22"/>
      <c r="AG298" s="23" t="str">
        <f t="shared" ca="1" si="123"/>
        <v/>
      </c>
      <c r="AH298" s="95"/>
      <c r="AI298" s="29" t="str">
        <f t="shared" ca="1" si="124"/>
        <v/>
      </c>
      <c r="AJ298" s="22"/>
      <c r="AK298" s="23" t="str">
        <f t="shared" ca="1" si="125"/>
        <v/>
      </c>
      <c r="AL298" s="22"/>
      <c r="AM298" s="23" t="str">
        <f t="shared" ca="1" si="126"/>
        <v/>
      </c>
      <c r="AN298" s="9" t="str">
        <f t="shared" si="127"/>
        <v/>
      </c>
      <c r="AO298" s="9" t="str">
        <f t="shared" si="128"/>
        <v/>
      </c>
      <c r="AP298" s="9" t="str">
        <f>IF(AN298=7,VLOOKUP(AO298,設定!$A$2:$B$6,2,1),"---")</f>
        <v>---</v>
      </c>
      <c r="AQ298" s="64"/>
      <c r="AR298" s="65"/>
      <c r="AS298" s="65"/>
      <c r="AT298" s="66" t="s">
        <v>105</v>
      </c>
      <c r="AU298" s="67"/>
      <c r="AV298" s="66"/>
      <c r="AW298" s="68"/>
      <c r="AX298" s="69" t="str">
        <f t="shared" si="131"/>
        <v/>
      </c>
      <c r="AY298" s="66" t="s">
        <v>105</v>
      </c>
      <c r="AZ298" s="66" t="s">
        <v>105</v>
      </c>
      <c r="BA298" s="66" t="s">
        <v>105</v>
      </c>
      <c r="BB298" s="66"/>
      <c r="BC298" s="66"/>
      <c r="BD298" s="66"/>
      <c r="BE298" s="66"/>
      <c r="BF298" s="70"/>
      <c r="BG298" s="74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153"/>
      <c r="BZ298" s="83"/>
      <c r="CA298" s="31"/>
      <c r="CB298" s="31">
        <v>286</v>
      </c>
      <c r="CC298" s="15" t="str">
        <f t="shared" si="129"/>
        <v/>
      </c>
      <c r="CD298" s="15" t="str">
        <f t="shared" si="132"/>
        <v>立得点表!3:12</v>
      </c>
      <c r="CE298" s="92" t="str">
        <f t="shared" si="133"/>
        <v>立得点表!16:25</v>
      </c>
      <c r="CF298" s="15" t="str">
        <f t="shared" si="134"/>
        <v>立3段得点表!3:13</v>
      </c>
      <c r="CG298" s="92" t="str">
        <f t="shared" si="135"/>
        <v>立3段得点表!16:25</v>
      </c>
      <c r="CH298" s="15" t="str">
        <f t="shared" si="136"/>
        <v>ボール得点表!3:13</v>
      </c>
      <c r="CI298" s="92" t="str">
        <f t="shared" si="137"/>
        <v>ボール得点表!16:25</v>
      </c>
      <c r="CJ298" s="15" t="str">
        <f t="shared" si="138"/>
        <v>50m得点表!3:13</v>
      </c>
      <c r="CK298" s="92" t="str">
        <f t="shared" si="139"/>
        <v>50m得点表!16:25</v>
      </c>
      <c r="CL298" s="15" t="str">
        <f t="shared" si="140"/>
        <v>往得点表!3:13</v>
      </c>
      <c r="CM298" s="92" t="str">
        <f t="shared" si="141"/>
        <v>往得点表!16:25</v>
      </c>
      <c r="CN298" s="15" t="str">
        <f t="shared" si="142"/>
        <v>腕得点表!3:13</v>
      </c>
      <c r="CO298" s="92" t="str">
        <f t="shared" si="143"/>
        <v>腕得点表!16:25</v>
      </c>
      <c r="CP298" s="15" t="str">
        <f t="shared" si="144"/>
        <v>腕膝得点表!3:4</v>
      </c>
      <c r="CQ298" s="92" t="str">
        <f t="shared" si="145"/>
        <v>腕膝得点表!8:9</v>
      </c>
      <c r="CR298" s="15" t="str">
        <f t="shared" si="146"/>
        <v>20mシャトルラン得点表!3:13</v>
      </c>
      <c r="CS298" s="92" t="str">
        <f t="shared" si="147"/>
        <v>20mシャトルラン得点表!16:25</v>
      </c>
      <c r="CT298" s="31" t="b">
        <f t="shared" si="130"/>
        <v>0</v>
      </c>
    </row>
    <row r="299" spans="1:98">
      <c r="A299" s="8">
        <v>287</v>
      </c>
      <c r="B299" s="117"/>
      <c r="C299" s="13"/>
      <c r="D299" s="138"/>
      <c r="E299" s="13"/>
      <c r="F299" s="111" t="str">
        <f t="shared" si="118"/>
        <v/>
      </c>
      <c r="G299" s="13"/>
      <c r="H299" s="13"/>
      <c r="I299" s="29"/>
      <c r="J299" s="114" t="str">
        <f t="shared" ca="1" si="119"/>
        <v/>
      </c>
      <c r="K299" s="4"/>
      <c r="L299" s="45"/>
      <c r="M299" s="45"/>
      <c r="N299" s="45"/>
      <c r="O299" s="22"/>
      <c r="P299" s="23" t="str">
        <f t="shared" ca="1" si="120"/>
        <v/>
      </c>
      <c r="Q299" s="42"/>
      <c r="R299" s="43"/>
      <c r="S299" s="43"/>
      <c r="T299" s="43"/>
      <c r="U299" s="120"/>
      <c r="V299" s="95"/>
      <c r="W299" s="29" t="str">
        <f t="shared" ca="1" si="121"/>
        <v/>
      </c>
      <c r="X299" s="27"/>
      <c r="Y299" s="42"/>
      <c r="Z299" s="43"/>
      <c r="AA299" s="43"/>
      <c r="AB299" s="43"/>
      <c r="AC299" s="44"/>
      <c r="AD299" s="22"/>
      <c r="AE299" s="23" t="str">
        <f t="shared" ca="1" si="122"/>
        <v/>
      </c>
      <c r="AF299" s="22"/>
      <c r="AG299" s="23" t="str">
        <f t="shared" ca="1" si="123"/>
        <v/>
      </c>
      <c r="AH299" s="95"/>
      <c r="AI299" s="29" t="str">
        <f t="shared" ca="1" si="124"/>
        <v/>
      </c>
      <c r="AJ299" s="22"/>
      <c r="AK299" s="23" t="str">
        <f t="shared" ca="1" si="125"/>
        <v/>
      </c>
      <c r="AL299" s="22"/>
      <c r="AM299" s="23" t="str">
        <f t="shared" ca="1" si="126"/>
        <v/>
      </c>
      <c r="AN299" s="9" t="str">
        <f t="shared" si="127"/>
        <v/>
      </c>
      <c r="AO299" s="9" t="str">
        <f t="shared" si="128"/>
        <v/>
      </c>
      <c r="AP299" s="9" t="str">
        <f>IF(AN299=7,VLOOKUP(AO299,設定!$A$2:$B$6,2,1),"---")</f>
        <v>---</v>
      </c>
      <c r="AQ299" s="64"/>
      <c r="AR299" s="65"/>
      <c r="AS299" s="65"/>
      <c r="AT299" s="66" t="s">
        <v>105</v>
      </c>
      <c r="AU299" s="67"/>
      <c r="AV299" s="66"/>
      <c r="AW299" s="68"/>
      <c r="AX299" s="69" t="str">
        <f t="shared" si="131"/>
        <v/>
      </c>
      <c r="AY299" s="66" t="s">
        <v>105</v>
      </c>
      <c r="AZ299" s="66" t="s">
        <v>105</v>
      </c>
      <c r="BA299" s="66" t="s">
        <v>105</v>
      </c>
      <c r="BB299" s="66"/>
      <c r="BC299" s="66"/>
      <c r="BD299" s="66"/>
      <c r="BE299" s="66"/>
      <c r="BF299" s="70"/>
      <c r="BG299" s="74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153"/>
      <c r="BZ299" s="83"/>
      <c r="CA299" s="31"/>
      <c r="CB299" s="31">
        <v>287</v>
      </c>
      <c r="CC299" s="15" t="str">
        <f t="shared" si="129"/>
        <v/>
      </c>
      <c r="CD299" s="15" t="str">
        <f t="shared" si="132"/>
        <v>立得点表!3:12</v>
      </c>
      <c r="CE299" s="92" t="str">
        <f t="shared" si="133"/>
        <v>立得点表!16:25</v>
      </c>
      <c r="CF299" s="15" t="str">
        <f t="shared" si="134"/>
        <v>立3段得点表!3:13</v>
      </c>
      <c r="CG299" s="92" t="str">
        <f t="shared" si="135"/>
        <v>立3段得点表!16:25</v>
      </c>
      <c r="CH299" s="15" t="str">
        <f t="shared" si="136"/>
        <v>ボール得点表!3:13</v>
      </c>
      <c r="CI299" s="92" t="str">
        <f t="shared" si="137"/>
        <v>ボール得点表!16:25</v>
      </c>
      <c r="CJ299" s="15" t="str">
        <f t="shared" si="138"/>
        <v>50m得点表!3:13</v>
      </c>
      <c r="CK299" s="92" t="str">
        <f t="shared" si="139"/>
        <v>50m得点表!16:25</v>
      </c>
      <c r="CL299" s="15" t="str">
        <f t="shared" si="140"/>
        <v>往得点表!3:13</v>
      </c>
      <c r="CM299" s="92" t="str">
        <f t="shared" si="141"/>
        <v>往得点表!16:25</v>
      </c>
      <c r="CN299" s="15" t="str">
        <f t="shared" si="142"/>
        <v>腕得点表!3:13</v>
      </c>
      <c r="CO299" s="92" t="str">
        <f t="shared" si="143"/>
        <v>腕得点表!16:25</v>
      </c>
      <c r="CP299" s="15" t="str">
        <f t="shared" si="144"/>
        <v>腕膝得点表!3:4</v>
      </c>
      <c r="CQ299" s="92" t="str">
        <f t="shared" si="145"/>
        <v>腕膝得点表!8:9</v>
      </c>
      <c r="CR299" s="15" t="str">
        <f t="shared" si="146"/>
        <v>20mシャトルラン得点表!3:13</v>
      </c>
      <c r="CS299" s="92" t="str">
        <f t="shared" si="147"/>
        <v>20mシャトルラン得点表!16:25</v>
      </c>
      <c r="CT299" s="31" t="b">
        <f t="shared" si="130"/>
        <v>0</v>
      </c>
    </row>
    <row r="300" spans="1:98">
      <c r="A300" s="8">
        <v>288</v>
      </c>
      <c r="B300" s="117"/>
      <c r="C300" s="13"/>
      <c r="D300" s="138"/>
      <c r="E300" s="13"/>
      <c r="F300" s="111" t="str">
        <f t="shared" si="118"/>
        <v/>
      </c>
      <c r="G300" s="13"/>
      <c r="H300" s="13"/>
      <c r="I300" s="29"/>
      <c r="J300" s="114" t="str">
        <f t="shared" ca="1" si="119"/>
        <v/>
      </c>
      <c r="K300" s="4"/>
      <c r="L300" s="45"/>
      <c r="M300" s="45"/>
      <c r="N300" s="45"/>
      <c r="O300" s="22"/>
      <c r="P300" s="23" t="str">
        <f t="shared" ca="1" si="120"/>
        <v/>
      </c>
      <c r="Q300" s="42"/>
      <c r="R300" s="43"/>
      <c r="S300" s="43"/>
      <c r="T300" s="43"/>
      <c r="U300" s="120"/>
      <c r="V300" s="95"/>
      <c r="W300" s="29" t="str">
        <f t="shared" ca="1" si="121"/>
        <v/>
      </c>
      <c r="X300" s="27"/>
      <c r="Y300" s="42"/>
      <c r="Z300" s="43"/>
      <c r="AA300" s="43"/>
      <c r="AB300" s="43"/>
      <c r="AC300" s="44"/>
      <c r="AD300" s="22"/>
      <c r="AE300" s="23" t="str">
        <f t="shared" ca="1" si="122"/>
        <v/>
      </c>
      <c r="AF300" s="22"/>
      <c r="AG300" s="23" t="str">
        <f t="shared" ca="1" si="123"/>
        <v/>
      </c>
      <c r="AH300" s="95"/>
      <c r="AI300" s="29" t="str">
        <f t="shared" ca="1" si="124"/>
        <v/>
      </c>
      <c r="AJ300" s="22"/>
      <c r="AK300" s="23" t="str">
        <f t="shared" ca="1" si="125"/>
        <v/>
      </c>
      <c r="AL300" s="22"/>
      <c r="AM300" s="23" t="str">
        <f t="shared" ca="1" si="126"/>
        <v/>
      </c>
      <c r="AN300" s="9" t="str">
        <f t="shared" si="127"/>
        <v/>
      </c>
      <c r="AO300" s="9" t="str">
        <f t="shared" si="128"/>
        <v/>
      </c>
      <c r="AP300" s="9" t="str">
        <f>IF(AN300=7,VLOOKUP(AO300,設定!$A$2:$B$6,2,1),"---")</f>
        <v>---</v>
      </c>
      <c r="AQ300" s="64"/>
      <c r="AR300" s="65"/>
      <c r="AS300" s="65"/>
      <c r="AT300" s="66" t="s">
        <v>105</v>
      </c>
      <c r="AU300" s="67"/>
      <c r="AV300" s="66"/>
      <c r="AW300" s="68"/>
      <c r="AX300" s="69" t="str">
        <f t="shared" si="131"/>
        <v/>
      </c>
      <c r="AY300" s="66" t="s">
        <v>105</v>
      </c>
      <c r="AZ300" s="66" t="s">
        <v>105</v>
      </c>
      <c r="BA300" s="66" t="s">
        <v>105</v>
      </c>
      <c r="BB300" s="66"/>
      <c r="BC300" s="66"/>
      <c r="BD300" s="66"/>
      <c r="BE300" s="66"/>
      <c r="BF300" s="70"/>
      <c r="BG300" s="74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153"/>
      <c r="BZ300" s="83"/>
      <c r="CA300" s="31"/>
      <c r="CB300" s="31">
        <v>288</v>
      </c>
      <c r="CC300" s="15" t="str">
        <f t="shared" si="129"/>
        <v/>
      </c>
      <c r="CD300" s="15" t="str">
        <f t="shared" si="132"/>
        <v>立得点表!3:12</v>
      </c>
      <c r="CE300" s="92" t="str">
        <f t="shared" si="133"/>
        <v>立得点表!16:25</v>
      </c>
      <c r="CF300" s="15" t="str">
        <f t="shared" si="134"/>
        <v>立3段得点表!3:13</v>
      </c>
      <c r="CG300" s="92" t="str">
        <f t="shared" si="135"/>
        <v>立3段得点表!16:25</v>
      </c>
      <c r="CH300" s="15" t="str">
        <f t="shared" si="136"/>
        <v>ボール得点表!3:13</v>
      </c>
      <c r="CI300" s="92" t="str">
        <f t="shared" si="137"/>
        <v>ボール得点表!16:25</v>
      </c>
      <c r="CJ300" s="15" t="str">
        <f t="shared" si="138"/>
        <v>50m得点表!3:13</v>
      </c>
      <c r="CK300" s="92" t="str">
        <f t="shared" si="139"/>
        <v>50m得点表!16:25</v>
      </c>
      <c r="CL300" s="15" t="str">
        <f t="shared" si="140"/>
        <v>往得点表!3:13</v>
      </c>
      <c r="CM300" s="92" t="str">
        <f t="shared" si="141"/>
        <v>往得点表!16:25</v>
      </c>
      <c r="CN300" s="15" t="str">
        <f t="shared" si="142"/>
        <v>腕得点表!3:13</v>
      </c>
      <c r="CO300" s="92" t="str">
        <f t="shared" si="143"/>
        <v>腕得点表!16:25</v>
      </c>
      <c r="CP300" s="15" t="str">
        <f t="shared" si="144"/>
        <v>腕膝得点表!3:4</v>
      </c>
      <c r="CQ300" s="92" t="str">
        <f t="shared" si="145"/>
        <v>腕膝得点表!8:9</v>
      </c>
      <c r="CR300" s="15" t="str">
        <f t="shared" si="146"/>
        <v>20mシャトルラン得点表!3:13</v>
      </c>
      <c r="CS300" s="92" t="str">
        <f t="shared" si="147"/>
        <v>20mシャトルラン得点表!16:25</v>
      </c>
      <c r="CT300" s="31" t="b">
        <f t="shared" si="130"/>
        <v>0</v>
      </c>
    </row>
    <row r="301" spans="1:98">
      <c r="A301" s="8">
        <v>289</v>
      </c>
      <c r="B301" s="117"/>
      <c r="C301" s="13"/>
      <c r="D301" s="138"/>
      <c r="E301" s="13"/>
      <c r="F301" s="111" t="str">
        <f t="shared" si="118"/>
        <v/>
      </c>
      <c r="G301" s="13"/>
      <c r="H301" s="13"/>
      <c r="I301" s="29"/>
      <c r="J301" s="114" t="str">
        <f t="shared" ca="1" si="119"/>
        <v/>
      </c>
      <c r="K301" s="4"/>
      <c r="L301" s="45"/>
      <c r="M301" s="45"/>
      <c r="N301" s="45"/>
      <c r="O301" s="22"/>
      <c r="P301" s="23" t="str">
        <f t="shared" ca="1" si="120"/>
        <v/>
      </c>
      <c r="Q301" s="42"/>
      <c r="R301" s="43"/>
      <c r="S301" s="43"/>
      <c r="T301" s="43"/>
      <c r="U301" s="120"/>
      <c r="V301" s="95"/>
      <c r="W301" s="29" t="str">
        <f t="shared" ca="1" si="121"/>
        <v/>
      </c>
      <c r="X301" s="27"/>
      <c r="Y301" s="42"/>
      <c r="Z301" s="43"/>
      <c r="AA301" s="43"/>
      <c r="AB301" s="43"/>
      <c r="AC301" s="44"/>
      <c r="AD301" s="22"/>
      <c r="AE301" s="23" t="str">
        <f t="shared" ca="1" si="122"/>
        <v/>
      </c>
      <c r="AF301" s="22"/>
      <c r="AG301" s="23" t="str">
        <f t="shared" ca="1" si="123"/>
        <v/>
      </c>
      <c r="AH301" s="95"/>
      <c r="AI301" s="29" t="str">
        <f t="shared" ca="1" si="124"/>
        <v/>
      </c>
      <c r="AJ301" s="22"/>
      <c r="AK301" s="23" t="str">
        <f t="shared" ca="1" si="125"/>
        <v/>
      </c>
      <c r="AL301" s="22"/>
      <c r="AM301" s="23" t="str">
        <f t="shared" ca="1" si="126"/>
        <v/>
      </c>
      <c r="AN301" s="9" t="str">
        <f t="shared" si="127"/>
        <v/>
      </c>
      <c r="AO301" s="9" t="str">
        <f t="shared" si="128"/>
        <v/>
      </c>
      <c r="AP301" s="9" t="str">
        <f>IF(AN301=7,VLOOKUP(AO301,設定!$A$2:$B$6,2,1),"---")</f>
        <v>---</v>
      </c>
      <c r="AQ301" s="64"/>
      <c r="AR301" s="65"/>
      <c r="AS301" s="65"/>
      <c r="AT301" s="66" t="s">
        <v>105</v>
      </c>
      <c r="AU301" s="67"/>
      <c r="AV301" s="66"/>
      <c r="AW301" s="68"/>
      <c r="AX301" s="69" t="str">
        <f t="shared" si="131"/>
        <v/>
      </c>
      <c r="AY301" s="66" t="s">
        <v>105</v>
      </c>
      <c r="AZ301" s="66" t="s">
        <v>105</v>
      </c>
      <c r="BA301" s="66" t="s">
        <v>105</v>
      </c>
      <c r="BB301" s="66"/>
      <c r="BC301" s="66"/>
      <c r="BD301" s="66"/>
      <c r="BE301" s="66"/>
      <c r="BF301" s="70"/>
      <c r="BG301" s="74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153"/>
      <c r="BZ301" s="83"/>
      <c r="CA301" s="31"/>
      <c r="CB301" s="31">
        <v>289</v>
      </c>
      <c r="CC301" s="15" t="str">
        <f t="shared" si="129"/>
        <v/>
      </c>
      <c r="CD301" s="15" t="str">
        <f t="shared" si="132"/>
        <v>立得点表!3:12</v>
      </c>
      <c r="CE301" s="92" t="str">
        <f t="shared" si="133"/>
        <v>立得点表!16:25</v>
      </c>
      <c r="CF301" s="15" t="str">
        <f t="shared" si="134"/>
        <v>立3段得点表!3:13</v>
      </c>
      <c r="CG301" s="92" t="str">
        <f t="shared" si="135"/>
        <v>立3段得点表!16:25</v>
      </c>
      <c r="CH301" s="15" t="str">
        <f t="shared" si="136"/>
        <v>ボール得点表!3:13</v>
      </c>
      <c r="CI301" s="92" t="str">
        <f t="shared" si="137"/>
        <v>ボール得点表!16:25</v>
      </c>
      <c r="CJ301" s="15" t="str">
        <f t="shared" si="138"/>
        <v>50m得点表!3:13</v>
      </c>
      <c r="CK301" s="92" t="str">
        <f t="shared" si="139"/>
        <v>50m得点表!16:25</v>
      </c>
      <c r="CL301" s="15" t="str">
        <f t="shared" si="140"/>
        <v>往得点表!3:13</v>
      </c>
      <c r="CM301" s="92" t="str">
        <f t="shared" si="141"/>
        <v>往得点表!16:25</v>
      </c>
      <c r="CN301" s="15" t="str">
        <f t="shared" si="142"/>
        <v>腕得点表!3:13</v>
      </c>
      <c r="CO301" s="92" t="str">
        <f t="shared" si="143"/>
        <v>腕得点表!16:25</v>
      </c>
      <c r="CP301" s="15" t="str">
        <f t="shared" si="144"/>
        <v>腕膝得点表!3:4</v>
      </c>
      <c r="CQ301" s="92" t="str">
        <f t="shared" si="145"/>
        <v>腕膝得点表!8:9</v>
      </c>
      <c r="CR301" s="15" t="str">
        <f t="shared" si="146"/>
        <v>20mシャトルラン得点表!3:13</v>
      </c>
      <c r="CS301" s="92" t="str">
        <f t="shared" si="147"/>
        <v>20mシャトルラン得点表!16:25</v>
      </c>
      <c r="CT301" s="31" t="b">
        <f t="shared" si="130"/>
        <v>0</v>
      </c>
    </row>
    <row r="302" spans="1:98">
      <c r="A302" s="8">
        <v>290</v>
      </c>
      <c r="B302" s="117"/>
      <c r="C302" s="13"/>
      <c r="D302" s="138"/>
      <c r="E302" s="13"/>
      <c r="F302" s="111" t="str">
        <f t="shared" si="118"/>
        <v/>
      </c>
      <c r="G302" s="13"/>
      <c r="H302" s="13"/>
      <c r="I302" s="29"/>
      <c r="J302" s="114" t="str">
        <f t="shared" ca="1" si="119"/>
        <v/>
      </c>
      <c r="K302" s="4"/>
      <c r="L302" s="45"/>
      <c r="M302" s="45"/>
      <c r="N302" s="45"/>
      <c r="O302" s="22"/>
      <c r="P302" s="23" t="str">
        <f t="shared" ca="1" si="120"/>
        <v/>
      </c>
      <c r="Q302" s="42"/>
      <c r="R302" s="43"/>
      <c r="S302" s="43"/>
      <c r="T302" s="43"/>
      <c r="U302" s="120"/>
      <c r="V302" s="95"/>
      <c r="W302" s="29" t="str">
        <f t="shared" ca="1" si="121"/>
        <v/>
      </c>
      <c r="X302" s="27"/>
      <c r="Y302" s="42"/>
      <c r="Z302" s="43"/>
      <c r="AA302" s="43"/>
      <c r="AB302" s="43"/>
      <c r="AC302" s="44"/>
      <c r="AD302" s="22"/>
      <c r="AE302" s="23" t="str">
        <f t="shared" ca="1" si="122"/>
        <v/>
      </c>
      <c r="AF302" s="22"/>
      <c r="AG302" s="23" t="str">
        <f t="shared" ca="1" si="123"/>
        <v/>
      </c>
      <c r="AH302" s="95"/>
      <c r="AI302" s="29" t="str">
        <f t="shared" ca="1" si="124"/>
        <v/>
      </c>
      <c r="AJ302" s="22"/>
      <c r="AK302" s="23" t="str">
        <f t="shared" ca="1" si="125"/>
        <v/>
      </c>
      <c r="AL302" s="22"/>
      <c r="AM302" s="23" t="str">
        <f t="shared" ca="1" si="126"/>
        <v/>
      </c>
      <c r="AN302" s="9" t="str">
        <f t="shared" si="127"/>
        <v/>
      </c>
      <c r="AO302" s="9" t="str">
        <f t="shared" si="128"/>
        <v/>
      </c>
      <c r="AP302" s="9" t="str">
        <f>IF(AN302=7,VLOOKUP(AO302,設定!$A$2:$B$6,2,1),"---")</f>
        <v>---</v>
      </c>
      <c r="AQ302" s="64"/>
      <c r="AR302" s="65"/>
      <c r="AS302" s="65"/>
      <c r="AT302" s="66" t="s">
        <v>105</v>
      </c>
      <c r="AU302" s="67"/>
      <c r="AV302" s="66"/>
      <c r="AW302" s="68"/>
      <c r="AX302" s="69" t="str">
        <f t="shared" si="131"/>
        <v/>
      </c>
      <c r="AY302" s="66" t="s">
        <v>105</v>
      </c>
      <c r="AZ302" s="66" t="s">
        <v>105</v>
      </c>
      <c r="BA302" s="66" t="s">
        <v>105</v>
      </c>
      <c r="BB302" s="66"/>
      <c r="BC302" s="66"/>
      <c r="BD302" s="66"/>
      <c r="BE302" s="66"/>
      <c r="BF302" s="70"/>
      <c r="BG302" s="74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153"/>
      <c r="BZ302" s="83"/>
      <c r="CA302" s="31"/>
      <c r="CB302" s="31">
        <v>290</v>
      </c>
      <c r="CC302" s="15" t="str">
        <f t="shared" si="129"/>
        <v/>
      </c>
      <c r="CD302" s="15" t="str">
        <f t="shared" si="132"/>
        <v>立得点表!3:12</v>
      </c>
      <c r="CE302" s="92" t="str">
        <f t="shared" si="133"/>
        <v>立得点表!16:25</v>
      </c>
      <c r="CF302" s="15" t="str">
        <f t="shared" si="134"/>
        <v>立3段得点表!3:13</v>
      </c>
      <c r="CG302" s="92" t="str">
        <f t="shared" si="135"/>
        <v>立3段得点表!16:25</v>
      </c>
      <c r="CH302" s="15" t="str">
        <f t="shared" si="136"/>
        <v>ボール得点表!3:13</v>
      </c>
      <c r="CI302" s="92" t="str">
        <f t="shared" si="137"/>
        <v>ボール得点表!16:25</v>
      </c>
      <c r="CJ302" s="15" t="str">
        <f t="shared" si="138"/>
        <v>50m得点表!3:13</v>
      </c>
      <c r="CK302" s="92" t="str">
        <f t="shared" si="139"/>
        <v>50m得点表!16:25</v>
      </c>
      <c r="CL302" s="15" t="str">
        <f t="shared" si="140"/>
        <v>往得点表!3:13</v>
      </c>
      <c r="CM302" s="92" t="str">
        <f t="shared" si="141"/>
        <v>往得点表!16:25</v>
      </c>
      <c r="CN302" s="15" t="str">
        <f t="shared" si="142"/>
        <v>腕得点表!3:13</v>
      </c>
      <c r="CO302" s="92" t="str">
        <f t="shared" si="143"/>
        <v>腕得点表!16:25</v>
      </c>
      <c r="CP302" s="15" t="str">
        <f t="shared" si="144"/>
        <v>腕膝得点表!3:4</v>
      </c>
      <c r="CQ302" s="92" t="str">
        <f t="shared" si="145"/>
        <v>腕膝得点表!8:9</v>
      </c>
      <c r="CR302" s="15" t="str">
        <f t="shared" si="146"/>
        <v>20mシャトルラン得点表!3:13</v>
      </c>
      <c r="CS302" s="92" t="str">
        <f t="shared" si="147"/>
        <v>20mシャトルラン得点表!16:25</v>
      </c>
      <c r="CT302" s="31" t="b">
        <f t="shared" si="130"/>
        <v>0</v>
      </c>
    </row>
    <row r="303" spans="1:98">
      <c r="A303" s="8">
        <v>291</v>
      </c>
      <c r="B303" s="117"/>
      <c r="C303" s="13"/>
      <c r="D303" s="138"/>
      <c r="E303" s="13"/>
      <c r="F303" s="111" t="str">
        <f t="shared" si="118"/>
        <v/>
      </c>
      <c r="G303" s="13"/>
      <c r="H303" s="13"/>
      <c r="I303" s="29"/>
      <c r="J303" s="114" t="str">
        <f t="shared" ca="1" si="119"/>
        <v/>
      </c>
      <c r="K303" s="4"/>
      <c r="L303" s="45"/>
      <c r="M303" s="45"/>
      <c r="N303" s="45"/>
      <c r="O303" s="22"/>
      <c r="P303" s="23" t="str">
        <f t="shared" ca="1" si="120"/>
        <v/>
      </c>
      <c r="Q303" s="42"/>
      <c r="R303" s="43"/>
      <c r="S303" s="43"/>
      <c r="T303" s="43"/>
      <c r="U303" s="120"/>
      <c r="V303" s="95"/>
      <c r="W303" s="29" t="str">
        <f t="shared" ca="1" si="121"/>
        <v/>
      </c>
      <c r="X303" s="27"/>
      <c r="Y303" s="42"/>
      <c r="Z303" s="43"/>
      <c r="AA303" s="43"/>
      <c r="AB303" s="43"/>
      <c r="AC303" s="44"/>
      <c r="AD303" s="22"/>
      <c r="AE303" s="23" t="str">
        <f t="shared" ca="1" si="122"/>
        <v/>
      </c>
      <c r="AF303" s="22"/>
      <c r="AG303" s="23" t="str">
        <f t="shared" ca="1" si="123"/>
        <v/>
      </c>
      <c r="AH303" s="95"/>
      <c r="AI303" s="29" t="str">
        <f t="shared" ca="1" si="124"/>
        <v/>
      </c>
      <c r="AJ303" s="22"/>
      <c r="AK303" s="23" t="str">
        <f t="shared" ca="1" si="125"/>
        <v/>
      </c>
      <c r="AL303" s="22"/>
      <c r="AM303" s="23" t="str">
        <f t="shared" ca="1" si="126"/>
        <v/>
      </c>
      <c r="AN303" s="9" t="str">
        <f t="shared" si="127"/>
        <v/>
      </c>
      <c r="AO303" s="9" t="str">
        <f t="shared" si="128"/>
        <v/>
      </c>
      <c r="AP303" s="9" t="str">
        <f>IF(AN303=7,VLOOKUP(AO303,設定!$A$2:$B$6,2,1),"---")</f>
        <v>---</v>
      </c>
      <c r="AQ303" s="64"/>
      <c r="AR303" s="65"/>
      <c r="AS303" s="65"/>
      <c r="AT303" s="66" t="s">
        <v>105</v>
      </c>
      <c r="AU303" s="67"/>
      <c r="AV303" s="66"/>
      <c r="AW303" s="68"/>
      <c r="AX303" s="69" t="str">
        <f t="shared" si="131"/>
        <v/>
      </c>
      <c r="AY303" s="66" t="s">
        <v>105</v>
      </c>
      <c r="AZ303" s="66" t="s">
        <v>105</v>
      </c>
      <c r="BA303" s="66" t="s">
        <v>105</v>
      </c>
      <c r="BB303" s="66"/>
      <c r="BC303" s="66"/>
      <c r="BD303" s="66"/>
      <c r="BE303" s="66"/>
      <c r="BF303" s="70"/>
      <c r="BG303" s="74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153"/>
      <c r="BZ303" s="83"/>
      <c r="CA303" s="31"/>
      <c r="CB303" s="31">
        <v>291</v>
      </c>
      <c r="CC303" s="15" t="str">
        <f t="shared" si="129"/>
        <v/>
      </c>
      <c r="CD303" s="15" t="str">
        <f t="shared" si="132"/>
        <v>立得点表!3:12</v>
      </c>
      <c r="CE303" s="92" t="str">
        <f t="shared" si="133"/>
        <v>立得点表!16:25</v>
      </c>
      <c r="CF303" s="15" t="str">
        <f t="shared" si="134"/>
        <v>立3段得点表!3:13</v>
      </c>
      <c r="CG303" s="92" t="str">
        <f t="shared" si="135"/>
        <v>立3段得点表!16:25</v>
      </c>
      <c r="CH303" s="15" t="str">
        <f t="shared" si="136"/>
        <v>ボール得点表!3:13</v>
      </c>
      <c r="CI303" s="92" t="str">
        <f t="shared" si="137"/>
        <v>ボール得点表!16:25</v>
      </c>
      <c r="CJ303" s="15" t="str">
        <f t="shared" si="138"/>
        <v>50m得点表!3:13</v>
      </c>
      <c r="CK303" s="92" t="str">
        <f t="shared" si="139"/>
        <v>50m得点表!16:25</v>
      </c>
      <c r="CL303" s="15" t="str">
        <f t="shared" si="140"/>
        <v>往得点表!3:13</v>
      </c>
      <c r="CM303" s="92" t="str">
        <f t="shared" si="141"/>
        <v>往得点表!16:25</v>
      </c>
      <c r="CN303" s="15" t="str">
        <f t="shared" si="142"/>
        <v>腕得点表!3:13</v>
      </c>
      <c r="CO303" s="92" t="str">
        <f t="shared" si="143"/>
        <v>腕得点表!16:25</v>
      </c>
      <c r="CP303" s="15" t="str">
        <f t="shared" si="144"/>
        <v>腕膝得点表!3:4</v>
      </c>
      <c r="CQ303" s="92" t="str">
        <f t="shared" si="145"/>
        <v>腕膝得点表!8:9</v>
      </c>
      <c r="CR303" s="15" t="str">
        <f t="shared" si="146"/>
        <v>20mシャトルラン得点表!3:13</v>
      </c>
      <c r="CS303" s="92" t="str">
        <f t="shared" si="147"/>
        <v>20mシャトルラン得点表!16:25</v>
      </c>
      <c r="CT303" s="31" t="b">
        <f t="shared" si="130"/>
        <v>0</v>
      </c>
    </row>
    <row r="304" spans="1:98">
      <c r="A304" s="8">
        <v>292</v>
      </c>
      <c r="B304" s="117"/>
      <c r="C304" s="13"/>
      <c r="D304" s="138"/>
      <c r="E304" s="13"/>
      <c r="F304" s="111" t="str">
        <f t="shared" ref="F304:F367" si="148">IF(D304="","",DATEDIF(D304,$W$4,"y"))</f>
        <v/>
      </c>
      <c r="G304" s="13"/>
      <c r="H304" s="13"/>
      <c r="I304" s="29"/>
      <c r="J304" s="114" t="str">
        <f t="shared" ca="1" si="119"/>
        <v/>
      </c>
      <c r="K304" s="4"/>
      <c r="L304" s="45"/>
      <c r="M304" s="45"/>
      <c r="N304" s="45"/>
      <c r="O304" s="22"/>
      <c r="P304" s="23" t="str">
        <f t="shared" ca="1" si="120"/>
        <v/>
      </c>
      <c r="Q304" s="42"/>
      <c r="R304" s="43"/>
      <c r="S304" s="43"/>
      <c r="T304" s="43"/>
      <c r="U304" s="120"/>
      <c r="V304" s="95"/>
      <c r="W304" s="29" t="str">
        <f t="shared" ca="1" si="121"/>
        <v/>
      </c>
      <c r="X304" s="27"/>
      <c r="Y304" s="42"/>
      <c r="Z304" s="43"/>
      <c r="AA304" s="43"/>
      <c r="AB304" s="43"/>
      <c r="AC304" s="44"/>
      <c r="AD304" s="22"/>
      <c r="AE304" s="23" t="str">
        <f t="shared" ca="1" si="122"/>
        <v/>
      </c>
      <c r="AF304" s="22"/>
      <c r="AG304" s="23" t="str">
        <f t="shared" ca="1" si="123"/>
        <v/>
      </c>
      <c r="AH304" s="95"/>
      <c r="AI304" s="29" t="str">
        <f t="shared" ca="1" si="124"/>
        <v/>
      </c>
      <c r="AJ304" s="22"/>
      <c r="AK304" s="23" t="str">
        <f t="shared" ca="1" si="125"/>
        <v/>
      </c>
      <c r="AL304" s="22"/>
      <c r="AM304" s="23" t="str">
        <f t="shared" ca="1" si="126"/>
        <v/>
      </c>
      <c r="AN304" s="9" t="str">
        <f t="shared" si="127"/>
        <v/>
      </c>
      <c r="AO304" s="9" t="str">
        <f t="shared" si="128"/>
        <v/>
      </c>
      <c r="AP304" s="9" t="str">
        <f>IF(AN304=7,VLOOKUP(AO304,設定!$A$2:$B$6,2,1),"---")</f>
        <v>---</v>
      </c>
      <c r="AQ304" s="64"/>
      <c r="AR304" s="65"/>
      <c r="AS304" s="65"/>
      <c r="AT304" s="66" t="s">
        <v>105</v>
      </c>
      <c r="AU304" s="67"/>
      <c r="AV304" s="66"/>
      <c r="AW304" s="68"/>
      <c r="AX304" s="69" t="str">
        <f t="shared" si="131"/>
        <v/>
      </c>
      <c r="AY304" s="66" t="s">
        <v>105</v>
      </c>
      <c r="AZ304" s="66" t="s">
        <v>105</v>
      </c>
      <c r="BA304" s="66" t="s">
        <v>105</v>
      </c>
      <c r="BB304" s="66"/>
      <c r="BC304" s="66"/>
      <c r="BD304" s="66"/>
      <c r="BE304" s="66"/>
      <c r="BF304" s="70"/>
      <c r="BG304" s="74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153"/>
      <c r="BZ304" s="83"/>
      <c r="CA304" s="31"/>
      <c r="CB304" s="31">
        <v>292</v>
      </c>
      <c r="CC304" s="15" t="str">
        <f t="shared" si="129"/>
        <v/>
      </c>
      <c r="CD304" s="15" t="str">
        <f t="shared" si="132"/>
        <v>立得点表!3:12</v>
      </c>
      <c r="CE304" s="92" t="str">
        <f t="shared" si="133"/>
        <v>立得点表!16:25</v>
      </c>
      <c r="CF304" s="15" t="str">
        <f t="shared" si="134"/>
        <v>立3段得点表!3:13</v>
      </c>
      <c r="CG304" s="92" t="str">
        <f t="shared" si="135"/>
        <v>立3段得点表!16:25</v>
      </c>
      <c r="CH304" s="15" t="str">
        <f t="shared" si="136"/>
        <v>ボール得点表!3:13</v>
      </c>
      <c r="CI304" s="92" t="str">
        <f t="shared" si="137"/>
        <v>ボール得点表!16:25</v>
      </c>
      <c r="CJ304" s="15" t="str">
        <f t="shared" si="138"/>
        <v>50m得点表!3:13</v>
      </c>
      <c r="CK304" s="92" t="str">
        <f t="shared" si="139"/>
        <v>50m得点表!16:25</v>
      </c>
      <c r="CL304" s="15" t="str">
        <f t="shared" si="140"/>
        <v>往得点表!3:13</v>
      </c>
      <c r="CM304" s="92" t="str">
        <f t="shared" si="141"/>
        <v>往得点表!16:25</v>
      </c>
      <c r="CN304" s="15" t="str">
        <f t="shared" si="142"/>
        <v>腕得点表!3:13</v>
      </c>
      <c r="CO304" s="92" t="str">
        <f t="shared" si="143"/>
        <v>腕得点表!16:25</v>
      </c>
      <c r="CP304" s="15" t="str">
        <f t="shared" si="144"/>
        <v>腕膝得点表!3:4</v>
      </c>
      <c r="CQ304" s="92" t="str">
        <f t="shared" si="145"/>
        <v>腕膝得点表!8:9</v>
      </c>
      <c r="CR304" s="15" t="str">
        <f t="shared" si="146"/>
        <v>20mシャトルラン得点表!3:13</v>
      </c>
      <c r="CS304" s="92" t="str">
        <f t="shared" si="147"/>
        <v>20mシャトルラン得点表!16:25</v>
      </c>
      <c r="CT304" s="31" t="b">
        <f t="shared" si="130"/>
        <v>0</v>
      </c>
    </row>
    <row r="305" spans="1:98">
      <c r="A305" s="8">
        <v>293</v>
      </c>
      <c r="B305" s="117"/>
      <c r="C305" s="13"/>
      <c r="D305" s="138"/>
      <c r="E305" s="13"/>
      <c r="F305" s="111" t="str">
        <f t="shared" si="148"/>
        <v/>
      </c>
      <c r="G305" s="13"/>
      <c r="H305" s="13"/>
      <c r="I305" s="29"/>
      <c r="J305" s="114" t="str">
        <f t="shared" ca="1" si="119"/>
        <v/>
      </c>
      <c r="K305" s="4"/>
      <c r="L305" s="45"/>
      <c r="M305" s="45"/>
      <c r="N305" s="45"/>
      <c r="O305" s="22"/>
      <c r="P305" s="23" t="str">
        <f t="shared" ca="1" si="120"/>
        <v/>
      </c>
      <c r="Q305" s="42"/>
      <c r="R305" s="43"/>
      <c r="S305" s="43"/>
      <c r="T305" s="43"/>
      <c r="U305" s="120"/>
      <c r="V305" s="95"/>
      <c r="W305" s="29" t="str">
        <f t="shared" ca="1" si="121"/>
        <v/>
      </c>
      <c r="X305" s="27"/>
      <c r="Y305" s="42"/>
      <c r="Z305" s="43"/>
      <c r="AA305" s="43"/>
      <c r="AB305" s="43"/>
      <c r="AC305" s="44"/>
      <c r="AD305" s="22"/>
      <c r="AE305" s="23" t="str">
        <f t="shared" ca="1" si="122"/>
        <v/>
      </c>
      <c r="AF305" s="22"/>
      <c r="AG305" s="23" t="str">
        <f t="shared" ca="1" si="123"/>
        <v/>
      </c>
      <c r="AH305" s="95"/>
      <c r="AI305" s="29" t="str">
        <f t="shared" ca="1" si="124"/>
        <v/>
      </c>
      <c r="AJ305" s="22"/>
      <c r="AK305" s="23" t="str">
        <f t="shared" ca="1" si="125"/>
        <v/>
      </c>
      <c r="AL305" s="22"/>
      <c r="AM305" s="23" t="str">
        <f t="shared" ca="1" si="126"/>
        <v/>
      </c>
      <c r="AN305" s="9" t="str">
        <f t="shared" si="127"/>
        <v/>
      </c>
      <c r="AO305" s="9" t="str">
        <f t="shared" si="128"/>
        <v/>
      </c>
      <c r="AP305" s="9" t="str">
        <f>IF(AN305=7,VLOOKUP(AO305,設定!$A$2:$B$6,2,1),"---")</f>
        <v>---</v>
      </c>
      <c r="AQ305" s="64"/>
      <c r="AR305" s="65"/>
      <c r="AS305" s="65"/>
      <c r="AT305" s="66" t="s">
        <v>105</v>
      </c>
      <c r="AU305" s="67"/>
      <c r="AV305" s="66"/>
      <c r="AW305" s="68"/>
      <c r="AX305" s="69" t="str">
        <f t="shared" si="131"/>
        <v/>
      </c>
      <c r="AY305" s="66" t="s">
        <v>105</v>
      </c>
      <c r="AZ305" s="66" t="s">
        <v>105</v>
      </c>
      <c r="BA305" s="66" t="s">
        <v>105</v>
      </c>
      <c r="BB305" s="66"/>
      <c r="BC305" s="66"/>
      <c r="BD305" s="66"/>
      <c r="BE305" s="66"/>
      <c r="BF305" s="70"/>
      <c r="BG305" s="74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153"/>
      <c r="BZ305" s="83"/>
      <c r="CA305" s="31"/>
      <c r="CB305" s="31">
        <v>293</v>
      </c>
      <c r="CC305" s="15" t="str">
        <f t="shared" si="129"/>
        <v/>
      </c>
      <c r="CD305" s="15" t="str">
        <f t="shared" si="132"/>
        <v>立得点表!3:12</v>
      </c>
      <c r="CE305" s="92" t="str">
        <f t="shared" si="133"/>
        <v>立得点表!16:25</v>
      </c>
      <c r="CF305" s="15" t="str">
        <f t="shared" si="134"/>
        <v>立3段得点表!3:13</v>
      </c>
      <c r="CG305" s="92" t="str">
        <f t="shared" si="135"/>
        <v>立3段得点表!16:25</v>
      </c>
      <c r="CH305" s="15" t="str">
        <f t="shared" si="136"/>
        <v>ボール得点表!3:13</v>
      </c>
      <c r="CI305" s="92" t="str">
        <f t="shared" si="137"/>
        <v>ボール得点表!16:25</v>
      </c>
      <c r="CJ305" s="15" t="str">
        <f t="shared" si="138"/>
        <v>50m得点表!3:13</v>
      </c>
      <c r="CK305" s="92" t="str">
        <f t="shared" si="139"/>
        <v>50m得点表!16:25</v>
      </c>
      <c r="CL305" s="15" t="str">
        <f t="shared" si="140"/>
        <v>往得点表!3:13</v>
      </c>
      <c r="CM305" s="92" t="str">
        <f t="shared" si="141"/>
        <v>往得点表!16:25</v>
      </c>
      <c r="CN305" s="15" t="str">
        <f t="shared" si="142"/>
        <v>腕得点表!3:13</v>
      </c>
      <c r="CO305" s="92" t="str">
        <f t="shared" si="143"/>
        <v>腕得点表!16:25</v>
      </c>
      <c r="CP305" s="15" t="str">
        <f t="shared" si="144"/>
        <v>腕膝得点表!3:4</v>
      </c>
      <c r="CQ305" s="92" t="str">
        <f t="shared" si="145"/>
        <v>腕膝得点表!8:9</v>
      </c>
      <c r="CR305" s="15" t="str">
        <f t="shared" si="146"/>
        <v>20mシャトルラン得点表!3:13</v>
      </c>
      <c r="CS305" s="92" t="str">
        <f t="shared" si="147"/>
        <v>20mシャトルラン得点表!16:25</v>
      </c>
      <c r="CT305" s="31" t="b">
        <f t="shared" si="130"/>
        <v>0</v>
      </c>
    </row>
    <row r="306" spans="1:98">
      <c r="A306" s="8">
        <v>294</v>
      </c>
      <c r="B306" s="117"/>
      <c r="C306" s="13"/>
      <c r="D306" s="138"/>
      <c r="E306" s="13"/>
      <c r="F306" s="111" t="str">
        <f t="shared" si="148"/>
        <v/>
      </c>
      <c r="G306" s="13"/>
      <c r="H306" s="13"/>
      <c r="I306" s="29"/>
      <c r="J306" s="114" t="str">
        <f t="shared" ca="1" si="119"/>
        <v/>
      </c>
      <c r="K306" s="4"/>
      <c r="L306" s="45"/>
      <c r="M306" s="45"/>
      <c r="N306" s="45"/>
      <c r="O306" s="22"/>
      <c r="P306" s="23" t="str">
        <f t="shared" ca="1" si="120"/>
        <v/>
      </c>
      <c r="Q306" s="42"/>
      <c r="R306" s="43"/>
      <c r="S306" s="43"/>
      <c r="T306" s="43"/>
      <c r="U306" s="120"/>
      <c r="V306" s="95"/>
      <c r="W306" s="29" t="str">
        <f t="shared" ca="1" si="121"/>
        <v/>
      </c>
      <c r="X306" s="27"/>
      <c r="Y306" s="42"/>
      <c r="Z306" s="43"/>
      <c r="AA306" s="43"/>
      <c r="AB306" s="43"/>
      <c r="AC306" s="44"/>
      <c r="AD306" s="22"/>
      <c r="AE306" s="23" t="str">
        <f t="shared" ca="1" si="122"/>
        <v/>
      </c>
      <c r="AF306" s="22"/>
      <c r="AG306" s="23" t="str">
        <f t="shared" ca="1" si="123"/>
        <v/>
      </c>
      <c r="AH306" s="95"/>
      <c r="AI306" s="29" t="str">
        <f t="shared" ca="1" si="124"/>
        <v/>
      </c>
      <c r="AJ306" s="22"/>
      <c r="AK306" s="23" t="str">
        <f t="shared" ca="1" si="125"/>
        <v/>
      </c>
      <c r="AL306" s="22"/>
      <c r="AM306" s="23" t="str">
        <f t="shared" ca="1" si="126"/>
        <v/>
      </c>
      <c r="AN306" s="9" t="str">
        <f t="shared" si="127"/>
        <v/>
      </c>
      <c r="AO306" s="9" t="str">
        <f t="shared" si="128"/>
        <v/>
      </c>
      <c r="AP306" s="9" t="str">
        <f>IF(AN306=7,VLOOKUP(AO306,設定!$A$2:$B$6,2,1),"---")</f>
        <v>---</v>
      </c>
      <c r="AQ306" s="64"/>
      <c r="AR306" s="65"/>
      <c r="AS306" s="65"/>
      <c r="AT306" s="66" t="s">
        <v>105</v>
      </c>
      <c r="AU306" s="67"/>
      <c r="AV306" s="66"/>
      <c r="AW306" s="68"/>
      <c r="AX306" s="69" t="str">
        <f t="shared" si="131"/>
        <v/>
      </c>
      <c r="AY306" s="66" t="s">
        <v>105</v>
      </c>
      <c r="AZ306" s="66" t="s">
        <v>105</v>
      </c>
      <c r="BA306" s="66" t="s">
        <v>105</v>
      </c>
      <c r="BB306" s="66"/>
      <c r="BC306" s="66"/>
      <c r="BD306" s="66"/>
      <c r="BE306" s="66"/>
      <c r="BF306" s="70"/>
      <c r="BG306" s="74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153"/>
      <c r="BZ306" s="83"/>
      <c r="CA306" s="31"/>
      <c r="CB306" s="31">
        <v>294</v>
      </c>
      <c r="CC306" s="15" t="str">
        <f t="shared" si="129"/>
        <v/>
      </c>
      <c r="CD306" s="15" t="str">
        <f t="shared" si="132"/>
        <v>立得点表!3:12</v>
      </c>
      <c r="CE306" s="92" t="str">
        <f t="shared" si="133"/>
        <v>立得点表!16:25</v>
      </c>
      <c r="CF306" s="15" t="str">
        <f t="shared" si="134"/>
        <v>立3段得点表!3:13</v>
      </c>
      <c r="CG306" s="92" t="str">
        <f t="shared" si="135"/>
        <v>立3段得点表!16:25</v>
      </c>
      <c r="CH306" s="15" t="str">
        <f t="shared" si="136"/>
        <v>ボール得点表!3:13</v>
      </c>
      <c r="CI306" s="92" t="str">
        <f t="shared" si="137"/>
        <v>ボール得点表!16:25</v>
      </c>
      <c r="CJ306" s="15" t="str">
        <f t="shared" si="138"/>
        <v>50m得点表!3:13</v>
      </c>
      <c r="CK306" s="92" t="str">
        <f t="shared" si="139"/>
        <v>50m得点表!16:25</v>
      </c>
      <c r="CL306" s="15" t="str">
        <f t="shared" si="140"/>
        <v>往得点表!3:13</v>
      </c>
      <c r="CM306" s="92" t="str">
        <f t="shared" si="141"/>
        <v>往得点表!16:25</v>
      </c>
      <c r="CN306" s="15" t="str">
        <f t="shared" si="142"/>
        <v>腕得点表!3:13</v>
      </c>
      <c r="CO306" s="92" t="str">
        <f t="shared" si="143"/>
        <v>腕得点表!16:25</v>
      </c>
      <c r="CP306" s="15" t="str">
        <f t="shared" si="144"/>
        <v>腕膝得点表!3:4</v>
      </c>
      <c r="CQ306" s="92" t="str">
        <f t="shared" si="145"/>
        <v>腕膝得点表!8:9</v>
      </c>
      <c r="CR306" s="15" t="str">
        <f t="shared" si="146"/>
        <v>20mシャトルラン得点表!3:13</v>
      </c>
      <c r="CS306" s="92" t="str">
        <f t="shared" si="147"/>
        <v>20mシャトルラン得点表!16:25</v>
      </c>
      <c r="CT306" s="31" t="b">
        <f t="shared" si="130"/>
        <v>0</v>
      </c>
    </row>
    <row r="307" spans="1:98">
      <c r="A307" s="8">
        <v>295</v>
      </c>
      <c r="B307" s="117"/>
      <c r="C307" s="13"/>
      <c r="D307" s="138"/>
      <c r="E307" s="13"/>
      <c r="F307" s="111" t="str">
        <f t="shared" si="148"/>
        <v/>
      </c>
      <c r="G307" s="13"/>
      <c r="H307" s="13"/>
      <c r="I307" s="29"/>
      <c r="J307" s="114" t="str">
        <f t="shared" ca="1" si="119"/>
        <v/>
      </c>
      <c r="K307" s="4"/>
      <c r="L307" s="45"/>
      <c r="M307" s="45"/>
      <c r="N307" s="45"/>
      <c r="O307" s="22"/>
      <c r="P307" s="23" t="str">
        <f t="shared" ca="1" si="120"/>
        <v/>
      </c>
      <c r="Q307" s="42"/>
      <c r="R307" s="43"/>
      <c r="S307" s="43"/>
      <c r="T307" s="43"/>
      <c r="U307" s="120"/>
      <c r="V307" s="95"/>
      <c r="W307" s="29" t="str">
        <f t="shared" ca="1" si="121"/>
        <v/>
      </c>
      <c r="X307" s="27"/>
      <c r="Y307" s="42"/>
      <c r="Z307" s="43"/>
      <c r="AA307" s="43"/>
      <c r="AB307" s="43"/>
      <c r="AC307" s="44"/>
      <c r="AD307" s="22"/>
      <c r="AE307" s="23" t="str">
        <f t="shared" ca="1" si="122"/>
        <v/>
      </c>
      <c r="AF307" s="22"/>
      <c r="AG307" s="23" t="str">
        <f t="shared" ca="1" si="123"/>
        <v/>
      </c>
      <c r="AH307" s="95"/>
      <c r="AI307" s="29" t="str">
        <f t="shared" ca="1" si="124"/>
        <v/>
      </c>
      <c r="AJ307" s="22"/>
      <c r="AK307" s="23" t="str">
        <f t="shared" ca="1" si="125"/>
        <v/>
      </c>
      <c r="AL307" s="22"/>
      <c r="AM307" s="23" t="str">
        <f t="shared" ca="1" si="126"/>
        <v/>
      </c>
      <c r="AN307" s="9" t="str">
        <f t="shared" si="127"/>
        <v/>
      </c>
      <c r="AO307" s="9" t="str">
        <f t="shared" si="128"/>
        <v/>
      </c>
      <c r="AP307" s="9" t="str">
        <f>IF(AN307=7,VLOOKUP(AO307,設定!$A$2:$B$6,2,1),"---")</f>
        <v>---</v>
      </c>
      <c r="AQ307" s="64"/>
      <c r="AR307" s="65"/>
      <c r="AS307" s="65"/>
      <c r="AT307" s="66" t="s">
        <v>105</v>
      </c>
      <c r="AU307" s="67"/>
      <c r="AV307" s="66"/>
      <c r="AW307" s="68"/>
      <c r="AX307" s="69" t="str">
        <f t="shared" si="131"/>
        <v/>
      </c>
      <c r="AY307" s="66" t="s">
        <v>105</v>
      </c>
      <c r="AZ307" s="66" t="s">
        <v>105</v>
      </c>
      <c r="BA307" s="66" t="s">
        <v>105</v>
      </c>
      <c r="BB307" s="66"/>
      <c r="BC307" s="66"/>
      <c r="BD307" s="66"/>
      <c r="BE307" s="66"/>
      <c r="BF307" s="70"/>
      <c r="BG307" s="74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153"/>
      <c r="BZ307" s="83"/>
      <c r="CA307" s="31"/>
      <c r="CB307" s="31">
        <v>295</v>
      </c>
      <c r="CC307" s="15" t="str">
        <f t="shared" si="129"/>
        <v/>
      </c>
      <c r="CD307" s="15" t="str">
        <f t="shared" si="132"/>
        <v>立得点表!3:12</v>
      </c>
      <c r="CE307" s="92" t="str">
        <f t="shared" si="133"/>
        <v>立得点表!16:25</v>
      </c>
      <c r="CF307" s="15" t="str">
        <f t="shared" si="134"/>
        <v>立3段得点表!3:13</v>
      </c>
      <c r="CG307" s="92" t="str">
        <f t="shared" si="135"/>
        <v>立3段得点表!16:25</v>
      </c>
      <c r="CH307" s="15" t="str">
        <f t="shared" si="136"/>
        <v>ボール得点表!3:13</v>
      </c>
      <c r="CI307" s="92" t="str">
        <f t="shared" si="137"/>
        <v>ボール得点表!16:25</v>
      </c>
      <c r="CJ307" s="15" t="str">
        <f t="shared" si="138"/>
        <v>50m得点表!3:13</v>
      </c>
      <c r="CK307" s="92" t="str">
        <f t="shared" si="139"/>
        <v>50m得点表!16:25</v>
      </c>
      <c r="CL307" s="15" t="str">
        <f t="shared" si="140"/>
        <v>往得点表!3:13</v>
      </c>
      <c r="CM307" s="92" t="str">
        <f t="shared" si="141"/>
        <v>往得点表!16:25</v>
      </c>
      <c r="CN307" s="15" t="str">
        <f t="shared" si="142"/>
        <v>腕得点表!3:13</v>
      </c>
      <c r="CO307" s="92" t="str">
        <f t="shared" si="143"/>
        <v>腕得点表!16:25</v>
      </c>
      <c r="CP307" s="15" t="str">
        <f t="shared" si="144"/>
        <v>腕膝得点表!3:4</v>
      </c>
      <c r="CQ307" s="92" t="str">
        <f t="shared" si="145"/>
        <v>腕膝得点表!8:9</v>
      </c>
      <c r="CR307" s="15" t="str">
        <f t="shared" si="146"/>
        <v>20mシャトルラン得点表!3:13</v>
      </c>
      <c r="CS307" s="92" t="str">
        <f t="shared" si="147"/>
        <v>20mシャトルラン得点表!16:25</v>
      </c>
      <c r="CT307" s="31" t="b">
        <f t="shared" si="130"/>
        <v>0</v>
      </c>
    </row>
    <row r="308" spans="1:98">
      <c r="A308" s="8">
        <v>296</v>
      </c>
      <c r="B308" s="117"/>
      <c r="C308" s="13"/>
      <c r="D308" s="138"/>
      <c r="E308" s="13"/>
      <c r="F308" s="111" t="str">
        <f t="shared" si="148"/>
        <v/>
      </c>
      <c r="G308" s="13"/>
      <c r="H308" s="13"/>
      <c r="I308" s="29"/>
      <c r="J308" s="114" t="str">
        <f t="shared" ca="1" si="119"/>
        <v/>
      </c>
      <c r="K308" s="4"/>
      <c r="L308" s="45"/>
      <c r="M308" s="45"/>
      <c r="N308" s="45"/>
      <c r="O308" s="22"/>
      <c r="P308" s="23" t="str">
        <f t="shared" ca="1" si="120"/>
        <v/>
      </c>
      <c r="Q308" s="42"/>
      <c r="R308" s="43"/>
      <c r="S308" s="43"/>
      <c r="T308" s="43"/>
      <c r="U308" s="120"/>
      <c r="V308" s="95"/>
      <c r="W308" s="29" t="str">
        <f t="shared" ca="1" si="121"/>
        <v/>
      </c>
      <c r="X308" s="27"/>
      <c r="Y308" s="42"/>
      <c r="Z308" s="43"/>
      <c r="AA308" s="43"/>
      <c r="AB308" s="43"/>
      <c r="AC308" s="44"/>
      <c r="AD308" s="22"/>
      <c r="AE308" s="23" t="str">
        <f t="shared" ca="1" si="122"/>
        <v/>
      </c>
      <c r="AF308" s="22"/>
      <c r="AG308" s="23" t="str">
        <f t="shared" ca="1" si="123"/>
        <v/>
      </c>
      <c r="AH308" s="95"/>
      <c r="AI308" s="29" t="str">
        <f t="shared" ca="1" si="124"/>
        <v/>
      </c>
      <c r="AJ308" s="22"/>
      <c r="AK308" s="23" t="str">
        <f t="shared" ca="1" si="125"/>
        <v/>
      </c>
      <c r="AL308" s="22"/>
      <c r="AM308" s="23" t="str">
        <f t="shared" ca="1" si="126"/>
        <v/>
      </c>
      <c r="AN308" s="9" t="str">
        <f t="shared" si="127"/>
        <v/>
      </c>
      <c r="AO308" s="9" t="str">
        <f t="shared" si="128"/>
        <v/>
      </c>
      <c r="AP308" s="9" t="str">
        <f>IF(AN308=7,VLOOKUP(AO308,設定!$A$2:$B$6,2,1),"---")</f>
        <v>---</v>
      </c>
      <c r="AQ308" s="64"/>
      <c r="AR308" s="65"/>
      <c r="AS308" s="65"/>
      <c r="AT308" s="66" t="s">
        <v>105</v>
      </c>
      <c r="AU308" s="67"/>
      <c r="AV308" s="66"/>
      <c r="AW308" s="68"/>
      <c r="AX308" s="69" t="str">
        <f t="shared" si="131"/>
        <v/>
      </c>
      <c r="AY308" s="66" t="s">
        <v>105</v>
      </c>
      <c r="AZ308" s="66" t="s">
        <v>105</v>
      </c>
      <c r="BA308" s="66" t="s">
        <v>105</v>
      </c>
      <c r="BB308" s="66"/>
      <c r="BC308" s="66"/>
      <c r="BD308" s="66"/>
      <c r="BE308" s="66"/>
      <c r="BF308" s="70"/>
      <c r="BG308" s="74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153"/>
      <c r="BZ308" s="83"/>
      <c r="CA308" s="31"/>
      <c r="CB308" s="31">
        <v>296</v>
      </c>
      <c r="CC308" s="15" t="str">
        <f t="shared" si="129"/>
        <v/>
      </c>
      <c r="CD308" s="15" t="str">
        <f t="shared" si="132"/>
        <v>立得点表!3:12</v>
      </c>
      <c r="CE308" s="92" t="str">
        <f t="shared" si="133"/>
        <v>立得点表!16:25</v>
      </c>
      <c r="CF308" s="15" t="str">
        <f t="shared" si="134"/>
        <v>立3段得点表!3:13</v>
      </c>
      <c r="CG308" s="92" t="str">
        <f t="shared" si="135"/>
        <v>立3段得点表!16:25</v>
      </c>
      <c r="CH308" s="15" t="str">
        <f t="shared" si="136"/>
        <v>ボール得点表!3:13</v>
      </c>
      <c r="CI308" s="92" t="str">
        <f t="shared" si="137"/>
        <v>ボール得点表!16:25</v>
      </c>
      <c r="CJ308" s="15" t="str">
        <f t="shared" si="138"/>
        <v>50m得点表!3:13</v>
      </c>
      <c r="CK308" s="92" t="str">
        <f t="shared" si="139"/>
        <v>50m得点表!16:25</v>
      </c>
      <c r="CL308" s="15" t="str">
        <f t="shared" si="140"/>
        <v>往得点表!3:13</v>
      </c>
      <c r="CM308" s="92" t="str">
        <f t="shared" si="141"/>
        <v>往得点表!16:25</v>
      </c>
      <c r="CN308" s="15" t="str">
        <f t="shared" si="142"/>
        <v>腕得点表!3:13</v>
      </c>
      <c r="CO308" s="92" t="str">
        <f t="shared" si="143"/>
        <v>腕得点表!16:25</v>
      </c>
      <c r="CP308" s="15" t="str">
        <f t="shared" si="144"/>
        <v>腕膝得点表!3:4</v>
      </c>
      <c r="CQ308" s="92" t="str">
        <f t="shared" si="145"/>
        <v>腕膝得点表!8:9</v>
      </c>
      <c r="CR308" s="15" t="str">
        <f t="shared" si="146"/>
        <v>20mシャトルラン得点表!3:13</v>
      </c>
      <c r="CS308" s="92" t="str">
        <f t="shared" si="147"/>
        <v>20mシャトルラン得点表!16:25</v>
      </c>
      <c r="CT308" s="31" t="b">
        <f t="shared" si="130"/>
        <v>0</v>
      </c>
    </row>
    <row r="309" spans="1:98">
      <c r="A309" s="8">
        <v>297</v>
      </c>
      <c r="B309" s="117"/>
      <c r="C309" s="13"/>
      <c r="D309" s="138"/>
      <c r="E309" s="13"/>
      <c r="F309" s="111" t="str">
        <f t="shared" si="148"/>
        <v/>
      </c>
      <c r="G309" s="13"/>
      <c r="H309" s="13"/>
      <c r="I309" s="29"/>
      <c r="J309" s="114" t="str">
        <f t="shared" ca="1" si="119"/>
        <v/>
      </c>
      <c r="K309" s="4"/>
      <c r="L309" s="45"/>
      <c r="M309" s="45"/>
      <c r="N309" s="45"/>
      <c r="O309" s="22"/>
      <c r="P309" s="23" t="str">
        <f t="shared" ca="1" si="120"/>
        <v/>
      </c>
      <c r="Q309" s="42"/>
      <c r="R309" s="43"/>
      <c r="S309" s="43"/>
      <c r="T309" s="43"/>
      <c r="U309" s="120"/>
      <c r="V309" s="95"/>
      <c r="W309" s="29" t="str">
        <f t="shared" ca="1" si="121"/>
        <v/>
      </c>
      <c r="X309" s="27"/>
      <c r="Y309" s="42"/>
      <c r="Z309" s="43"/>
      <c r="AA309" s="43"/>
      <c r="AB309" s="43"/>
      <c r="AC309" s="44"/>
      <c r="AD309" s="22"/>
      <c r="AE309" s="23" t="str">
        <f t="shared" ca="1" si="122"/>
        <v/>
      </c>
      <c r="AF309" s="22"/>
      <c r="AG309" s="23" t="str">
        <f t="shared" ca="1" si="123"/>
        <v/>
      </c>
      <c r="AH309" s="95"/>
      <c r="AI309" s="29" t="str">
        <f t="shared" ca="1" si="124"/>
        <v/>
      </c>
      <c r="AJ309" s="22"/>
      <c r="AK309" s="23" t="str">
        <f t="shared" ca="1" si="125"/>
        <v/>
      </c>
      <c r="AL309" s="22"/>
      <c r="AM309" s="23" t="str">
        <f t="shared" ca="1" si="126"/>
        <v/>
      </c>
      <c r="AN309" s="9" t="str">
        <f t="shared" si="127"/>
        <v/>
      </c>
      <c r="AO309" s="9" t="str">
        <f t="shared" si="128"/>
        <v/>
      </c>
      <c r="AP309" s="9" t="str">
        <f>IF(AN309=7,VLOOKUP(AO309,設定!$A$2:$B$6,2,1),"---")</f>
        <v>---</v>
      </c>
      <c r="AQ309" s="64"/>
      <c r="AR309" s="65"/>
      <c r="AS309" s="65"/>
      <c r="AT309" s="66" t="s">
        <v>105</v>
      </c>
      <c r="AU309" s="67"/>
      <c r="AV309" s="66"/>
      <c r="AW309" s="68"/>
      <c r="AX309" s="69" t="str">
        <f t="shared" si="131"/>
        <v/>
      </c>
      <c r="AY309" s="66" t="s">
        <v>105</v>
      </c>
      <c r="AZ309" s="66" t="s">
        <v>105</v>
      </c>
      <c r="BA309" s="66" t="s">
        <v>105</v>
      </c>
      <c r="BB309" s="66"/>
      <c r="BC309" s="66"/>
      <c r="BD309" s="66"/>
      <c r="BE309" s="66"/>
      <c r="BF309" s="70"/>
      <c r="BG309" s="74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153"/>
      <c r="BZ309" s="83"/>
      <c r="CA309" s="31"/>
      <c r="CB309" s="31">
        <v>297</v>
      </c>
      <c r="CC309" s="15" t="str">
        <f t="shared" si="129"/>
        <v/>
      </c>
      <c r="CD309" s="15" t="str">
        <f t="shared" si="132"/>
        <v>立得点表!3:12</v>
      </c>
      <c r="CE309" s="92" t="str">
        <f t="shared" si="133"/>
        <v>立得点表!16:25</v>
      </c>
      <c r="CF309" s="15" t="str">
        <f t="shared" si="134"/>
        <v>立3段得点表!3:13</v>
      </c>
      <c r="CG309" s="92" t="str">
        <f t="shared" si="135"/>
        <v>立3段得点表!16:25</v>
      </c>
      <c r="CH309" s="15" t="str">
        <f t="shared" si="136"/>
        <v>ボール得点表!3:13</v>
      </c>
      <c r="CI309" s="92" t="str">
        <f t="shared" si="137"/>
        <v>ボール得点表!16:25</v>
      </c>
      <c r="CJ309" s="15" t="str">
        <f t="shared" si="138"/>
        <v>50m得点表!3:13</v>
      </c>
      <c r="CK309" s="92" t="str">
        <f t="shared" si="139"/>
        <v>50m得点表!16:25</v>
      </c>
      <c r="CL309" s="15" t="str">
        <f t="shared" si="140"/>
        <v>往得点表!3:13</v>
      </c>
      <c r="CM309" s="92" t="str">
        <f t="shared" si="141"/>
        <v>往得点表!16:25</v>
      </c>
      <c r="CN309" s="15" t="str">
        <f t="shared" si="142"/>
        <v>腕得点表!3:13</v>
      </c>
      <c r="CO309" s="92" t="str">
        <f t="shared" si="143"/>
        <v>腕得点表!16:25</v>
      </c>
      <c r="CP309" s="15" t="str">
        <f t="shared" si="144"/>
        <v>腕膝得点表!3:4</v>
      </c>
      <c r="CQ309" s="92" t="str">
        <f t="shared" si="145"/>
        <v>腕膝得点表!8:9</v>
      </c>
      <c r="CR309" s="15" t="str">
        <f t="shared" si="146"/>
        <v>20mシャトルラン得点表!3:13</v>
      </c>
      <c r="CS309" s="92" t="str">
        <f t="shared" si="147"/>
        <v>20mシャトルラン得点表!16:25</v>
      </c>
      <c r="CT309" s="31" t="b">
        <f t="shared" si="130"/>
        <v>0</v>
      </c>
    </row>
    <row r="310" spans="1:98">
      <c r="A310" s="8">
        <v>298</v>
      </c>
      <c r="B310" s="117"/>
      <c r="C310" s="13"/>
      <c r="D310" s="138"/>
      <c r="E310" s="13"/>
      <c r="F310" s="111" t="str">
        <f t="shared" si="148"/>
        <v/>
      </c>
      <c r="G310" s="13"/>
      <c r="H310" s="13"/>
      <c r="I310" s="29"/>
      <c r="J310" s="114" t="str">
        <f t="shared" ca="1" si="119"/>
        <v/>
      </c>
      <c r="K310" s="4"/>
      <c r="L310" s="45"/>
      <c r="M310" s="45"/>
      <c r="N310" s="45"/>
      <c r="O310" s="22"/>
      <c r="P310" s="23" t="str">
        <f t="shared" ca="1" si="120"/>
        <v/>
      </c>
      <c r="Q310" s="42"/>
      <c r="R310" s="43"/>
      <c r="S310" s="43"/>
      <c r="T310" s="43"/>
      <c r="U310" s="120"/>
      <c r="V310" s="95"/>
      <c r="W310" s="29" t="str">
        <f t="shared" ca="1" si="121"/>
        <v/>
      </c>
      <c r="X310" s="27"/>
      <c r="Y310" s="42"/>
      <c r="Z310" s="43"/>
      <c r="AA310" s="43"/>
      <c r="AB310" s="43"/>
      <c r="AC310" s="44"/>
      <c r="AD310" s="22"/>
      <c r="AE310" s="23" t="str">
        <f t="shared" ca="1" si="122"/>
        <v/>
      </c>
      <c r="AF310" s="22"/>
      <c r="AG310" s="23" t="str">
        <f t="shared" ca="1" si="123"/>
        <v/>
      </c>
      <c r="AH310" s="95"/>
      <c r="AI310" s="29" t="str">
        <f t="shared" ca="1" si="124"/>
        <v/>
      </c>
      <c r="AJ310" s="22"/>
      <c r="AK310" s="23" t="str">
        <f t="shared" ca="1" si="125"/>
        <v/>
      </c>
      <c r="AL310" s="22"/>
      <c r="AM310" s="23" t="str">
        <f t="shared" ca="1" si="126"/>
        <v/>
      </c>
      <c r="AN310" s="9" t="str">
        <f t="shared" si="127"/>
        <v/>
      </c>
      <c r="AO310" s="9" t="str">
        <f t="shared" si="128"/>
        <v/>
      </c>
      <c r="AP310" s="9" t="str">
        <f>IF(AN310=7,VLOOKUP(AO310,設定!$A$2:$B$6,2,1),"---")</f>
        <v>---</v>
      </c>
      <c r="AQ310" s="64"/>
      <c r="AR310" s="65"/>
      <c r="AS310" s="65"/>
      <c r="AT310" s="66" t="s">
        <v>105</v>
      </c>
      <c r="AU310" s="67"/>
      <c r="AV310" s="66"/>
      <c r="AW310" s="68"/>
      <c r="AX310" s="69" t="str">
        <f t="shared" si="131"/>
        <v/>
      </c>
      <c r="AY310" s="66" t="s">
        <v>105</v>
      </c>
      <c r="AZ310" s="66" t="s">
        <v>105</v>
      </c>
      <c r="BA310" s="66" t="s">
        <v>105</v>
      </c>
      <c r="BB310" s="66"/>
      <c r="BC310" s="66"/>
      <c r="BD310" s="66"/>
      <c r="BE310" s="66"/>
      <c r="BF310" s="70"/>
      <c r="BG310" s="74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153"/>
      <c r="BZ310" s="83"/>
      <c r="CA310" s="31"/>
      <c r="CB310" s="31">
        <v>298</v>
      </c>
      <c r="CC310" s="15" t="str">
        <f t="shared" si="129"/>
        <v/>
      </c>
      <c r="CD310" s="15" t="str">
        <f t="shared" si="132"/>
        <v>立得点表!3:12</v>
      </c>
      <c r="CE310" s="92" t="str">
        <f t="shared" si="133"/>
        <v>立得点表!16:25</v>
      </c>
      <c r="CF310" s="15" t="str">
        <f t="shared" si="134"/>
        <v>立3段得点表!3:13</v>
      </c>
      <c r="CG310" s="92" t="str">
        <f t="shared" si="135"/>
        <v>立3段得点表!16:25</v>
      </c>
      <c r="CH310" s="15" t="str">
        <f t="shared" si="136"/>
        <v>ボール得点表!3:13</v>
      </c>
      <c r="CI310" s="92" t="str">
        <f t="shared" si="137"/>
        <v>ボール得点表!16:25</v>
      </c>
      <c r="CJ310" s="15" t="str">
        <f t="shared" si="138"/>
        <v>50m得点表!3:13</v>
      </c>
      <c r="CK310" s="92" t="str">
        <f t="shared" si="139"/>
        <v>50m得点表!16:25</v>
      </c>
      <c r="CL310" s="15" t="str">
        <f t="shared" si="140"/>
        <v>往得点表!3:13</v>
      </c>
      <c r="CM310" s="92" t="str">
        <f t="shared" si="141"/>
        <v>往得点表!16:25</v>
      </c>
      <c r="CN310" s="15" t="str">
        <f t="shared" si="142"/>
        <v>腕得点表!3:13</v>
      </c>
      <c r="CO310" s="92" t="str">
        <f t="shared" si="143"/>
        <v>腕得点表!16:25</v>
      </c>
      <c r="CP310" s="15" t="str">
        <f t="shared" si="144"/>
        <v>腕膝得点表!3:4</v>
      </c>
      <c r="CQ310" s="92" t="str">
        <f t="shared" si="145"/>
        <v>腕膝得点表!8:9</v>
      </c>
      <c r="CR310" s="15" t="str">
        <f t="shared" si="146"/>
        <v>20mシャトルラン得点表!3:13</v>
      </c>
      <c r="CS310" s="92" t="str">
        <f t="shared" si="147"/>
        <v>20mシャトルラン得点表!16:25</v>
      </c>
      <c r="CT310" s="31" t="b">
        <f t="shared" si="130"/>
        <v>0</v>
      </c>
    </row>
    <row r="311" spans="1:98">
      <c r="A311" s="8">
        <v>299</v>
      </c>
      <c r="B311" s="117"/>
      <c r="C311" s="13"/>
      <c r="D311" s="138"/>
      <c r="E311" s="13"/>
      <c r="F311" s="111" t="str">
        <f t="shared" si="148"/>
        <v/>
      </c>
      <c r="G311" s="13"/>
      <c r="H311" s="13"/>
      <c r="I311" s="29"/>
      <c r="J311" s="114" t="str">
        <f t="shared" ca="1" si="119"/>
        <v/>
      </c>
      <c r="K311" s="4"/>
      <c r="L311" s="45"/>
      <c r="M311" s="45"/>
      <c r="N311" s="45"/>
      <c r="O311" s="22"/>
      <c r="P311" s="23" t="str">
        <f t="shared" ca="1" si="120"/>
        <v/>
      </c>
      <c r="Q311" s="42"/>
      <c r="R311" s="43"/>
      <c r="S311" s="43"/>
      <c r="T311" s="43"/>
      <c r="U311" s="120"/>
      <c r="V311" s="95"/>
      <c r="W311" s="29" t="str">
        <f t="shared" ca="1" si="121"/>
        <v/>
      </c>
      <c r="X311" s="27"/>
      <c r="Y311" s="42"/>
      <c r="Z311" s="43"/>
      <c r="AA311" s="43"/>
      <c r="AB311" s="43"/>
      <c r="AC311" s="44"/>
      <c r="AD311" s="22"/>
      <c r="AE311" s="23" t="str">
        <f t="shared" ca="1" si="122"/>
        <v/>
      </c>
      <c r="AF311" s="22"/>
      <c r="AG311" s="23" t="str">
        <f t="shared" ca="1" si="123"/>
        <v/>
      </c>
      <c r="AH311" s="95"/>
      <c r="AI311" s="29" t="str">
        <f t="shared" ca="1" si="124"/>
        <v/>
      </c>
      <c r="AJ311" s="22"/>
      <c r="AK311" s="23" t="str">
        <f t="shared" ca="1" si="125"/>
        <v/>
      </c>
      <c r="AL311" s="22"/>
      <c r="AM311" s="23" t="str">
        <f t="shared" ca="1" si="126"/>
        <v/>
      </c>
      <c r="AN311" s="9" t="str">
        <f t="shared" si="127"/>
        <v/>
      </c>
      <c r="AO311" s="9" t="str">
        <f t="shared" si="128"/>
        <v/>
      </c>
      <c r="AP311" s="9" t="str">
        <f>IF(AN311=7,VLOOKUP(AO311,設定!$A$2:$B$6,2,1),"---")</f>
        <v>---</v>
      </c>
      <c r="AQ311" s="64"/>
      <c r="AR311" s="65"/>
      <c r="AS311" s="65"/>
      <c r="AT311" s="66" t="s">
        <v>105</v>
      </c>
      <c r="AU311" s="67"/>
      <c r="AV311" s="66"/>
      <c r="AW311" s="68"/>
      <c r="AX311" s="69" t="str">
        <f t="shared" si="131"/>
        <v/>
      </c>
      <c r="AY311" s="66" t="s">
        <v>105</v>
      </c>
      <c r="AZ311" s="66" t="s">
        <v>105</v>
      </c>
      <c r="BA311" s="66" t="s">
        <v>105</v>
      </c>
      <c r="BB311" s="66"/>
      <c r="BC311" s="66"/>
      <c r="BD311" s="66"/>
      <c r="BE311" s="66"/>
      <c r="BF311" s="70"/>
      <c r="BG311" s="74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153"/>
      <c r="BZ311" s="83"/>
      <c r="CA311" s="31"/>
      <c r="CB311" s="31">
        <v>299</v>
      </c>
      <c r="CC311" s="15" t="str">
        <f t="shared" si="129"/>
        <v/>
      </c>
      <c r="CD311" s="15" t="str">
        <f t="shared" si="132"/>
        <v>立得点表!3:12</v>
      </c>
      <c r="CE311" s="92" t="str">
        <f t="shared" si="133"/>
        <v>立得点表!16:25</v>
      </c>
      <c r="CF311" s="15" t="str">
        <f t="shared" si="134"/>
        <v>立3段得点表!3:13</v>
      </c>
      <c r="CG311" s="92" t="str">
        <f t="shared" si="135"/>
        <v>立3段得点表!16:25</v>
      </c>
      <c r="CH311" s="15" t="str">
        <f t="shared" si="136"/>
        <v>ボール得点表!3:13</v>
      </c>
      <c r="CI311" s="92" t="str">
        <f t="shared" si="137"/>
        <v>ボール得点表!16:25</v>
      </c>
      <c r="CJ311" s="15" t="str">
        <f t="shared" si="138"/>
        <v>50m得点表!3:13</v>
      </c>
      <c r="CK311" s="92" t="str">
        <f t="shared" si="139"/>
        <v>50m得点表!16:25</v>
      </c>
      <c r="CL311" s="15" t="str">
        <f t="shared" si="140"/>
        <v>往得点表!3:13</v>
      </c>
      <c r="CM311" s="92" t="str">
        <f t="shared" si="141"/>
        <v>往得点表!16:25</v>
      </c>
      <c r="CN311" s="15" t="str">
        <f t="shared" si="142"/>
        <v>腕得点表!3:13</v>
      </c>
      <c r="CO311" s="92" t="str">
        <f t="shared" si="143"/>
        <v>腕得点表!16:25</v>
      </c>
      <c r="CP311" s="15" t="str">
        <f t="shared" si="144"/>
        <v>腕膝得点表!3:4</v>
      </c>
      <c r="CQ311" s="92" t="str">
        <f t="shared" si="145"/>
        <v>腕膝得点表!8:9</v>
      </c>
      <c r="CR311" s="15" t="str">
        <f t="shared" si="146"/>
        <v>20mシャトルラン得点表!3:13</v>
      </c>
      <c r="CS311" s="92" t="str">
        <f t="shared" si="147"/>
        <v>20mシャトルラン得点表!16:25</v>
      </c>
      <c r="CT311" s="31" t="b">
        <f t="shared" si="130"/>
        <v>0</v>
      </c>
    </row>
    <row r="312" spans="1:98">
      <c r="A312" s="8">
        <v>300</v>
      </c>
      <c r="B312" s="117"/>
      <c r="C312" s="13"/>
      <c r="D312" s="138"/>
      <c r="E312" s="13"/>
      <c r="F312" s="111" t="str">
        <f t="shared" si="148"/>
        <v/>
      </c>
      <c r="G312" s="13"/>
      <c r="H312" s="13"/>
      <c r="I312" s="29"/>
      <c r="J312" s="114" t="str">
        <f t="shared" ca="1" si="119"/>
        <v/>
      </c>
      <c r="K312" s="4"/>
      <c r="L312" s="45"/>
      <c r="M312" s="45"/>
      <c r="N312" s="45"/>
      <c r="O312" s="22"/>
      <c r="P312" s="23" t="str">
        <f t="shared" ca="1" si="120"/>
        <v/>
      </c>
      <c r="Q312" s="42"/>
      <c r="R312" s="43"/>
      <c r="S312" s="43"/>
      <c r="T312" s="43"/>
      <c r="U312" s="120"/>
      <c r="V312" s="95"/>
      <c r="W312" s="29" t="str">
        <f t="shared" ca="1" si="121"/>
        <v/>
      </c>
      <c r="X312" s="27"/>
      <c r="Y312" s="42"/>
      <c r="Z312" s="43"/>
      <c r="AA312" s="43"/>
      <c r="AB312" s="43"/>
      <c r="AC312" s="44"/>
      <c r="AD312" s="22"/>
      <c r="AE312" s="23" t="str">
        <f t="shared" ca="1" si="122"/>
        <v/>
      </c>
      <c r="AF312" s="22"/>
      <c r="AG312" s="23" t="str">
        <f t="shared" ca="1" si="123"/>
        <v/>
      </c>
      <c r="AH312" s="95"/>
      <c r="AI312" s="29" t="str">
        <f t="shared" ca="1" si="124"/>
        <v/>
      </c>
      <c r="AJ312" s="22"/>
      <c r="AK312" s="23" t="str">
        <f t="shared" ca="1" si="125"/>
        <v/>
      </c>
      <c r="AL312" s="22"/>
      <c r="AM312" s="23" t="str">
        <f t="shared" ca="1" si="126"/>
        <v/>
      </c>
      <c r="AN312" s="9" t="str">
        <f t="shared" si="127"/>
        <v/>
      </c>
      <c r="AO312" s="9" t="str">
        <f t="shared" si="128"/>
        <v/>
      </c>
      <c r="AP312" s="9" t="str">
        <f>IF(AN312=7,VLOOKUP(AO312,設定!$A$2:$B$6,2,1),"---")</f>
        <v>---</v>
      </c>
      <c r="AQ312" s="64"/>
      <c r="AR312" s="65"/>
      <c r="AS312" s="65"/>
      <c r="AT312" s="66" t="s">
        <v>105</v>
      </c>
      <c r="AU312" s="67"/>
      <c r="AV312" s="66"/>
      <c r="AW312" s="68"/>
      <c r="AX312" s="69" t="str">
        <f t="shared" si="131"/>
        <v/>
      </c>
      <c r="AY312" s="66" t="s">
        <v>105</v>
      </c>
      <c r="AZ312" s="66" t="s">
        <v>105</v>
      </c>
      <c r="BA312" s="66" t="s">
        <v>105</v>
      </c>
      <c r="BB312" s="66"/>
      <c r="BC312" s="66"/>
      <c r="BD312" s="66"/>
      <c r="BE312" s="66"/>
      <c r="BF312" s="70"/>
      <c r="BG312" s="74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153"/>
      <c r="BZ312" s="83"/>
      <c r="CA312" s="31"/>
      <c r="CB312" s="31">
        <v>300</v>
      </c>
      <c r="CC312" s="15" t="str">
        <f t="shared" si="129"/>
        <v/>
      </c>
      <c r="CD312" s="15" t="str">
        <f t="shared" si="132"/>
        <v>立得点表!3:12</v>
      </c>
      <c r="CE312" s="92" t="str">
        <f t="shared" si="133"/>
        <v>立得点表!16:25</v>
      </c>
      <c r="CF312" s="15" t="str">
        <f t="shared" si="134"/>
        <v>立3段得点表!3:13</v>
      </c>
      <c r="CG312" s="92" t="str">
        <f t="shared" si="135"/>
        <v>立3段得点表!16:25</v>
      </c>
      <c r="CH312" s="15" t="str">
        <f t="shared" si="136"/>
        <v>ボール得点表!3:13</v>
      </c>
      <c r="CI312" s="92" t="str">
        <f t="shared" si="137"/>
        <v>ボール得点表!16:25</v>
      </c>
      <c r="CJ312" s="15" t="str">
        <f t="shared" si="138"/>
        <v>50m得点表!3:13</v>
      </c>
      <c r="CK312" s="92" t="str">
        <f t="shared" si="139"/>
        <v>50m得点表!16:25</v>
      </c>
      <c r="CL312" s="15" t="str">
        <f t="shared" si="140"/>
        <v>往得点表!3:13</v>
      </c>
      <c r="CM312" s="92" t="str">
        <f t="shared" si="141"/>
        <v>往得点表!16:25</v>
      </c>
      <c r="CN312" s="15" t="str">
        <f t="shared" si="142"/>
        <v>腕得点表!3:13</v>
      </c>
      <c r="CO312" s="92" t="str">
        <f t="shared" si="143"/>
        <v>腕得点表!16:25</v>
      </c>
      <c r="CP312" s="15" t="str">
        <f t="shared" si="144"/>
        <v>腕膝得点表!3:4</v>
      </c>
      <c r="CQ312" s="92" t="str">
        <f t="shared" si="145"/>
        <v>腕膝得点表!8:9</v>
      </c>
      <c r="CR312" s="15" t="str">
        <f t="shared" si="146"/>
        <v>20mシャトルラン得点表!3:13</v>
      </c>
      <c r="CS312" s="92" t="str">
        <f t="shared" si="147"/>
        <v>20mシャトルラン得点表!16:25</v>
      </c>
      <c r="CT312" s="31" t="b">
        <f t="shared" si="130"/>
        <v>0</v>
      </c>
    </row>
    <row r="313" spans="1:98">
      <c r="A313" s="8">
        <v>301</v>
      </c>
      <c r="B313" s="117"/>
      <c r="C313" s="13"/>
      <c r="D313" s="138"/>
      <c r="E313" s="13"/>
      <c r="F313" s="111" t="str">
        <f t="shared" si="148"/>
        <v/>
      </c>
      <c r="G313" s="13"/>
      <c r="H313" s="13"/>
      <c r="I313" s="29"/>
      <c r="J313" s="114" t="str">
        <f t="shared" ca="1" si="119"/>
        <v/>
      </c>
      <c r="K313" s="4"/>
      <c r="L313" s="45"/>
      <c r="M313" s="45"/>
      <c r="N313" s="45"/>
      <c r="O313" s="22"/>
      <c r="P313" s="23" t="str">
        <f t="shared" ca="1" si="120"/>
        <v/>
      </c>
      <c r="Q313" s="42"/>
      <c r="R313" s="43"/>
      <c r="S313" s="43"/>
      <c r="T313" s="43"/>
      <c r="U313" s="120"/>
      <c r="V313" s="95"/>
      <c r="W313" s="29" t="str">
        <f t="shared" ca="1" si="121"/>
        <v/>
      </c>
      <c r="X313" s="27"/>
      <c r="Y313" s="42"/>
      <c r="Z313" s="43"/>
      <c r="AA313" s="43"/>
      <c r="AB313" s="43"/>
      <c r="AC313" s="44"/>
      <c r="AD313" s="22"/>
      <c r="AE313" s="23" t="str">
        <f t="shared" ca="1" si="122"/>
        <v/>
      </c>
      <c r="AF313" s="22"/>
      <c r="AG313" s="23" t="str">
        <f t="shared" ca="1" si="123"/>
        <v/>
      </c>
      <c r="AH313" s="95"/>
      <c r="AI313" s="29" t="str">
        <f t="shared" ca="1" si="124"/>
        <v/>
      </c>
      <c r="AJ313" s="22"/>
      <c r="AK313" s="23" t="str">
        <f t="shared" ca="1" si="125"/>
        <v/>
      </c>
      <c r="AL313" s="22"/>
      <c r="AM313" s="23" t="str">
        <f t="shared" ca="1" si="126"/>
        <v/>
      </c>
      <c r="AN313" s="9" t="str">
        <f t="shared" si="127"/>
        <v/>
      </c>
      <c r="AO313" s="9" t="str">
        <f t="shared" si="128"/>
        <v/>
      </c>
      <c r="AP313" s="9" t="str">
        <f>IF(AN313=7,VLOOKUP(AO313,設定!$A$2:$B$6,2,1),"---")</f>
        <v>---</v>
      </c>
      <c r="AQ313" s="64"/>
      <c r="AR313" s="65"/>
      <c r="AS313" s="65"/>
      <c r="AT313" s="66" t="s">
        <v>105</v>
      </c>
      <c r="AU313" s="67"/>
      <c r="AV313" s="66"/>
      <c r="AW313" s="68"/>
      <c r="AX313" s="69" t="str">
        <f t="shared" si="131"/>
        <v/>
      </c>
      <c r="AY313" s="66" t="s">
        <v>105</v>
      </c>
      <c r="AZ313" s="66" t="s">
        <v>105</v>
      </c>
      <c r="BA313" s="66" t="s">
        <v>105</v>
      </c>
      <c r="BB313" s="66"/>
      <c r="BC313" s="66"/>
      <c r="BD313" s="66"/>
      <c r="BE313" s="66"/>
      <c r="BF313" s="70"/>
      <c r="BG313" s="74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153"/>
      <c r="BZ313" s="83"/>
      <c r="CA313" s="31"/>
      <c r="CB313" s="31">
        <v>301</v>
      </c>
      <c r="CC313" s="15" t="str">
        <f t="shared" si="129"/>
        <v/>
      </c>
      <c r="CD313" s="15" t="str">
        <f t="shared" si="132"/>
        <v>立得点表!3:12</v>
      </c>
      <c r="CE313" s="92" t="str">
        <f t="shared" si="133"/>
        <v>立得点表!16:25</v>
      </c>
      <c r="CF313" s="15" t="str">
        <f t="shared" si="134"/>
        <v>立3段得点表!3:13</v>
      </c>
      <c r="CG313" s="92" t="str">
        <f t="shared" si="135"/>
        <v>立3段得点表!16:25</v>
      </c>
      <c r="CH313" s="15" t="str">
        <f t="shared" si="136"/>
        <v>ボール得点表!3:13</v>
      </c>
      <c r="CI313" s="92" t="str">
        <f t="shared" si="137"/>
        <v>ボール得点表!16:25</v>
      </c>
      <c r="CJ313" s="15" t="str">
        <f t="shared" si="138"/>
        <v>50m得点表!3:13</v>
      </c>
      <c r="CK313" s="92" t="str">
        <f t="shared" si="139"/>
        <v>50m得点表!16:25</v>
      </c>
      <c r="CL313" s="15" t="str">
        <f t="shared" si="140"/>
        <v>往得点表!3:13</v>
      </c>
      <c r="CM313" s="92" t="str">
        <f t="shared" si="141"/>
        <v>往得点表!16:25</v>
      </c>
      <c r="CN313" s="15" t="str">
        <f t="shared" si="142"/>
        <v>腕得点表!3:13</v>
      </c>
      <c r="CO313" s="92" t="str">
        <f t="shared" si="143"/>
        <v>腕得点表!16:25</v>
      </c>
      <c r="CP313" s="15" t="str">
        <f t="shared" si="144"/>
        <v>腕膝得点表!3:4</v>
      </c>
      <c r="CQ313" s="92" t="str">
        <f t="shared" si="145"/>
        <v>腕膝得点表!8:9</v>
      </c>
      <c r="CR313" s="15" t="str">
        <f t="shared" si="146"/>
        <v>20mシャトルラン得点表!3:13</v>
      </c>
      <c r="CS313" s="92" t="str">
        <f t="shared" si="147"/>
        <v>20mシャトルラン得点表!16:25</v>
      </c>
      <c r="CT313" s="31" t="b">
        <f t="shared" si="130"/>
        <v>0</v>
      </c>
    </row>
    <row r="314" spans="1:98">
      <c r="A314" s="8">
        <v>302</v>
      </c>
      <c r="B314" s="117"/>
      <c r="C314" s="13"/>
      <c r="D314" s="138"/>
      <c r="E314" s="13"/>
      <c r="F314" s="111" t="str">
        <f t="shared" si="148"/>
        <v/>
      </c>
      <c r="G314" s="13"/>
      <c r="H314" s="13"/>
      <c r="I314" s="29"/>
      <c r="J314" s="114" t="str">
        <f t="shared" ca="1" si="119"/>
        <v/>
      </c>
      <c r="K314" s="4"/>
      <c r="L314" s="45"/>
      <c r="M314" s="45"/>
      <c r="N314" s="45"/>
      <c r="O314" s="22"/>
      <c r="P314" s="23" t="str">
        <f t="shared" ca="1" si="120"/>
        <v/>
      </c>
      <c r="Q314" s="42"/>
      <c r="R314" s="43"/>
      <c r="S314" s="43"/>
      <c r="T314" s="43"/>
      <c r="U314" s="120"/>
      <c r="V314" s="95"/>
      <c r="W314" s="29" t="str">
        <f t="shared" ca="1" si="121"/>
        <v/>
      </c>
      <c r="X314" s="27"/>
      <c r="Y314" s="42"/>
      <c r="Z314" s="43"/>
      <c r="AA314" s="43"/>
      <c r="AB314" s="43"/>
      <c r="AC314" s="44"/>
      <c r="AD314" s="22"/>
      <c r="AE314" s="23" t="str">
        <f t="shared" ca="1" si="122"/>
        <v/>
      </c>
      <c r="AF314" s="22"/>
      <c r="AG314" s="23" t="str">
        <f t="shared" ca="1" si="123"/>
        <v/>
      </c>
      <c r="AH314" s="95"/>
      <c r="AI314" s="29" t="str">
        <f t="shared" ca="1" si="124"/>
        <v/>
      </c>
      <c r="AJ314" s="22"/>
      <c r="AK314" s="23" t="str">
        <f t="shared" ca="1" si="125"/>
        <v/>
      </c>
      <c r="AL314" s="22"/>
      <c r="AM314" s="23" t="str">
        <f t="shared" ca="1" si="126"/>
        <v/>
      </c>
      <c r="AN314" s="9" t="str">
        <f t="shared" si="127"/>
        <v/>
      </c>
      <c r="AO314" s="9" t="str">
        <f t="shared" si="128"/>
        <v/>
      </c>
      <c r="AP314" s="9" t="str">
        <f>IF(AN314=7,VLOOKUP(AO314,設定!$A$2:$B$6,2,1),"---")</f>
        <v>---</v>
      </c>
      <c r="AQ314" s="64"/>
      <c r="AR314" s="65"/>
      <c r="AS314" s="65"/>
      <c r="AT314" s="66" t="s">
        <v>105</v>
      </c>
      <c r="AU314" s="67"/>
      <c r="AV314" s="66"/>
      <c r="AW314" s="68"/>
      <c r="AX314" s="69" t="str">
        <f t="shared" si="131"/>
        <v/>
      </c>
      <c r="AY314" s="66" t="s">
        <v>105</v>
      </c>
      <c r="AZ314" s="66" t="s">
        <v>105</v>
      </c>
      <c r="BA314" s="66" t="s">
        <v>105</v>
      </c>
      <c r="BB314" s="66"/>
      <c r="BC314" s="66"/>
      <c r="BD314" s="66"/>
      <c r="BE314" s="66"/>
      <c r="BF314" s="70"/>
      <c r="BG314" s="74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153"/>
      <c r="BZ314" s="83"/>
      <c r="CA314" s="31"/>
      <c r="CB314" s="31">
        <v>302</v>
      </c>
      <c r="CC314" s="15" t="str">
        <f t="shared" si="129"/>
        <v/>
      </c>
      <c r="CD314" s="15" t="str">
        <f t="shared" si="132"/>
        <v>立得点表!3:12</v>
      </c>
      <c r="CE314" s="92" t="str">
        <f t="shared" si="133"/>
        <v>立得点表!16:25</v>
      </c>
      <c r="CF314" s="15" t="str">
        <f t="shared" si="134"/>
        <v>立3段得点表!3:13</v>
      </c>
      <c r="CG314" s="92" t="str">
        <f t="shared" si="135"/>
        <v>立3段得点表!16:25</v>
      </c>
      <c r="CH314" s="15" t="str">
        <f t="shared" si="136"/>
        <v>ボール得点表!3:13</v>
      </c>
      <c r="CI314" s="92" t="str">
        <f t="shared" si="137"/>
        <v>ボール得点表!16:25</v>
      </c>
      <c r="CJ314" s="15" t="str">
        <f t="shared" si="138"/>
        <v>50m得点表!3:13</v>
      </c>
      <c r="CK314" s="92" t="str">
        <f t="shared" si="139"/>
        <v>50m得点表!16:25</v>
      </c>
      <c r="CL314" s="15" t="str">
        <f t="shared" si="140"/>
        <v>往得点表!3:13</v>
      </c>
      <c r="CM314" s="92" t="str">
        <f t="shared" si="141"/>
        <v>往得点表!16:25</v>
      </c>
      <c r="CN314" s="15" t="str">
        <f t="shared" si="142"/>
        <v>腕得点表!3:13</v>
      </c>
      <c r="CO314" s="92" t="str">
        <f t="shared" si="143"/>
        <v>腕得点表!16:25</v>
      </c>
      <c r="CP314" s="15" t="str">
        <f t="shared" si="144"/>
        <v>腕膝得点表!3:4</v>
      </c>
      <c r="CQ314" s="92" t="str">
        <f t="shared" si="145"/>
        <v>腕膝得点表!8:9</v>
      </c>
      <c r="CR314" s="15" t="str">
        <f t="shared" si="146"/>
        <v>20mシャトルラン得点表!3:13</v>
      </c>
      <c r="CS314" s="92" t="str">
        <f t="shared" si="147"/>
        <v>20mシャトルラン得点表!16:25</v>
      </c>
      <c r="CT314" s="31" t="b">
        <f t="shared" si="130"/>
        <v>0</v>
      </c>
    </row>
    <row r="315" spans="1:98">
      <c r="A315" s="8">
        <v>303</v>
      </c>
      <c r="B315" s="117"/>
      <c r="C315" s="13"/>
      <c r="D315" s="138"/>
      <c r="E315" s="13"/>
      <c r="F315" s="111" t="str">
        <f t="shared" si="148"/>
        <v/>
      </c>
      <c r="G315" s="13"/>
      <c r="H315" s="13"/>
      <c r="I315" s="29"/>
      <c r="J315" s="114" t="str">
        <f t="shared" ca="1" si="119"/>
        <v/>
      </c>
      <c r="K315" s="4"/>
      <c r="L315" s="45"/>
      <c r="M315" s="45"/>
      <c r="N315" s="45"/>
      <c r="O315" s="22"/>
      <c r="P315" s="23" t="str">
        <f t="shared" ca="1" si="120"/>
        <v/>
      </c>
      <c r="Q315" s="42"/>
      <c r="R315" s="43"/>
      <c r="S315" s="43"/>
      <c r="T315" s="43"/>
      <c r="U315" s="120"/>
      <c r="V315" s="95"/>
      <c r="W315" s="29" t="str">
        <f t="shared" ca="1" si="121"/>
        <v/>
      </c>
      <c r="X315" s="29"/>
      <c r="Y315" s="42"/>
      <c r="Z315" s="43"/>
      <c r="AA315" s="43"/>
      <c r="AB315" s="43"/>
      <c r="AC315" s="44"/>
      <c r="AD315" s="22"/>
      <c r="AE315" s="23" t="str">
        <f t="shared" ca="1" si="122"/>
        <v/>
      </c>
      <c r="AF315" s="22"/>
      <c r="AG315" s="23" t="str">
        <f t="shared" ca="1" si="123"/>
        <v/>
      </c>
      <c r="AH315" s="95"/>
      <c r="AI315" s="29" t="str">
        <f t="shared" ca="1" si="124"/>
        <v/>
      </c>
      <c r="AJ315" s="22"/>
      <c r="AK315" s="23" t="str">
        <f t="shared" ca="1" si="125"/>
        <v/>
      </c>
      <c r="AL315" s="22"/>
      <c r="AM315" s="23" t="str">
        <f t="shared" ca="1" si="126"/>
        <v/>
      </c>
      <c r="AN315" s="9" t="str">
        <f t="shared" si="127"/>
        <v/>
      </c>
      <c r="AO315" s="9" t="str">
        <f t="shared" si="128"/>
        <v/>
      </c>
      <c r="AP315" s="9" t="str">
        <f>IF(AN315=7,VLOOKUP(AO315,設定!$A$2:$B$6,2,1),"---")</f>
        <v>---</v>
      </c>
      <c r="AQ315" s="64"/>
      <c r="AR315" s="65"/>
      <c r="AS315" s="65"/>
      <c r="AT315" s="66" t="s">
        <v>105</v>
      </c>
      <c r="AU315" s="67"/>
      <c r="AV315" s="66"/>
      <c r="AW315" s="68"/>
      <c r="AX315" s="69" t="str">
        <f t="shared" si="131"/>
        <v/>
      </c>
      <c r="AY315" s="66" t="s">
        <v>105</v>
      </c>
      <c r="AZ315" s="66" t="s">
        <v>105</v>
      </c>
      <c r="BA315" s="66" t="s">
        <v>105</v>
      </c>
      <c r="BB315" s="66"/>
      <c r="BC315" s="66"/>
      <c r="BD315" s="66"/>
      <c r="BE315" s="66"/>
      <c r="BF315" s="70"/>
      <c r="BG315" s="74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153"/>
      <c r="BZ315" s="83"/>
      <c r="CA315" s="31"/>
      <c r="CB315" s="31">
        <v>303</v>
      </c>
      <c r="CC315" s="15" t="str">
        <f t="shared" si="129"/>
        <v/>
      </c>
      <c r="CD315" s="15" t="str">
        <f t="shared" si="132"/>
        <v>立得点表!3:12</v>
      </c>
      <c r="CE315" s="92" t="str">
        <f t="shared" si="133"/>
        <v>立得点表!16:25</v>
      </c>
      <c r="CF315" s="15" t="str">
        <f t="shared" si="134"/>
        <v>立3段得点表!3:13</v>
      </c>
      <c r="CG315" s="92" t="str">
        <f t="shared" si="135"/>
        <v>立3段得点表!16:25</v>
      </c>
      <c r="CH315" s="15" t="str">
        <f t="shared" si="136"/>
        <v>ボール得点表!3:13</v>
      </c>
      <c r="CI315" s="92" t="str">
        <f t="shared" si="137"/>
        <v>ボール得点表!16:25</v>
      </c>
      <c r="CJ315" s="15" t="str">
        <f t="shared" si="138"/>
        <v>50m得点表!3:13</v>
      </c>
      <c r="CK315" s="92" t="str">
        <f t="shared" si="139"/>
        <v>50m得点表!16:25</v>
      </c>
      <c r="CL315" s="15" t="str">
        <f t="shared" si="140"/>
        <v>往得点表!3:13</v>
      </c>
      <c r="CM315" s="92" t="str">
        <f t="shared" si="141"/>
        <v>往得点表!16:25</v>
      </c>
      <c r="CN315" s="15" t="str">
        <f t="shared" si="142"/>
        <v>腕得点表!3:13</v>
      </c>
      <c r="CO315" s="92" t="str">
        <f t="shared" si="143"/>
        <v>腕得点表!16:25</v>
      </c>
      <c r="CP315" s="15" t="str">
        <f t="shared" si="144"/>
        <v>腕膝得点表!3:4</v>
      </c>
      <c r="CQ315" s="92" t="str">
        <f t="shared" si="145"/>
        <v>腕膝得点表!8:9</v>
      </c>
      <c r="CR315" s="15" t="str">
        <f t="shared" si="146"/>
        <v>20mシャトルラン得点表!3:13</v>
      </c>
      <c r="CS315" s="92" t="str">
        <f t="shared" si="147"/>
        <v>20mシャトルラン得点表!16:25</v>
      </c>
      <c r="CT315" s="31" t="b">
        <f t="shared" si="130"/>
        <v>0</v>
      </c>
    </row>
    <row r="316" spans="1:98">
      <c r="A316" s="8">
        <v>304</v>
      </c>
      <c r="B316" s="117"/>
      <c r="C316" s="13"/>
      <c r="D316" s="138"/>
      <c r="E316" s="13"/>
      <c r="F316" s="111" t="str">
        <f t="shared" si="148"/>
        <v/>
      </c>
      <c r="G316" s="13"/>
      <c r="H316" s="13"/>
      <c r="I316" s="29"/>
      <c r="J316" s="114" t="str">
        <f t="shared" ca="1" si="119"/>
        <v/>
      </c>
      <c r="K316" s="4"/>
      <c r="L316" s="45"/>
      <c r="M316" s="45"/>
      <c r="N316" s="45"/>
      <c r="O316" s="22"/>
      <c r="P316" s="23" t="str">
        <f t="shared" ca="1" si="120"/>
        <v/>
      </c>
      <c r="Q316" s="42"/>
      <c r="R316" s="43"/>
      <c r="S316" s="43"/>
      <c r="T316" s="43"/>
      <c r="U316" s="120"/>
      <c r="V316" s="95"/>
      <c r="W316" s="29" t="str">
        <f t="shared" ca="1" si="121"/>
        <v/>
      </c>
      <c r="X316" s="29"/>
      <c r="Y316" s="42"/>
      <c r="Z316" s="43"/>
      <c r="AA316" s="43"/>
      <c r="AB316" s="43"/>
      <c r="AC316" s="44"/>
      <c r="AD316" s="22"/>
      <c r="AE316" s="23" t="str">
        <f t="shared" ca="1" si="122"/>
        <v/>
      </c>
      <c r="AF316" s="22"/>
      <c r="AG316" s="23" t="str">
        <f t="shared" ca="1" si="123"/>
        <v/>
      </c>
      <c r="AH316" s="95"/>
      <c r="AI316" s="29" t="str">
        <f t="shared" ca="1" si="124"/>
        <v/>
      </c>
      <c r="AJ316" s="22"/>
      <c r="AK316" s="23" t="str">
        <f t="shared" ca="1" si="125"/>
        <v/>
      </c>
      <c r="AL316" s="22"/>
      <c r="AM316" s="23" t="str">
        <f t="shared" ca="1" si="126"/>
        <v/>
      </c>
      <c r="AN316" s="9" t="str">
        <f t="shared" si="127"/>
        <v/>
      </c>
      <c r="AO316" s="9" t="str">
        <f t="shared" si="128"/>
        <v/>
      </c>
      <c r="AP316" s="9" t="str">
        <f>IF(AN316=7,VLOOKUP(AO316,設定!$A$2:$B$6,2,1),"---")</f>
        <v>---</v>
      </c>
      <c r="AQ316" s="64"/>
      <c r="AR316" s="65"/>
      <c r="AS316" s="65"/>
      <c r="AT316" s="66" t="s">
        <v>105</v>
      </c>
      <c r="AU316" s="67"/>
      <c r="AV316" s="66"/>
      <c r="AW316" s="68"/>
      <c r="AX316" s="69" t="str">
        <f t="shared" si="131"/>
        <v/>
      </c>
      <c r="AY316" s="66" t="s">
        <v>105</v>
      </c>
      <c r="AZ316" s="66" t="s">
        <v>105</v>
      </c>
      <c r="BA316" s="66" t="s">
        <v>105</v>
      </c>
      <c r="BB316" s="66"/>
      <c r="BC316" s="66"/>
      <c r="BD316" s="66"/>
      <c r="BE316" s="66"/>
      <c r="BF316" s="70"/>
      <c r="BG316" s="74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153"/>
      <c r="BZ316" s="83"/>
      <c r="CA316" s="31"/>
      <c r="CB316" s="31">
        <v>304</v>
      </c>
      <c r="CC316" s="15" t="str">
        <f t="shared" si="129"/>
        <v/>
      </c>
      <c r="CD316" s="15" t="str">
        <f t="shared" si="132"/>
        <v>立得点表!3:12</v>
      </c>
      <c r="CE316" s="92" t="str">
        <f t="shared" si="133"/>
        <v>立得点表!16:25</v>
      </c>
      <c r="CF316" s="15" t="str">
        <f t="shared" si="134"/>
        <v>立3段得点表!3:13</v>
      </c>
      <c r="CG316" s="92" t="str">
        <f t="shared" si="135"/>
        <v>立3段得点表!16:25</v>
      </c>
      <c r="CH316" s="15" t="str">
        <f t="shared" si="136"/>
        <v>ボール得点表!3:13</v>
      </c>
      <c r="CI316" s="92" t="str">
        <f t="shared" si="137"/>
        <v>ボール得点表!16:25</v>
      </c>
      <c r="CJ316" s="15" t="str">
        <f t="shared" si="138"/>
        <v>50m得点表!3:13</v>
      </c>
      <c r="CK316" s="92" t="str">
        <f t="shared" si="139"/>
        <v>50m得点表!16:25</v>
      </c>
      <c r="CL316" s="15" t="str">
        <f t="shared" si="140"/>
        <v>往得点表!3:13</v>
      </c>
      <c r="CM316" s="92" t="str">
        <f t="shared" si="141"/>
        <v>往得点表!16:25</v>
      </c>
      <c r="CN316" s="15" t="str">
        <f t="shared" si="142"/>
        <v>腕得点表!3:13</v>
      </c>
      <c r="CO316" s="92" t="str">
        <f t="shared" si="143"/>
        <v>腕得点表!16:25</v>
      </c>
      <c r="CP316" s="15" t="str">
        <f t="shared" si="144"/>
        <v>腕膝得点表!3:4</v>
      </c>
      <c r="CQ316" s="92" t="str">
        <f t="shared" si="145"/>
        <v>腕膝得点表!8:9</v>
      </c>
      <c r="CR316" s="15" t="str">
        <f t="shared" si="146"/>
        <v>20mシャトルラン得点表!3:13</v>
      </c>
      <c r="CS316" s="92" t="str">
        <f t="shared" si="147"/>
        <v>20mシャトルラン得点表!16:25</v>
      </c>
      <c r="CT316" s="31" t="b">
        <f t="shared" si="130"/>
        <v>0</v>
      </c>
    </row>
    <row r="317" spans="1:98">
      <c r="A317" s="8">
        <v>305</v>
      </c>
      <c r="B317" s="117"/>
      <c r="C317" s="13"/>
      <c r="D317" s="138"/>
      <c r="E317" s="13"/>
      <c r="F317" s="111" t="str">
        <f t="shared" si="148"/>
        <v/>
      </c>
      <c r="G317" s="13"/>
      <c r="H317" s="13"/>
      <c r="I317" s="29"/>
      <c r="J317" s="114" t="str">
        <f t="shared" ca="1" si="119"/>
        <v/>
      </c>
      <c r="K317" s="4"/>
      <c r="L317" s="45"/>
      <c r="M317" s="45"/>
      <c r="N317" s="45"/>
      <c r="O317" s="22"/>
      <c r="P317" s="23" t="str">
        <f t="shared" ca="1" si="120"/>
        <v/>
      </c>
      <c r="Q317" s="42"/>
      <c r="R317" s="43"/>
      <c r="S317" s="43"/>
      <c r="T317" s="43"/>
      <c r="U317" s="120"/>
      <c r="V317" s="95"/>
      <c r="W317" s="29" t="str">
        <f t="shared" ca="1" si="121"/>
        <v/>
      </c>
      <c r="X317" s="29"/>
      <c r="Y317" s="42"/>
      <c r="Z317" s="43"/>
      <c r="AA317" s="43"/>
      <c r="AB317" s="43"/>
      <c r="AC317" s="44"/>
      <c r="AD317" s="22"/>
      <c r="AE317" s="23" t="str">
        <f t="shared" ca="1" si="122"/>
        <v/>
      </c>
      <c r="AF317" s="22"/>
      <c r="AG317" s="23" t="str">
        <f t="shared" ca="1" si="123"/>
        <v/>
      </c>
      <c r="AH317" s="95"/>
      <c r="AI317" s="29" t="str">
        <f t="shared" ca="1" si="124"/>
        <v/>
      </c>
      <c r="AJ317" s="22"/>
      <c r="AK317" s="23" t="str">
        <f t="shared" ca="1" si="125"/>
        <v/>
      </c>
      <c r="AL317" s="22"/>
      <c r="AM317" s="23" t="str">
        <f t="shared" ca="1" si="126"/>
        <v/>
      </c>
      <c r="AN317" s="9" t="str">
        <f t="shared" si="127"/>
        <v/>
      </c>
      <c r="AO317" s="9" t="str">
        <f t="shared" si="128"/>
        <v/>
      </c>
      <c r="AP317" s="9" t="str">
        <f>IF(AN317=7,VLOOKUP(AO317,設定!$A$2:$B$6,2,1),"---")</f>
        <v>---</v>
      </c>
      <c r="AQ317" s="64"/>
      <c r="AR317" s="65"/>
      <c r="AS317" s="65"/>
      <c r="AT317" s="66" t="s">
        <v>105</v>
      </c>
      <c r="AU317" s="67"/>
      <c r="AV317" s="66"/>
      <c r="AW317" s="68"/>
      <c r="AX317" s="69" t="str">
        <f t="shared" si="131"/>
        <v/>
      </c>
      <c r="AY317" s="66" t="s">
        <v>105</v>
      </c>
      <c r="AZ317" s="66" t="s">
        <v>105</v>
      </c>
      <c r="BA317" s="66" t="s">
        <v>105</v>
      </c>
      <c r="BB317" s="66"/>
      <c r="BC317" s="66"/>
      <c r="BD317" s="66"/>
      <c r="BE317" s="66"/>
      <c r="BF317" s="70"/>
      <c r="BG317" s="74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153"/>
      <c r="BZ317" s="83"/>
      <c r="CA317" s="31"/>
      <c r="CB317" s="31">
        <v>305</v>
      </c>
      <c r="CC317" s="15" t="str">
        <f t="shared" si="129"/>
        <v/>
      </c>
      <c r="CD317" s="15" t="str">
        <f t="shared" si="132"/>
        <v>立得点表!3:12</v>
      </c>
      <c r="CE317" s="92" t="str">
        <f t="shared" si="133"/>
        <v>立得点表!16:25</v>
      </c>
      <c r="CF317" s="15" t="str">
        <f t="shared" si="134"/>
        <v>立3段得点表!3:13</v>
      </c>
      <c r="CG317" s="92" t="str">
        <f t="shared" si="135"/>
        <v>立3段得点表!16:25</v>
      </c>
      <c r="CH317" s="15" t="str">
        <f t="shared" si="136"/>
        <v>ボール得点表!3:13</v>
      </c>
      <c r="CI317" s="92" t="str">
        <f t="shared" si="137"/>
        <v>ボール得点表!16:25</v>
      </c>
      <c r="CJ317" s="15" t="str">
        <f t="shared" si="138"/>
        <v>50m得点表!3:13</v>
      </c>
      <c r="CK317" s="92" t="str">
        <f t="shared" si="139"/>
        <v>50m得点表!16:25</v>
      </c>
      <c r="CL317" s="15" t="str">
        <f t="shared" si="140"/>
        <v>往得点表!3:13</v>
      </c>
      <c r="CM317" s="92" t="str">
        <f t="shared" si="141"/>
        <v>往得点表!16:25</v>
      </c>
      <c r="CN317" s="15" t="str">
        <f t="shared" si="142"/>
        <v>腕得点表!3:13</v>
      </c>
      <c r="CO317" s="92" t="str">
        <f t="shared" si="143"/>
        <v>腕得点表!16:25</v>
      </c>
      <c r="CP317" s="15" t="str">
        <f t="shared" si="144"/>
        <v>腕膝得点表!3:4</v>
      </c>
      <c r="CQ317" s="92" t="str">
        <f t="shared" si="145"/>
        <v>腕膝得点表!8:9</v>
      </c>
      <c r="CR317" s="15" t="str">
        <f t="shared" si="146"/>
        <v>20mシャトルラン得点表!3:13</v>
      </c>
      <c r="CS317" s="92" t="str">
        <f t="shared" si="147"/>
        <v>20mシャトルラン得点表!16:25</v>
      </c>
      <c r="CT317" s="31" t="b">
        <f t="shared" si="130"/>
        <v>0</v>
      </c>
    </row>
    <row r="318" spans="1:98">
      <c r="A318" s="8">
        <v>306</v>
      </c>
      <c r="B318" s="117"/>
      <c r="C318" s="13"/>
      <c r="D318" s="138"/>
      <c r="E318" s="13"/>
      <c r="F318" s="111" t="str">
        <f t="shared" si="148"/>
        <v/>
      </c>
      <c r="G318" s="13"/>
      <c r="H318" s="13"/>
      <c r="I318" s="29"/>
      <c r="J318" s="114" t="str">
        <f t="shared" ca="1" si="119"/>
        <v/>
      </c>
      <c r="K318" s="4"/>
      <c r="L318" s="45"/>
      <c r="M318" s="45"/>
      <c r="N318" s="45"/>
      <c r="O318" s="22"/>
      <c r="P318" s="23" t="str">
        <f t="shared" ca="1" si="120"/>
        <v/>
      </c>
      <c r="Q318" s="42"/>
      <c r="R318" s="43"/>
      <c r="S318" s="43"/>
      <c r="T318" s="43"/>
      <c r="U318" s="120"/>
      <c r="V318" s="95"/>
      <c r="W318" s="29" t="str">
        <f t="shared" ca="1" si="121"/>
        <v/>
      </c>
      <c r="X318" s="29"/>
      <c r="Y318" s="42"/>
      <c r="Z318" s="43"/>
      <c r="AA318" s="43"/>
      <c r="AB318" s="43"/>
      <c r="AC318" s="44"/>
      <c r="AD318" s="22"/>
      <c r="AE318" s="23" t="str">
        <f t="shared" ca="1" si="122"/>
        <v/>
      </c>
      <c r="AF318" s="22"/>
      <c r="AG318" s="23" t="str">
        <f t="shared" ca="1" si="123"/>
        <v/>
      </c>
      <c r="AH318" s="95"/>
      <c r="AI318" s="29" t="str">
        <f t="shared" ca="1" si="124"/>
        <v/>
      </c>
      <c r="AJ318" s="22"/>
      <c r="AK318" s="23" t="str">
        <f t="shared" ca="1" si="125"/>
        <v/>
      </c>
      <c r="AL318" s="22"/>
      <c r="AM318" s="23" t="str">
        <f t="shared" ca="1" si="126"/>
        <v/>
      </c>
      <c r="AN318" s="9" t="str">
        <f t="shared" si="127"/>
        <v/>
      </c>
      <c r="AO318" s="9" t="str">
        <f t="shared" si="128"/>
        <v/>
      </c>
      <c r="AP318" s="9" t="str">
        <f>IF(AN318=7,VLOOKUP(AO318,設定!$A$2:$B$6,2,1),"---")</f>
        <v>---</v>
      </c>
      <c r="AQ318" s="64"/>
      <c r="AR318" s="65"/>
      <c r="AS318" s="65"/>
      <c r="AT318" s="66" t="s">
        <v>105</v>
      </c>
      <c r="AU318" s="67"/>
      <c r="AV318" s="66"/>
      <c r="AW318" s="68"/>
      <c r="AX318" s="69" t="str">
        <f t="shared" si="131"/>
        <v/>
      </c>
      <c r="AY318" s="66" t="s">
        <v>105</v>
      </c>
      <c r="AZ318" s="66" t="s">
        <v>105</v>
      </c>
      <c r="BA318" s="66" t="s">
        <v>105</v>
      </c>
      <c r="BB318" s="66"/>
      <c r="BC318" s="66"/>
      <c r="BD318" s="66"/>
      <c r="BE318" s="66"/>
      <c r="BF318" s="70"/>
      <c r="BG318" s="74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153"/>
      <c r="BZ318" s="83"/>
      <c r="CA318" s="31"/>
      <c r="CB318" s="31">
        <v>306</v>
      </c>
      <c r="CC318" s="15" t="str">
        <f t="shared" si="129"/>
        <v/>
      </c>
      <c r="CD318" s="15" t="str">
        <f t="shared" si="132"/>
        <v>立得点表!3:12</v>
      </c>
      <c r="CE318" s="92" t="str">
        <f t="shared" si="133"/>
        <v>立得点表!16:25</v>
      </c>
      <c r="CF318" s="15" t="str">
        <f t="shared" si="134"/>
        <v>立3段得点表!3:13</v>
      </c>
      <c r="CG318" s="92" t="str">
        <f t="shared" si="135"/>
        <v>立3段得点表!16:25</v>
      </c>
      <c r="CH318" s="15" t="str">
        <f t="shared" si="136"/>
        <v>ボール得点表!3:13</v>
      </c>
      <c r="CI318" s="92" t="str">
        <f t="shared" si="137"/>
        <v>ボール得点表!16:25</v>
      </c>
      <c r="CJ318" s="15" t="str">
        <f t="shared" si="138"/>
        <v>50m得点表!3:13</v>
      </c>
      <c r="CK318" s="92" t="str">
        <f t="shared" si="139"/>
        <v>50m得点表!16:25</v>
      </c>
      <c r="CL318" s="15" t="str">
        <f t="shared" si="140"/>
        <v>往得点表!3:13</v>
      </c>
      <c r="CM318" s="92" t="str">
        <f t="shared" si="141"/>
        <v>往得点表!16:25</v>
      </c>
      <c r="CN318" s="15" t="str">
        <f t="shared" si="142"/>
        <v>腕得点表!3:13</v>
      </c>
      <c r="CO318" s="92" t="str">
        <f t="shared" si="143"/>
        <v>腕得点表!16:25</v>
      </c>
      <c r="CP318" s="15" t="str">
        <f t="shared" si="144"/>
        <v>腕膝得点表!3:4</v>
      </c>
      <c r="CQ318" s="92" t="str">
        <f t="shared" si="145"/>
        <v>腕膝得点表!8:9</v>
      </c>
      <c r="CR318" s="15" t="str">
        <f t="shared" si="146"/>
        <v>20mシャトルラン得点表!3:13</v>
      </c>
      <c r="CS318" s="92" t="str">
        <f t="shared" si="147"/>
        <v>20mシャトルラン得点表!16:25</v>
      </c>
      <c r="CT318" s="31" t="b">
        <f t="shared" si="130"/>
        <v>0</v>
      </c>
    </row>
    <row r="319" spans="1:98">
      <c r="A319" s="8">
        <v>307</v>
      </c>
      <c r="B319" s="117"/>
      <c r="C319" s="13"/>
      <c r="D319" s="138"/>
      <c r="E319" s="13"/>
      <c r="F319" s="111" t="str">
        <f t="shared" si="148"/>
        <v/>
      </c>
      <c r="G319" s="13"/>
      <c r="H319" s="13"/>
      <c r="I319" s="29"/>
      <c r="J319" s="114" t="str">
        <f t="shared" ca="1" si="119"/>
        <v/>
      </c>
      <c r="K319" s="4"/>
      <c r="L319" s="45"/>
      <c r="M319" s="45"/>
      <c r="N319" s="45"/>
      <c r="O319" s="22"/>
      <c r="P319" s="23" t="str">
        <f t="shared" ca="1" si="120"/>
        <v/>
      </c>
      <c r="Q319" s="42"/>
      <c r="R319" s="43"/>
      <c r="S319" s="43"/>
      <c r="T319" s="43"/>
      <c r="U319" s="120"/>
      <c r="V319" s="95"/>
      <c r="W319" s="29" t="str">
        <f t="shared" ca="1" si="121"/>
        <v/>
      </c>
      <c r="X319" s="29"/>
      <c r="Y319" s="42"/>
      <c r="Z319" s="43"/>
      <c r="AA319" s="43"/>
      <c r="AB319" s="43"/>
      <c r="AC319" s="44"/>
      <c r="AD319" s="22"/>
      <c r="AE319" s="23" t="str">
        <f t="shared" ca="1" si="122"/>
        <v/>
      </c>
      <c r="AF319" s="22"/>
      <c r="AG319" s="23" t="str">
        <f t="shared" ca="1" si="123"/>
        <v/>
      </c>
      <c r="AH319" s="95"/>
      <c r="AI319" s="29" t="str">
        <f t="shared" ca="1" si="124"/>
        <v/>
      </c>
      <c r="AJ319" s="22"/>
      <c r="AK319" s="23" t="str">
        <f t="shared" ca="1" si="125"/>
        <v/>
      </c>
      <c r="AL319" s="22"/>
      <c r="AM319" s="23" t="str">
        <f t="shared" ca="1" si="126"/>
        <v/>
      </c>
      <c r="AN319" s="9" t="str">
        <f t="shared" si="127"/>
        <v/>
      </c>
      <c r="AO319" s="9" t="str">
        <f t="shared" si="128"/>
        <v/>
      </c>
      <c r="AP319" s="9" t="str">
        <f>IF(AN319=7,VLOOKUP(AO319,設定!$A$2:$B$6,2,1),"---")</f>
        <v>---</v>
      </c>
      <c r="AQ319" s="64"/>
      <c r="AR319" s="65"/>
      <c r="AS319" s="65"/>
      <c r="AT319" s="66" t="s">
        <v>105</v>
      </c>
      <c r="AU319" s="67"/>
      <c r="AV319" s="66"/>
      <c r="AW319" s="68"/>
      <c r="AX319" s="69" t="str">
        <f t="shared" si="131"/>
        <v/>
      </c>
      <c r="AY319" s="66" t="s">
        <v>105</v>
      </c>
      <c r="AZ319" s="66" t="s">
        <v>105</v>
      </c>
      <c r="BA319" s="66" t="s">
        <v>105</v>
      </c>
      <c r="BB319" s="66"/>
      <c r="BC319" s="66"/>
      <c r="BD319" s="66"/>
      <c r="BE319" s="66"/>
      <c r="BF319" s="70"/>
      <c r="BG319" s="74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153"/>
      <c r="BZ319" s="83"/>
      <c r="CA319" s="31"/>
      <c r="CB319" s="31">
        <v>307</v>
      </c>
      <c r="CC319" s="15" t="str">
        <f t="shared" si="129"/>
        <v/>
      </c>
      <c r="CD319" s="15" t="str">
        <f t="shared" si="132"/>
        <v>立得点表!3:12</v>
      </c>
      <c r="CE319" s="92" t="str">
        <f t="shared" si="133"/>
        <v>立得点表!16:25</v>
      </c>
      <c r="CF319" s="15" t="str">
        <f t="shared" si="134"/>
        <v>立3段得点表!3:13</v>
      </c>
      <c r="CG319" s="92" t="str">
        <f t="shared" si="135"/>
        <v>立3段得点表!16:25</v>
      </c>
      <c r="CH319" s="15" t="str">
        <f t="shared" si="136"/>
        <v>ボール得点表!3:13</v>
      </c>
      <c r="CI319" s="92" t="str">
        <f t="shared" si="137"/>
        <v>ボール得点表!16:25</v>
      </c>
      <c r="CJ319" s="15" t="str">
        <f t="shared" si="138"/>
        <v>50m得点表!3:13</v>
      </c>
      <c r="CK319" s="92" t="str">
        <f t="shared" si="139"/>
        <v>50m得点表!16:25</v>
      </c>
      <c r="CL319" s="15" t="str">
        <f t="shared" si="140"/>
        <v>往得点表!3:13</v>
      </c>
      <c r="CM319" s="92" t="str">
        <f t="shared" si="141"/>
        <v>往得点表!16:25</v>
      </c>
      <c r="CN319" s="15" t="str">
        <f t="shared" si="142"/>
        <v>腕得点表!3:13</v>
      </c>
      <c r="CO319" s="92" t="str">
        <f t="shared" si="143"/>
        <v>腕得点表!16:25</v>
      </c>
      <c r="CP319" s="15" t="str">
        <f t="shared" si="144"/>
        <v>腕膝得点表!3:4</v>
      </c>
      <c r="CQ319" s="92" t="str">
        <f t="shared" si="145"/>
        <v>腕膝得点表!8:9</v>
      </c>
      <c r="CR319" s="15" t="str">
        <f t="shared" si="146"/>
        <v>20mシャトルラン得点表!3:13</v>
      </c>
      <c r="CS319" s="92" t="str">
        <f t="shared" si="147"/>
        <v>20mシャトルラン得点表!16:25</v>
      </c>
      <c r="CT319" s="31" t="b">
        <f t="shared" si="130"/>
        <v>0</v>
      </c>
    </row>
    <row r="320" spans="1:98">
      <c r="A320" s="8">
        <v>308</v>
      </c>
      <c r="B320" s="117"/>
      <c r="C320" s="13"/>
      <c r="D320" s="138"/>
      <c r="E320" s="13"/>
      <c r="F320" s="111" t="str">
        <f t="shared" si="148"/>
        <v/>
      </c>
      <c r="G320" s="13"/>
      <c r="H320" s="13"/>
      <c r="I320" s="29"/>
      <c r="J320" s="114" t="str">
        <f t="shared" ca="1" si="119"/>
        <v/>
      </c>
      <c r="K320" s="4"/>
      <c r="L320" s="45"/>
      <c r="M320" s="45"/>
      <c r="N320" s="45"/>
      <c r="O320" s="22"/>
      <c r="P320" s="23" t="str">
        <f t="shared" ca="1" si="120"/>
        <v/>
      </c>
      <c r="Q320" s="42"/>
      <c r="R320" s="43"/>
      <c r="S320" s="43"/>
      <c r="T320" s="43"/>
      <c r="U320" s="120"/>
      <c r="V320" s="95"/>
      <c r="W320" s="29" t="str">
        <f t="shared" ca="1" si="121"/>
        <v/>
      </c>
      <c r="X320" s="29"/>
      <c r="Y320" s="42"/>
      <c r="Z320" s="43"/>
      <c r="AA320" s="43"/>
      <c r="AB320" s="43"/>
      <c r="AC320" s="44"/>
      <c r="AD320" s="22"/>
      <c r="AE320" s="23" t="str">
        <f t="shared" ca="1" si="122"/>
        <v/>
      </c>
      <c r="AF320" s="22"/>
      <c r="AG320" s="23" t="str">
        <f t="shared" ca="1" si="123"/>
        <v/>
      </c>
      <c r="AH320" s="95"/>
      <c r="AI320" s="29" t="str">
        <f t="shared" ca="1" si="124"/>
        <v/>
      </c>
      <c r="AJ320" s="22"/>
      <c r="AK320" s="23" t="str">
        <f t="shared" ca="1" si="125"/>
        <v/>
      </c>
      <c r="AL320" s="22"/>
      <c r="AM320" s="23" t="str">
        <f t="shared" ca="1" si="126"/>
        <v/>
      </c>
      <c r="AN320" s="9" t="str">
        <f t="shared" si="127"/>
        <v/>
      </c>
      <c r="AO320" s="9" t="str">
        <f t="shared" si="128"/>
        <v/>
      </c>
      <c r="AP320" s="9" t="str">
        <f>IF(AN320=7,VLOOKUP(AO320,設定!$A$2:$B$6,2,1),"---")</f>
        <v>---</v>
      </c>
      <c r="AQ320" s="64"/>
      <c r="AR320" s="65"/>
      <c r="AS320" s="65"/>
      <c r="AT320" s="66" t="s">
        <v>105</v>
      </c>
      <c r="AU320" s="67"/>
      <c r="AV320" s="66"/>
      <c r="AW320" s="68"/>
      <c r="AX320" s="69" t="str">
        <f t="shared" si="131"/>
        <v/>
      </c>
      <c r="AY320" s="66" t="s">
        <v>105</v>
      </c>
      <c r="AZ320" s="66" t="s">
        <v>105</v>
      </c>
      <c r="BA320" s="66" t="s">
        <v>105</v>
      </c>
      <c r="BB320" s="66"/>
      <c r="BC320" s="66"/>
      <c r="BD320" s="66"/>
      <c r="BE320" s="66"/>
      <c r="BF320" s="70"/>
      <c r="BG320" s="74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153"/>
      <c r="BZ320" s="83"/>
      <c r="CA320" s="31"/>
      <c r="CB320" s="31">
        <v>308</v>
      </c>
      <c r="CC320" s="15" t="str">
        <f t="shared" si="129"/>
        <v/>
      </c>
      <c r="CD320" s="15" t="str">
        <f t="shared" si="132"/>
        <v>立得点表!3:12</v>
      </c>
      <c r="CE320" s="92" t="str">
        <f t="shared" si="133"/>
        <v>立得点表!16:25</v>
      </c>
      <c r="CF320" s="15" t="str">
        <f t="shared" si="134"/>
        <v>立3段得点表!3:13</v>
      </c>
      <c r="CG320" s="92" t="str">
        <f t="shared" si="135"/>
        <v>立3段得点表!16:25</v>
      </c>
      <c r="CH320" s="15" t="str">
        <f t="shared" si="136"/>
        <v>ボール得点表!3:13</v>
      </c>
      <c r="CI320" s="92" t="str">
        <f t="shared" si="137"/>
        <v>ボール得点表!16:25</v>
      </c>
      <c r="CJ320" s="15" t="str">
        <f t="shared" si="138"/>
        <v>50m得点表!3:13</v>
      </c>
      <c r="CK320" s="92" t="str">
        <f t="shared" si="139"/>
        <v>50m得点表!16:25</v>
      </c>
      <c r="CL320" s="15" t="str">
        <f t="shared" si="140"/>
        <v>往得点表!3:13</v>
      </c>
      <c r="CM320" s="92" t="str">
        <f t="shared" si="141"/>
        <v>往得点表!16:25</v>
      </c>
      <c r="CN320" s="15" t="str">
        <f t="shared" si="142"/>
        <v>腕得点表!3:13</v>
      </c>
      <c r="CO320" s="92" t="str">
        <f t="shared" si="143"/>
        <v>腕得点表!16:25</v>
      </c>
      <c r="CP320" s="15" t="str">
        <f t="shared" si="144"/>
        <v>腕膝得点表!3:4</v>
      </c>
      <c r="CQ320" s="92" t="str">
        <f t="shared" si="145"/>
        <v>腕膝得点表!8:9</v>
      </c>
      <c r="CR320" s="15" t="str">
        <f t="shared" si="146"/>
        <v>20mシャトルラン得点表!3:13</v>
      </c>
      <c r="CS320" s="92" t="str">
        <f t="shared" si="147"/>
        <v>20mシャトルラン得点表!16:25</v>
      </c>
      <c r="CT320" s="31" t="b">
        <f t="shared" si="130"/>
        <v>0</v>
      </c>
    </row>
    <row r="321" spans="1:98">
      <c r="A321" s="8">
        <v>309</v>
      </c>
      <c r="B321" s="117"/>
      <c r="C321" s="13"/>
      <c r="D321" s="138"/>
      <c r="E321" s="13"/>
      <c r="F321" s="111" t="str">
        <f t="shared" si="148"/>
        <v/>
      </c>
      <c r="G321" s="13"/>
      <c r="H321" s="13"/>
      <c r="I321" s="29"/>
      <c r="J321" s="114" t="str">
        <f t="shared" ca="1" si="119"/>
        <v/>
      </c>
      <c r="K321" s="4"/>
      <c r="L321" s="45"/>
      <c r="M321" s="45"/>
      <c r="N321" s="45"/>
      <c r="O321" s="22"/>
      <c r="P321" s="23" t="str">
        <f t="shared" ca="1" si="120"/>
        <v/>
      </c>
      <c r="Q321" s="42"/>
      <c r="R321" s="43"/>
      <c r="S321" s="43"/>
      <c r="T321" s="43"/>
      <c r="U321" s="120"/>
      <c r="V321" s="95"/>
      <c r="W321" s="29" t="str">
        <f t="shared" ca="1" si="121"/>
        <v/>
      </c>
      <c r="X321" s="29"/>
      <c r="Y321" s="42"/>
      <c r="Z321" s="43"/>
      <c r="AA321" s="43"/>
      <c r="AB321" s="43"/>
      <c r="AC321" s="44"/>
      <c r="AD321" s="22"/>
      <c r="AE321" s="23" t="str">
        <f t="shared" ca="1" si="122"/>
        <v/>
      </c>
      <c r="AF321" s="22"/>
      <c r="AG321" s="23" t="str">
        <f t="shared" ca="1" si="123"/>
        <v/>
      </c>
      <c r="AH321" s="95"/>
      <c r="AI321" s="29" t="str">
        <f t="shared" ca="1" si="124"/>
        <v/>
      </c>
      <c r="AJ321" s="22"/>
      <c r="AK321" s="23" t="str">
        <f t="shared" ca="1" si="125"/>
        <v/>
      </c>
      <c r="AL321" s="22"/>
      <c r="AM321" s="23" t="str">
        <f t="shared" ca="1" si="126"/>
        <v/>
      </c>
      <c r="AN321" s="9" t="str">
        <f t="shared" si="127"/>
        <v/>
      </c>
      <c r="AO321" s="9" t="str">
        <f t="shared" si="128"/>
        <v/>
      </c>
      <c r="AP321" s="9" t="str">
        <f>IF(AN321=7,VLOOKUP(AO321,設定!$A$2:$B$6,2,1),"---")</f>
        <v>---</v>
      </c>
      <c r="AQ321" s="64"/>
      <c r="AR321" s="65"/>
      <c r="AS321" s="65"/>
      <c r="AT321" s="66" t="s">
        <v>105</v>
      </c>
      <c r="AU321" s="67"/>
      <c r="AV321" s="66"/>
      <c r="AW321" s="68"/>
      <c r="AX321" s="69" t="str">
        <f t="shared" si="131"/>
        <v/>
      </c>
      <c r="AY321" s="66" t="s">
        <v>105</v>
      </c>
      <c r="AZ321" s="66" t="s">
        <v>105</v>
      </c>
      <c r="BA321" s="66" t="s">
        <v>105</v>
      </c>
      <c r="BB321" s="66"/>
      <c r="BC321" s="66"/>
      <c r="BD321" s="66"/>
      <c r="BE321" s="66"/>
      <c r="BF321" s="70"/>
      <c r="BG321" s="74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153"/>
      <c r="BZ321" s="83"/>
      <c r="CA321" s="31"/>
      <c r="CB321" s="31">
        <v>309</v>
      </c>
      <c r="CC321" s="15" t="str">
        <f t="shared" si="129"/>
        <v/>
      </c>
      <c r="CD321" s="15" t="str">
        <f t="shared" si="132"/>
        <v>立得点表!3:12</v>
      </c>
      <c r="CE321" s="92" t="str">
        <f t="shared" si="133"/>
        <v>立得点表!16:25</v>
      </c>
      <c r="CF321" s="15" t="str">
        <f t="shared" si="134"/>
        <v>立3段得点表!3:13</v>
      </c>
      <c r="CG321" s="92" t="str">
        <f t="shared" si="135"/>
        <v>立3段得点表!16:25</v>
      </c>
      <c r="CH321" s="15" t="str">
        <f t="shared" si="136"/>
        <v>ボール得点表!3:13</v>
      </c>
      <c r="CI321" s="92" t="str">
        <f t="shared" si="137"/>
        <v>ボール得点表!16:25</v>
      </c>
      <c r="CJ321" s="15" t="str">
        <f t="shared" si="138"/>
        <v>50m得点表!3:13</v>
      </c>
      <c r="CK321" s="92" t="str">
        <f t="shared" si="139"/>
        <v>50m得点表!16:25</v>
      </c>
      <c r="CL321" s="15" t="str">
        <f t="shared" si="140"/>
        <v>往得点表!3:13</v>
      </c>
      <c r="CM321" s="92" t="str">
        <f t="shared" si="141"/>
        <v>往得点表!16:25</v>
      </c>
      <c r="CN321" s="15" t="str">
        <f t="shared" si="142"/>
        <v>腕得点表!3:13</v>
      </c>
      <c r="CO321" s="92" t="str">
        <f t="shared" si="143"/>
        <v>腕得点表!16:25</v>
      </c>
      <c r="CP321" s="15" t="str">
        <f t="shared" si="144"/>
        <v>腕膝得点表!3:4</v>
      </c>
      <c r="CQ321" s="92" t="str">
        <f t="shared" si="145"/>
        <v>腕膝得点表!8:9</v>
      </c>
      <c r="CR321" s="15" t="str">
        <f t="shared" si="146"/>
        <v>20mシャトルラン得点表!3:13</v>
      </c>
      <c r="CS321" s="92" t="str">
        <f t="shared" si="147"/>
        <v>20mシャトルラン得点表!16:25</v>
      </c>
      <c r="CT321" s="31" t="b">
        <f t="shared" si="130"/>
        <v>0</v>
      </c>
    </row>
    <row r="322" spans="1:98">
      <c r="A322" s="8">
        <v>310</v>
      </c>
      <c r="B322" s="117"/>
      <c r="C322" s="13"/>
      <c r="D322" s="138"/>
      <c r="E322" s="13"/>
      <c r="F322" s="111" t="str">
        <f t="shared" si="148"/>
        <v/>
      </c>
      <c r="G322" s="13"/>
      <c r="H322" s="13"/>
      <c r="I322" s="29"/>
      <c r="J322" s="114" t="str">
        <f t="shared" ca="1" si="119"/>
        <v/>
      </c>
      <c r="K322" s="4"/>
      <c r="L322" s="45"/>
      <c r="M322" s="45"/>
      <c r="N322" s="45"/>
      <c r="O322" s="22"/>
      <c r="P322" s="23" t="str">
        <f t="shared" ca="1" si="120"/>
        <v/>
      </c>
      <c r="Q322" s="42"/>
      <c r="R322" s="43"/>
      <c r="S322" s="43"/>
      <c r="T322" s="43"/>
      <c r="U322" s="120"/>
      <c r="V322" s="95"/>
      <c r="W322" s="29" t="str">
        <f t="shared" ca="1" si="121"/>
        <v/>
      </c>
      <c r="X322" s="29"/>
      <c r="Y322" s="42"/>
      <c r="Z322" s="43"/>
      <c r="AA322" s="43"/>
      <c r="AB322" s="43"/>
      <c r="AC322" s="44"/>
      <c r="AD322" s="22"/>
      <c r="AE322" s="23" t="str">
        <f t="shared" ca="1" si="122"/>
        <v/>
      </c>
      <c r="AF322" s="22"/>
      <c r="AG322" s="23" t="str">
        <f t="shared" ca="1" si="123"/>
        <v/>
      </c>
      <c r="AH322" s="95"/>
      <c r="AI322" s="29" t="str">
        <f t="shared" ca="1" si="124"/>
        <v/>
      </c>
      <c r="AJ322" s="22"/>
      <c r="AK322" s="23" t="str">
        <f t="shared" ca="1" si="125"/>
        <v/>
      </c>
      <c r="AL322" s="22"/>
      <c r="AM322" s="23" t="str">
        <f t="shared" ca="1" si="126"/>
        <v/>
      </c>
      <c r="AN322" s="9" t="str">
        <f t="shared" si="127"/>
        <v/>
      </c>
      <c r="AO322" s="9" t="str">
        <f t="shared" si="128"/>
        <v/>
      </c>
      <c r="AP322" s="9" t="str">
        <f>IF(AN322=7,VLOOKUP(AO322,設定!$A$2:$B$6,2,1),"---")</f>
        <v>---</v>
      </c>
      <c r="AQ322" s="64"/>
      <c r="AR322" s="65"/>
      <c r="AS322" s="65"/>
      <c r="AT322" s="66" t="s">
        <v>105</v>
      </c>
      <c r="AU322" s="67"/>
      <c r="AV322" s="66"/>
      <c r="AW322" s="68"/>
      <c r="AX322" s="69" t="str">
        <f t="shared" si="131"/>
        <v/>
      </c>
      <c r="AY322" s="66" t="s">
        <v>105</v>
      </c>
      <c r="AZ322" s="66" t="s">
        <v>105</v>
      </c>
      <c r="BA322" s="66" t="s">
        <v>105</v>
      </c>
      <c r="BB322" s="66"/>
      <c r="BC322" s="66"/>
      <c r="BD322" s="66"/>
      <c r="BE322" s="66"/>
      <c r="BF322" s="70"/>
      <c r="BG322" s="74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153"/>
      <c r="BZ322" s="83"/>
      <c r="CA322" s="31"/>
      <c r="CB322" s="31">
        <v>310</v>
      </c>
      <c r="CC322" s="15" t="str">
        <f t="shared" si="129"/>
        <v/>
      </c>
      <c r="CD322" s="15" t="str">
        <f t="shared" si="132"/>
        <v>立得点表!3:12</v>
      </c>
      <c r="CE322" s="92" t="str">
        <f t="shared" si="133"/>
        <v>立得点表!16:25</v>
      </c>
      <c r="CF322" s="15" t="str">
        <f t="shared" si="134"/>
        <v>立3段得点表!3:13</v>
      </c>
      <c r="CG322" s="92" t="str">
        <f t="shared" si="135"/>
        <v>立3段得点表!16:25</v>
      </c>
      <c r="CH322" s="15" t="str">
        <f t="shared" si="136"/>
        <v>ボール得点表!3:13</v>
      </c>
      <c r="CI322" s="92" t="str">
        <f t="shared" si="137"/>
        <v>ボール得点表!16:25</v>
      </c>
      <c r="CJ322" s="15" t="str">
        <f t="shared" si="138"/>
        <v>50m得点表!3:13</v>
      </c>
      <c r="CK322" s="92" t="str">
        <f t="shared" si="139"/>
        <v>50m得点表!16:25</v>
      </c>
      <c r="CL322" s="15" t="str">
        <f t="shared" si="140"/>
        <v>往得点表!3:13</v>
      </c>
      <c r="CM322" s="92" t="str">
        <f t="shared" si="141"/>
        <v>往得点表!16:25</v>
      </c>
      <c r="CN322" s="15" t="str">
        <f t="shared" si="142"/>
        <v>腕得点表!3:13</v>
      </c>
      <c r="CO322" s="92" t="str">
        <f t="shared" si="143"/>
        <v>腕得点表!16:25</v>
      </c>
      <c r="CP322" s="15" t="str">
        <f t="shared" si="144"/>
        <v>腕膝得点表!3:4</v>
      </c>
      <c r="CQ322" s="92" t="str">
        <f t="shared" si="145"/>
        <v>腕膝得点表!8:9</v>
      </c>
      <c r="CR322" s="15" t="str">
        <f t="shared" si="146"/>
        <v>20mシャトルラン得点表!3:13</v>
      </c>
      <c r="CS322" s="92" t="str">
        <f t="shared" si="147"/>
        <v>20mシャトルラン得点表!16:25</v>
      </c>
      <c r="CT322" s="31" t="b">
        <f t="shared" si="130"/>
        <v>0</v>
      </c>
    </row>
    <row r="323" spans="1:98">
      <c r="A323" s="8">
        <v>311</v>
      </c>
      <c r="B323" s="117"/>
      <c r="C323" s="13"/>
      <c r="D323" s="138"/>
      <c r="E323" s="13"/>
      <c r="F323" s="111" t="str">
        <f t="shared" si="148"/>
        <v/>
      </c>
      <c r="G323" s="13"/>
      <c r="H323" s="13"/>
      <c r="I323" s="29"/>
      <c r="J323" s="114" t="str">
        <f t="shared" ca="1" si="119"/>
        <v/>
      </c>
      <c r="K323" s="4"/>
      <c r="L323" s="45"/>
      <c r="M323" s="45"/>
      <c r="N323" s="45"/>
      <c r="O323" s="22"/>
      <c r="P323" s="23" t="str">
        <f t="shared" ca="1" si="120"/>
        <v/>
      </c>
      <c r="Q323" s="42"/>
      <c r="R323" s="43"/>
      <c r="S323" s="43"/>
      <c r="T323" s="43"/>
      <c r="U323" s="120"/>
      <c r="V323" s="95"/>
      <c r="W323" s="29" t="str">
        <f t="shared" ca="1" si="121"/>
        <v/>
      </c>
      <c r="X323" s="29"/>
      <c r="Y323" s="42"/>
      <c r="Z323" s="43"/>
      <c r="AA323" s="43"/>
      <c r="AB323" s="43"/>
      <c r="AC323" s="44"/>
      <c r="AD323" s="22"/>
      <c r="AE323" s="23" t="str">
        <f t="shared" ca="1" si="122"/>
        <v/>
      </c>
      <c r="AF323" s="22"/>
      <c r="AG323" s="23" t="str">
        <f t="shared" ca="1" si="123"/>
        <v/>
      </c>
      <c r="AH323" s="95"/>
      <c r="AI323" s="29" t="str">
        <f t="shared" ca="1" si="124"/>
        <v/>
      </c>
      <c r="AJ323" s="22"/>
      <c r="AK323" s="23" t="str">
        <f t="shared" ca="1" si="125"/>
        <v/>
      </c>
      <c r="AL323" s="22"/>
      <c r="AM323" s="23" t="str">
        <f t="shared" ca="1" si="126"/>
        <v/>
      </c>
      <c r="AN323" s="9" t="str">
        <f t="shared" si="127"/>
        <v/>
      </c>
      <c r="AO323" s="9" t="str">
        <f t="shared" si="128"/>
        <v/>
      </c>
      <c r="AP323" s="9" t="str">
        <f>IF(AN323=7,VLOOKUP(AO323,設定!$A$2:$B$6,2,1),"---")</f>
        <v>---</v>
      </c>
      <c r="AQ323" s="64"/>
      <c r="AR323" s="65"/>
      <c r="AS323" s="65"/>
      <c r="AT323" s="66" t="s">
        <v>105</v>
      </c>
      <c r="AU323" s="67"/>
      <c r="AV323" s="66"/>
      <c r="AW323" s="68"/>
      <c r="AX323" s="69" t="str">
        <f t="shared" si="131"/>
        <v/>
      </c>
      <c r="AY323" s="66" t="s">
        <v>105</v>
      </c>
      <c r="AZ323" s="66" t="s">
        <v>105</v>
      </c>
      <c r="BA323" s="66" t="s">
        <v>105</v>
      </c>
      <c r="BB323" s="66"/>
      <c r="BC323" s="66"/>
      <c r="BD323" s="66"/>
      <c r="BE323" s="66"/>
      <c r="BF323" s="70"/>
      <c r="BG323" s="74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153"/>
      <c r="BZ323" s="83"/>
      <c r="CA323" s="31"/>
      <c r="CB323" s="31">
        <v>311</v>
      </c>
      <c r="CC323" s="15" t="str">
        <f t="shared" si="129"/>
        <v/>
      </c>
      <c r="CD323" s="15" t="str">
        <f t="shared" si="132"/>
        <v>立得点表!3:12</v>
      </c>
      <c r="CE323" s="92" t="str">
        <f t="shared" si="133"/>
        <v>立得点表!16:25</v>
      </c>
      <c r="CF323" s="15" t="str">
        <f t="shared" si="134"/>
        <v>立3段得点表!3:13</v>
      </c>
      <c r="CG323" s="92" t="str">
        <f t="shared" si="135"/>
        <v>立3段得点表!16:25</v>
      </c>
      <c r="CH323" s="15" t="str">
        <f t="shared" si="136"/>
        <v>ボール得点表!3:13</v>
      </c>
      <c r="CI323" s="92" t="str">
        <f t="shared" si="137"/>
        <v>ボール得点表!16:25</v>
      </c>
      <c r="CJ323" s="15" t="str">
        <f t="shared" si="138"/>
        <v>50m得点表!3:13</v>
      </c>
      <c r="CK323" s="92" t="str">
        <f t="shared" si="139"/>
        <v>50m得点表!16:25</v>
      </c>
      <c r="CL323" s="15" t="str">
        <f t="shared" si="140"/>
        <v>往得点表!3:13</v>
      </c>
      <c r="CM323" s="92" t="str">
        <f t="shared" si="141"/>
        <v>往得点表!16:25</v>
      </c>
      <c r="CN323" s="15" t="str">
        <f t="shared" si="142"/>
        <v>腕得点表!3:13</v>
      </c>
      <c r="CO323" s="92" t="str">
        <f t="shared" si="143"/>
        <v>腕得点表!16:25</v>
      </c>
      <c r="CP323" s="15" t="str">
        <f t="shared" si="144"/>
        <v>腕膝得点表!3:4</v>
      </c>
      <c r="CQ323" s="92" t="str">
        <f t="shared" si="145"/>
        <v>腕膝得点表!8:9</v>
      </c>
      <c r="CR323" s="15" t="str">
        <f t="shared" si="146"/>
        <v>20mシャトルラン得点表!3:13</v>
      </c>
      <c r="CS323" s="92" t="str">
        <f t="shared" si="147"/>
        <v>20mシャトルラン得点表!16:25</v>
      </c>
      <c r="CT323" s="31" t="b">
        <f t="shared" si="130"/>
        <v>0</v>
      </c>
    </row>
    <row r="324" spans="1:98">
      <c r="A324" s="8">
        <v>312</v>
      </c>
      <c r="B324" s="117"/>
      <c r="C324" s="13"/>
      <c r="D324" s="138"/>
      <c r="E324" s="13"/>
      <c r="F324" s="111" t="str">
        <f t="shared" si="148"/>
        <v/>
      </c>
      <c r="G324" s="13"/>
      <c r="H324" s="13"/>
      <c r="I324" s="29"/>
      <c r="J324" s="114" t="str">
        <f t="shared" ca="1" si="119"/>
        <v/>
      </c>
      <c r="K324" s="4"/>
      <c r="L324" s="45"/>
      <c r="M324" s="45"/>
      <c r="N324" s="45"/>
      <c r="O324" s="22"/>
      <c r="P324" s="23" t="str">
        <f t="shared" ca="1" si="120"/>
        <v/>
      </c>
      <c r="Q324" s="42"/>
      <c r="R324" s="43"/>
      <c r="S324" s="43"/>
      <c r="T324" s="43"/>
      <c r="U324" s="120"/>
      <c r="V324" s="95"/>
      <c r="W324" s="29" t="str">
        <f t="shared" ca="1" si="121"/>
        <v/>
      </c>
      <c r="X324" s="29"/>
      <c r="Y324" s="42"/>
      <c r="Z324" s="43"/>
      <c r="AA324" s="43"/>
      <c r="AB324" s="43"/>
      <c r="AC324" s="44"/>
      <c r="AD324" s="22"/>
      <c r="AE324" s="23" t="str">
        <f t="shared" ca="1" si="122"/>
        <v/>
      </c>
      <c r="AF324" s="22"/>
      <c r="AG324" s="23" t="str">
        <f t="shared" ca="1" si="123"/>
        <v/>
      </c>
      <c r="AH324" s="95"/>
      <c r="AI324" s="29" t="str">
        <f t="shared" ca="1" si="124"/>
        <v/>
      </c>
      <c r="AJ324" s="22"/>
      <c r="AK324" s="23" t="str">
        <f t="shared" ca="1" si="125"/>
        <v/>
      </c>
      <c r="AL324" s="22"/>
      <c r="AM324" s="23" t="str">
        <f t="shared" ca="1" si="126"/>
        <v/>
      </c>
      <c r="AN324" s="9" t="str">
        <f t="shared" si="127"/>
        <v/>
      </c>
      <c r="AO324" s="9" t="str">
        <f t="shared" si="128"/>
        <v/>
      </c>
      <c r="AP324" s="9" t="str">
        <f>IF(AN324=7,VLOOKUP(AO324,設定!$A$2:$B$6,2,1),"---")</f>
        <v>---</v>
      </c>
      <c r="AQ324" s="64"/>
      <c r="AR324" s="65"/>
      <c r="AS324" s="65"/>
      <c r="AT324" s="66" t="s">
        <v>105</v>
      </c>
      <c r="AU324" s="67"/>
      <c r="AV324" s="66"/>
      <c r="AW324" s="68"/>
      <c r="AX324" s="69" t="str">
        <f t="shared" si="131"/>
        <v/>
      </c>
      <c r="AY324" s="66" t="s">
        <v>105</v>
      </c>
      <c r="AZ324" s="66" t="s">
        <v>105</v>
      </c>
      <c r="BA324" s="66" t="s">
        <v>105</v>
      </c>
      <c r="BB324" s="66"/>
      <c r="BC324" s="66"/>
      <c r="BD324" s="66"/>
      <c r="BE324" s="66"/>
      <c r="BF324" s="70"/>
      <c r="BG324" s="74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153"/>
      <c r="BZ324" s="83"/>
      <c r="CA324" s="31"/>
      <c r="CB324" s="31">
        <v>312</v>
      </c>
      <c r="CC324" s="15" t="str">
        <f t="shared" si="129"/>
        <v/>
      </c>
      <c r="CD324" s="15" t="str">
        <f t="shared" si="132"/>
        <v>立得点表!3:12</v>
      </c>
      <c r="CE324" s="92" t="str">
        <f t="shared" si="133"/>
        <v>立得点表!16:25</v>
      </c>
      <c r="CF324" s="15" t="str">
        <f t="shared" si="134"/>
        <v>立3段得点表!3:13</v>
      </c>
      <c r="CG324" s="92" t="str">
        <f t="shared" si="135"/>
        <v>立3段得点表!16:25</v>
      </c>
      <c r="CH324" s="15" t="str">
        <f t="shared" si="136"/>
        <v>ボール得点表!3:13</v>
      </c>
      <c r="CI324" s="92" t="str">
        <f t="shared" si="137"/>
        <v>ボール得点表!16:25</v>
      </c>
      <c r="CJ324" s="15" t="str">
        <f t="shared" si="138"/>
        <v>50m得点表!3:13</v>
      </c>
      <c r="CK324" s="92" t="str">
        <f t="shared" si="139"/>
        <v>50m得点表!16:25</v>
      </c>
      <c r="CL324" s="15" t="str">
        <f t="shared" si="140"/>
        <v>往得点表!3:13</v>
      </c>
      <c r="CM324" s="92" t="str">
        <f t="shared" si="141"/>
        <v>往得点表!16:25</v>
      </c>
      <c r="CN324" s="15" t="str">
        <f t="shared" si="142"/>
        <v>腕得点表!3:13</v>
      </c>
      <c r="CO324" s="92" t="str">
        <f t="shared" si="143"/>
        <v>腕得点表!16:25</v>
      </c>
      <c r="CP324" s="15" t="str">
        <f t="shared" si="144"/>
        <v>腕膝得点表!3:4</v>
      </c>
      <c r="CQ324" s="92" t="str">
        <f t="shared" si="145"/>
        <v>腕膝得点表!8:9</v>
      </c>
      <c r="CR324" s="15" t="str">
        <f t="shared" si="146"/>
        <v>20mシャトルラン得点表!3:13</v>
      </c>
      <c r="CS324" s="92" t="str">
        <f t="shared" si="147"/>
        <v>20mシャトルラン得点表!16:25</v>
      </c>
      <c r="CT324" s="31" t="b">
        <f t="shared" si="130"/>
        <v>0</v>
      </c>
    </row>
    <row r="325" spans="1:98">
      <c r="A325" s="8">
        <v>313</v>
      </c>
      <c r="B325" s="117"/>
      <c r="C325" s="13"/>
      <c r="D325" s="138"/>
      <c r="E325" s="13"/>
      <c r="F325" s="111" t="str">
        <f t="shared" si="148"/>
        <v/>
      </c>
      <c r="G325" s="13"/>
      <c r="H325" s="13"/>
      <c r="I325" s="29"/>
      <c r="J325" s="114" t="str">
        <f t="shared" ca="1" si="119"/>
        <v/>
      </c>
      <c r="K325" s="4"/>
      <c r="L325" s="45"/>
      <c r="M325" s="45"/>
      <c r="N325" s="45"/>
      <c r="O325" s="22"/>
      <c r="P325" s="23" t="str">
        <f t="shared" ca="1" si="120"/>
        <v/>
      </c>
      <c r="Q325" s="42"/>
      <c r="R325" s="43"/>
      <c r="S325" s="43"/>
      <c r="T325" s="43"/>
      <c r="U325" s="120"/>
      <c r="V325" s="95"/>
      <c r="W325" s="29" t="str">
        <f t="shared" ca="1" si="121"/>
        <v/>
      </c>
      <c r="X325" s="29"/>
      <c r="Y325" s="42"/>
      <c r="Z325" s="43"/>
      <c r="AA325" s="43"/>
      <c r="AB325" s="43"/>
      <c r="AC325" s="44"/>
      <c r="AD325" s="22"/>
      <c r="AE325" s="23" t="str">
        <f t="shared" ca="1" si="122"/>
        <v/>
      </c>
      <c r="AF325" s="22"/>
      <c r="AG325" s="23" t="str">
        <f t="shared" ca="1" si="123"/>
        <v/>
      </c>
      <c r="AH325" s="95"/>
      <c r="AI325" s="29" t="str">
        <f t="shared" ca="1" si="124"/>
        <v/>
      </c>
      <c r="AJ325" s="22"/>
      <c r="AK325" s="23" t="str">
        <f t="shared" ca="1" si="125"/>
        <v/>
      </c>
      <c r="AL325" s="22"/>
      <c r="AM325" s="23" t="str">
        <f t="shared" ca="1" si="126"/>
        <v/>
      </c>
      <c r="AN325" s="9" t="str">
        <f t="shared" si="127"/>
        <v/>
      </c>
      <c r="AO325" s="9" t="str">
        <f t="shared" si="128"/>
        <v/>
      </c>
      <c r="AP325" s="9" t="str">
        <f>IF(AN325=7,VLOOKUP(AO325,設定!$A$2:$B$6,2,1),"---")</f>
        <v>---</v>
      </c>
      <c r="AQ325" s="64"/>
      <c r="AR325" s="65"/>
      <c r="AS325" s="65"/>
      <c r="AT325" s="66" t="s">
        <v>105</v>
      </c>
      <c r="AU325" s="67"/>
      <c r="AV325" s="66"/>
      <c r="AW325" s="68"/>
      <c r="AX325" s="69" t="str">
        <f t="shared" si="131"/>
        <v/>
      </c>
      <c r="AY325" s="66" t="s">
        <v>105</v>
      </c>
      <c r="AZ325" s="66" t="s">
        <v>105</v>
      </c>
      <c r="BA325" s="66" t="s">
        <v>105</v>
      </c>
      <c r="BB325" s="66"/>
      <c r="BC325" s="66"/>
      <c r="BD325" s="66"/>
      <c r="BE325" s="66"/>
      <c r="BF325" s="70"/>
      <c r="BG325" s="74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153"/>
      <c r="BZ325" s="83"/>
      <c r="CA325" s="31"/>
      <c r="CB325" s="31">
        <v>313</v>
      </c>
      <c r="CC325" s="15" t="str">
        <f t="shared" si="129"/>
        <v/>
      </c>
      <c r="CD325" s="15" t="str">
        <f t="shared" si="132"/>
        <v>立得点表!3:12</v>
      </c>
      <c r="CE325" s="92" t="str">
        <f t="shared" si="133"/>
        <v>立得点表!16:25</v>
      </c>
      <c r="CF325" s="15" t="str">
        <f t="shared" si="134"/>
        <v>立3段得点表!3:13</v>
      </c>
      <c r="CG325" s="92" t="str">
        <f t="shared" si="135"/>
        <v>立3段得点表!16:25</v>
      </c>
      <c r="CH325" s="15" t="str">
        <f t="shared" si="136"/>
        <v>ボール得点表!3:13</v>
      </c>
      <c r="CI325" s="92" t="str">
        <f t="shared" si="137"/>
        <v>ボール得点表!16:25</v>
      </c>
      <c r="CJ325" s="15" t="str">
        <f t="shared" si="138"/>
        <v>50m得点表!3:13</v>
      </c>
      <c r="CK325" s="92" t="str">
        <f t="shared" si="139"/>
        <v>50m得点表!16:25</v>
      </c>
      <c r="CL325" s="15" t="str">
        <f t="shared" si="140"/>
        <v>往得点表!3:13</v>
      </c>
      <c r="CM325" s="92" t="str">
        <f t="shared" si="141"/>
        <v>往得点表!16:25</v>
      </c>
      <c r="CN325" s="15" t="str">
        <f t="shared" si="142"/>
        <v>腕得点表!3:13</v>
      </c>
      <c r="CO325" s="92" t="str">
        <f t="shared" si="143"/>
        <v>腕得点表!16:25</v>
      </c>
      <c r="CP325" s="15" t="str">
        <f t="shared" si="144"/>
        <v>腕膝得点表!3:4</v>
      </c>
      <c r="CQ325" s="92" t="str">
        <f t="shared" si="145"/>
        <v>腕膝得点表!8:9</v>
      </c>
      <c r="CR325" s="15" t="str">
        <f t="shared" si="146"/>
        <v>20mシャトルラン得点表!3:13</v>
      </c>
      <c r="CS325" s="92" t="str">
        <f t="shared" si="147"/>
        <v>20mシャトルラン得点表!16:25</v>
      </c>
      <c r="CT325" s="31" t="b">
        <f t="shared" si="130"/>
        <v>0</v>
      </c>
    </row>
    <row r="326" spans="1:98">
      <c r="A326" s="8">
        <v>314</v>
      </c>
      <c r="B326" s="117"/>
      <c r="C326" s="13"/>
      <c r="D326" s="138"/>
      <c r="E326" s="13"/>
      <c r="F326" s="111" t="str">
        <f t="shared" si="148"/>
        <v/>
      </c>
      <c r="G326" s="13"/>
      <c r="H326" s="13"/>
      <c r="I326" s="29"/>
      <c r="J326" s="114" t="str">
        <f t="shared" ca="1" si="119"/>
        <v/>
      </c>
      <c r="K326" s="4"/>
      <c r="L326" s="45"/>
      <c r="M326" s="45"/>
      <c r="N326" s="45"/>
      <c r="O326" s="22"/>
      <c r="P326" s="23" t="str">
        <f t="shared" ca="1" si="120"/>
        <v/>
      </c>
      <c r="Q326" s="42"/>
      <c r="R326" s="43"/>
      <c r="S326" s="43"/>
      <c r="T326" s="43"/>
      <c r="U326" s="120"/>
      <c r="V326" s="95"/>
      <c r="W326" s="29" t="str">
        <f t="shared" ca="1" si="121"/>
        <v/>
      </c>
      <c r="X326" s="29"/>
      <c r="Y326" s="42"/>
      <c r="Z326" s="43"/>
      <c r="AA326" s="43"/>
      <c r="AB326" s="43"/>
      <c r="AC326" s="44"/>
      <c r="AD326" s="22"/>
      <c r="AE326" s="23" t="str">
        <f t="shared" ca="1" si="122"/>
        <v/>
      </c>
      <c r="AF326" s="22"/>
      <c r="AG326" s="23" t="str">
        <f t="shared" ca="1" si="123"/>
        <v/>
      </c>
      <c r="AH326" s="95"/>
      <c r="AI326" s="29" t="str">
        <f t="shared" ca="1" si="124"/>
        <v/>
      </c>
      <c r="AJ326" s="22"/>
      <c r="AK326" s="23" t="str">
        <f t="shared" ca="1" si="125"/>
        <v/>
      </c>
      <c r="AL326" s="22"/>
      <c r="AM326" s="23" t="str">
        <f t="shared" ca="1" si="126"/>
        <v/>
      </c>
      <c r="AN326" s="9" t="str">
        <f t="shared" si="127"/>
        <v/>
      </c>
      <c r="AO326" s="9" t="str">
        <f t="shared" si="128"/>
        <v/>
      </c>
      <c r="AP326" s="9" t="str">
        <f>IF(AN326=7,VLOOKUP(AO326,設定!$A$2:$B$6,2,1),"---")</f>
        <v>---</v>
      </c>
      <c r="AQ326" s="64"/>
      <c r="AR326" s="65"/>
      <c r="AS326" s="65"/>
      <c r="AT326" s="66" t="s">
        <v>105</v>
      </c>
      <c r="AU326" s="67"/>
      <c r="AV326" s="66"/>
      <c r="AW326" s="68"/>
      <c r="AX326" s="69" t="str">
        <f t="shared" si="131"/>
        <v/>
      </c>
      <c r="AY326" s="66" t="s">
        <v>105</v>
      </c>
      <c r="AZ326" s="66" t="s">
        <v>105</v>
      </c>
      <c r="BA326" s="66" t="s">
        <v>105</v>
      </c>
      <c r="BB326" s="66"/>
      <c r="BC326" s="66"/>
      <c r="BD326" s="66"/>
      <c r="BE326" s="66"/>
      <c r="BF326" s="70"/>
      <c r="BG326" s="74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153"/>
      <c r="BZ326" s="83"/>
      <c r="CA326" s="31"/>
      <c r="CB326" s="31">
        <v>314</v>
      </c>
      <c r="CC326" s="15" t="str">
        <f t="shared" si="129"/>
        <v/>
      </c>
      <c r="CD326" s="15" t="str">
        <f t="shared" si="132"/>
        <v>立得点表!3:12</v>
      </c>
      <c r="CE326" s="92" t="str">
        <f t="shared" si="133"/>
        <v>立得点表!16:25</v>
      </c>
      <c r="CF326" s="15" t="str">
        <f t="shared" si="134"/>
        <v>立3段得点表!3:13</v>
      </c>
      <c r="CG326" s="92" t="str">
        <f t="shared" si="135"/>
        <v>立3段得点表!16:25</v>
      </c>
      <c r="CH326" s="15" t="str">
        <f t="shared" si="136"/>
        <v>ボール得点表!3:13</v>
      </c>
      <c r="CI326" s="92" t="str">
        <f t="shared" si="137"/>
        <v>ボール得点表!16:25</v>
      </c>
      <c r="CJ326" s="15" t="str">
        <f t="shared" si="138"/>
        <v>50m得点表!3:13</v>
      </c>
      <c r="CK326" s="92" t="str">
        <f t="shared" si="139"/>
        <v>50m得点表!16:25</v>
      </c>
      <c r="CL326" s="15" t="str">
        <f t="shared" si="140"/>
        <v>往得点表!3:13</v>
      </c>
      <c r="CM326" s="92" t="str">
        <f t="shared" si="141"/>
        <v>往得点表!16:25</v>
      </c>
      <c r="CN326" s="15" t="str">
        <f t="shared" si="142"/>
        <v>腕得点表!3:13</v>
      </c>
      <c r="CO326" s="92" t="str">
        <f t="shared" si="143"/>
        <v>腕得点表!16:25</v>
      </c>
      <c r="CP326" s="15" t="str">
        <f t="shared" si="144"/>
        <v>腕膝得点表!3:4</v>
      </c>
      <c r="CQ326" s="92" t="str">
        <f t="shared" si="145"/>
        <v>腕膝得点表!8:9</v>
      </c>
      <c r="CR326" s="15" t="str">
        <f t="shared" si="146"/>
        <v>20mシャトルラン得点表!3:13</v>
      </c>
      <c r="CS326" s="92" t="str">
        <f t="shared" si="147"/>
        <v>20mシャトルラン得点表!16:25</v>
      </c>
      <c r="CT326" s="31" t="b">
        <f t="shared" si="130"/>
        <v>0</v>
      </c>
    </row>
    <row r="327" spans="1:98">
      <c r="A327" s="8">
        <v>315</v>
      </c>
      <c r="B327" s="117"/>
      <c r="C327" s="13"/>
      <c r="D327" s="138"/>
      <c r="E327" s="13"/>
      <c r="F327" s="111" t="str">
        <f t="shared" si="148"/>
        <v/>
      </c>
      <c r="G327" s="13"/>
      <c r="H327" s="13"/>
      <c r="I327" s="29"/>
      <c r="J327" s="114" t="str">
        <f t="shared" ca="1" si="119"/>
        <v/>
      </c>
      <c r="K327" s="4"/>
      <c r="L327" s="45"/>
      <c r="M327" s="45"/>
      <c r="N327" s="45"/>
      <c r="O327" s="22"/>
      <c r="P327" s="23" t="str">
        <f t="shared" ca="1" si="120"/>
        <v/>
      </c>
      <c r="Q327" s="42"/>
      <c r="R327" s="43"/>
      <c r="S327" s="43"/>
      <c r="T327" s="43"/>
      <c r="U327" s="120"/>
      <c r="V327" s="95"/>
      <c r="W327" s="29" t="str">
        <f t="shared" ca="1" si="121"/>
        <v/>
      </c>
      <c r="X327" s="29"/>
      <c r="Y327" s="42"/>
      <c r="Z327" s="43"/>
      <c r="AA327" s="43"/>
      <c r="AB327" s="43"/>
      <c r="AC327" s="44"/>
      <c r="AD327" s="22"/>
      <c r="AE327" s="23" t="str">
        <f t="shared" ca="1" si="122"/>
        <v/>
      </c>
      <c r="AF327" s="22"/>
      <c r="AG327" s="23" t="str">
        <f t="shared" ca="1" si="123"/>
        <v/>
      </c>
      <c r="AH327" s="95"/>
      <c r="AI327" s="29" t="str">
        <f t="shared" ca="1" si="124"/>
        <v/>
      </c>
      <c r="AJ327" s="22"/>
      <c r="AK327" s="23" t="str">
        <f t="shared" ca="1" si="125"/>
        <v/>
      </c>
      <c r="AL327" s="22"/>
      <c r="AM327" s="23" t="str">
        <f t="shared" ca="1" si="126"/>
        <v/>
      </c>
      <c r="AN327" s="9" t="str">
        <f t="shared" si="127"/>
        <v/>
      </c>
      <c r="AO327" s="9" t="str">
        <f t="shared" si="128"/>
        <v/>
      </c>
      <c r="AP327" s="9" t="str">
        <f>IF(AN327=7,VLOOKUP(AO327,設定!$A$2:$B$6,2,1),"---")</f>
        <v>---</v>
      </c>
      <c r="AQ327" s="64"/>
      <c r="AR327" s="65"/>
      <c r="AS327" s="65"/>
      <c r="AT327" s="66" t="s">
        <v>105</v>
      </c>
      <c r="AU327" s="67"/>
      <c r="AV327" s="66"/>
      <c r="AW327" s="68"/>
      <c r="AX327" s="69" t="str">
        <f t="shared" si="131"/>
        <v/>
      </c>
      <c r="AY327" s="66" t="s">
        <v>105</v>
      </c>
      <c r="AZ327" s="66" t="s">
        <v>105</v>
      </c>
      <c r="BA327" s="66" t="s">
        <v>105</v>
      </c>
      <c r="BB327" s="66"/>
      <c r="BC327" s="66"/>
      <c r="BD327" s="66"/>
      <c r="BE327" s="66"/>
      <c r="BF327" s="70"/>
      <c r="BG327" s="74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153"/>
      <c r="BZ327" s="83"/>
      <c r="CA327" s="31"/>
      <c r="CB327" s="31">
        <v>315</v>
      </c>
      <c r="CC327" s="15" t="str">
        <f t="shared" si="129"/>
        <v/>
      </c>
      <c r="CD327" s="15" t="str">
        <f t="shared" si="132"/>
        <v>立得点表!3:12</v>
      </c>
      <c r="CE327" s="92" t="str">
        <f t="shared" si="133"/>
        <v>立得点表!16:25</v>
      </c>
      <c r="CF327" s="15" t="str">
        <f t="shared" si="134"/>
        <v>立3段得点表!3:13</v>
      </c>
      <c r="CG327" s="92" t="str">
        <f t="shared" si="135"/>
        <v>立3段得点表!16:25</v>
      </c>
      <c r="CH327" s="15" t="str">
        <f t="shared" si="136"/>
        <v>ボール得点表!3:13</v>
      </c>
      <c r="CI327" s="92" t="str">
        <f t="shared" si="137"/>
        <v>ボール得点表!16:25</v>
      </c>
      <c r="CJ327" s="15" t="str">
        <f t="shared" si="138"/>
        <v>50m得点表!3:13</v>
      </c>
      <c r="CK327" s="92" t="str">
        <f t="shared" si="139"/>
        <v>50m得点表!16:25</v>
      </c>
      <c r="CL327" s="15" t="str">
        <f t="shared" si="140"/>
        <v>往得点表!3:13</v>
      </c>
      <c r="CM327" s="92" t="str">
        <f t="shared" si="141"/>
        <v>往得点表!16:25</v>
      </c>
      <c r="CN327" s="15" t="str">
        <f t="shared" si="142"/>
        <v>腕得点表!3:13</v>
      </c>
      <c r="CO327" s="92" t="str">
        <f t="shared" si="143"/>
        <v>腕得点表!16:25</v>
      </c>
      <c r="CP327" s="15" t="str">
        <f t="shared" si="144"/>
        <v>腕膝得点表!3:4</v>
      </c>
      <c r="CQ327" s="92" t="str">
        <f t="shared" si="145"/>
        <v>腕膝得点表!8:9</v>
      </c>
      <c r="CR327" s="15" t="str">
        <f t="shared" si="146"/>
        <v>20mシャトルラン得点表!3:13</v>
      </c>
      <c r="CS327" s="92" t="str">
        <f t="shared" si="147"/>
        <v>20mシャトルラン得点表!16:25</v>
      </c>
      <c r="CT327" s="31" t="b">
        <f t="shared" si="130"/>
        <v>0</v>
      </c>
    </row>
    <row r="328" spans="1:98">
      <c r="A328" s="8">
        <v>316</v>
      </c>
      <c r="B328" s="117"/>
      <c r="C328" s="13"/>
      <c r="D328" s="138"/>
      <c r="E328" s="13"/>
      <c r="F328" s="111" t="str">
        <f t="shared" si="148"/>
        <v/>
      </c>
      <c r="G328" s="13"/>
      <c r="H328" s="13"/>
      <c r="I328" s="29"/>
      <c r="J328" s="114" t="str">
        <f t="shared" ca="1" si="119"/>
        <v/>
      </c>
      <c r="K328" s="4"/>
      <c r="L328" s="45"/>
      <c r="M328" s="45"/>
      <c r="N328" s="45"/>
      <c r="O328" s="22"/>
      <c r="P328" s="23" t="str">
        <f t="shared" ca="1" si="120"/>
        <v/>
      </c>
      <c r="Q328" s="42"/>
      <c r="R328" s="43"/>
      <c r="S328" s="43"/>
      <c r="T328" s="43"/>
      <c r="U328" s="120"/>
      <c r="V328" s="95"/>
      <c r="W328" s="29" t="str">
        <f t="shared" ca="1" si="121"/>
        <v/>
      </c>
      <c r="X328" s="29"/>
      <c r="Y328" s="42"/>
      <c r="Z328" s="43"/>
      <c r="AA328" s="43"/>
      <c r="AB328" s="43"/>
      <c r="AC328" s="44"/>
      <c r="AD328" s="22"/>
      <c r="AE328" s="23" t="str">
        <f t="shared" ca="1" si="122"/>
        <v/>
      </c>
      <c r="AF328" s="22"/>
      <c r="AG328" s="23" t="str">
        <f t="shared" ca="1" si="123"/>
        <v/>
      </c>
      <c r="AH328" s="95"/>
      <c r="AI328" s="29" t="str">
        <f t="shared" ca="1" si="124"/>
        <v/>
      </c>
      <c r="AJ328" s="22"/>
      <c r="AK328" s="23" t="str">
        <f t="shared" ca="1" si="125"/>
        <v/>
      </c>
      <c r="AL328" s="22"/>
      <c r="AM328" s="23" t="str">
        <f t="shared" ca="1" si="126"/>
        <v/>
      </c>
      <c r="AN328" s="9" t="str">
        <f t="shared" si="127"/>
        <v/>
      </c>
      <c r="AO328" s="9" t="str">
        <f t="shared" si="128"/>
        <v/>
      </c>
      <c r="AP328" s="9" t="str">
        <f>IF(AN328=7,VLOOKUP(AO328,設定!$A$2:$B$6,2,1),"---")</f>
        <v>---</v>
      </c>
      <c r="AQ328" s="64"/>
      <c r="AR328" s="65"/>
      <c r="AS328" s="65"/>
      <c r="AT328" s="66" t="s">
        <v>105</v>
      </c>
      <c r="AU328" s="67"/>
      <c r="AV328" s="66"/>
      <c r="AW328" s="68"/>
      <c r="AX328" s="69" t="str">
        <f t="shared" si="131"/>
        <v/>
      </c>
      <c r="AY328" s="66" t="s">
        <v>105</v>
      </c>
      <c r="AZ328" s="66" t="s">
        <v>105</v>
      </c>
      <c r="BA328" s="66" t="s">
        <v>105</v>
      </c>
      <c r="BB328" s="66"/>
      <c r="BC328" s="66"/>
      <c r="BD328" s="66"/>
      <c r="BE328" s="66"/>
      <c r="BF328" s="70"/>
      <c r="BG328" s="74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153"/>
      <c r="BZ328" s="83"/>
      <c r="CA328" s="31"/>
      <c r="CB328" s="31">
        <v>316</v>
      </c>
      <c r="CC328" s="15" t="str">
        <f t="shared" si="129"/>
        <v/>
      </c>
      <c r="CD328" s="15" t="str">
        <f t="shared" si="132"/>
        <v>立得点表!3:12</v>
      </c>
      <c r="CE328" s="92" t="str">
        <f t="shared" si="133"/>
        <v>立得点表!16:25</v>
      </c>
      <c r="CF328" s="15" t="str">
        <f t="shared" si="134"/>
        <v>立3段得点表!3:13</v>
      </c>
      <c r="CG328" s="92" t="str">
        <f t="shared" si="135"/>
        <v>立3段得点表!16:25</v>
      </c>
      <c r="CH328" s="15" t="str">
        <f t="shared" si="136"/>
        <v>ボール得点表!3:13</v>
      </c>
      <c r="CI328" s="92" t="str">
        <f t="shared" si="137"/>
        <v>ボール得点表!16:25</v>
      </c>
      <c r="CJ328" s="15" t="str">
        <f t="shared" si="138"/>
        <v>50m得点表!3:13</v>
      </c>
      <c r="CK328" s="92" t="str">
        <f t="shared" si="139"/>
        <v>50m得点表!16:25</v>
      </c>
      <c r="CL328" s="15" t="str">
        <f t="shared" si="140"/>
        <v>往得点表!3:13</v>
      </c>
      <c r="CM328" s="92" t="str">
        <f t="shared" si="141"/>
        <v>往得点表!16:25</v>
      </c>
      <c r="CN328" s="15" t="str">
        <f t="shared" si="142"/>
        <v>腕得点表!3:13</v>
      </c>
      <c r="CO328" s="92" t="str">
        <f t="shared" si="143"/>
        <v>腕得点表!16:25</v>
      </c>
      <c r="CP328" s="15" t="str">
        <f t="shared" si="144"/>
        <v>腕膝得点表!3:4</v>
      </c>
      <c r="CQ328" s="92" t="str">
        <f t="shared" si="145"/>
        <v>腕膝得点表!8:9</v>
      </c>
      <c r="CR328" s="15" t="str">
        <f t="shared" si="146"/>
        <v>20mシャトルラン得点表!3:13</v>
      </c>
      <c r="CS328" s="92" t="str">
        <f t="shared" si="147"/>
        <v>20mシャトルラン得点表!16:25</v>
      </c>
      <c r="CT328" s="31" t="b">
        <f t="shared" si="130"/>
        <v>0</v>
      </c>
    </row>
    <row r="329" spans="1:98">
      <c r="A329" s="8">
        <v>317</v>
      </c>
      <c r="B329" s="117"/>
      <c r="C329" s="13"/>
      <c r="D329" s="138"/>
      <c r="E329" s="13"/>
      <c r="F329" s="111" t="str">
        <f t="shared" si="148"/>
        <v/>
      </c>
      <c r="G329" s="13"/>
      <c r="H329" s="13"/>
      <c r="I329" s="29"/>
      <c r="J329" s="114" t="str">
        <f t="shared" ca="1" si="119"/>
        <v/>
      </c>
      <c r="K329" s="4"/>
      <c r="L329" s="45"/>
      <c r="M329" s="45"/>
      <c r="N329" s="45"/>
      <c r="O329" s="22"/>
      <c r="P329" s="23" t="str">
        <f t="shared" ca="1" si="120"/>
        <v/>
      </c>
      <c r="Q329" s="42"/>
      <c r="R329" s="43"/>
      <c r="S329" s="43"/>
      <c r="T329" s="43"/>
      <c r="U329" s="120"/>
      <c r="V329" s="95"/>
      <c r="W329" s="29" t="str">
        <f t="shared" ca="1" si="121"/>
        <v/>
      </c>
      <c r="X329" s="29"/>
      <c r="Y329" s="42"/>
      <c r="Z329" s="43"/>
      <c r="AA329" s="43"/>
      <c r="AB329" s="43"/>
      <c r="AC329" s="44"/>
      <c r="AD329" s="22"/>
      <c r="AE329" s="23" t="str">
        <f t="shared" ca="1" si="122"/>
        <v/>
      </c>
      <c r="AF329" s="22"/>
      <c r="AG329" s="23" t="str">
        <f t="shared" ca="1" si="123"/>
        <v/>
      </c>
      <c r="AH329" s="95"/>
      <c r="AI329" s="29" t="str">
        <f t="shared" ca="1" si="124"/>
        <v/>
      </c>
      <c r="AJ329" s="22"/>
      <c r="AK329" s="23" t="str">
        <f t="shared" ca="1" si="125"/>
        <v/>
      </c>
      <c r="AL329" s="22"/>
      <c r="AM329" s="23" t="str">
        <f t="shared" ca="1" si="126"/>
        <v/>
      </c>
      <c r="AN329" s="9" t="str">
        <f t="shared" si="127"/>
        <v/>
      </c>
      <c r="AO329" s="9" t="str">
        <f t="shared" si="128"/>
        <v/>
      </c>
      <c r="AP329" s="9" t="str">
        <f>IF(AN329=7,VLOOKUP(AO329,設定!$A$2:$B$6,2,1),"---")</f>
        <v>---</v>
      </c>
      <c r="AQ329" s="64"/>
      <c r="AR329" s="65"/>
      <c r="AS329" s="65"/>
      <c r="AT329" s="66" t="s">
        <v>105</v>
      </c>
      <c r="AU329" s="67"/>
      <c r="AV329" s="66"/>
      <c r="AW329" s="68"/>
      <c r="AX329" s="69" t="str">
        <f t="shared" si="131"/>
        <v/>
      </c>
      <c r="AY329" s="66" t="s">
        <v>105</v>
      </c>
      <c r="AZ329" s="66" t="s">
        <v>105</v>
      </c>
      <c r="BA329" s="66" t="s">
        <v>105</v>
      </c>
      <c r="BB329" s="66"/>
      <c r="BC329" s="66"/>
      <c r="BD329" s="66"/>
      <c r="BE329" s="66"/>
      <c r="BF329" s="70"/>
      <c r="BG329" s="74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153"/>
      <c r="BZ329" s="83"/>
      <c r="CA329" s="31"/>
      <c r="CB329" s="31">
        <v>317</v>
      </c>
      <c r="CC329" s="15" t="str">
        <f t="shared" si="129"/>
        <v/>
      </c>
      <c r="CD329" s="15" t="str">
        <f t="shared" si="132"/>
        <v>立得点表!3:12</v>
      </c>
      <c r="CE329" s="92" t="str">
        <f t="shared" si="133"/>
        <v>立得点表!16:25</v>
      </c>
      <c r="CF329" s="15" t="str">
        <f t="shared" si="134"/>
        <v>立3段得点表!3:13</v>
      </c>
      <c r="CG329" s="92" t="str">
        <f t="shared" si="135"/>
        <v>立3段得点表!16:25</v>
      </c>
      <c r="CH329" s="15" t="str">
        <f t="shared" si="136"/>
        <v>ボール得点表!3:13</v>
      </c>
      <c r="CI329" s="92" t="str">
        <f t="shared" si="137"/>
        <v>ボール得点表!16:25</v>
      </c>
      <c r="CJ329" s="15" t="str">
        <f t="shared" si="138"/>
        <v>50m得点表!3:13</v>
      </c>
      <c r="CK329" s="92" t="str">
        <f t="shared" si="139"/>
        <v>50m得点表!16:25</v>
      </c>
      <c r="CL329" s="15" t="str">
        <f t="shared" si="140"/>
        <v>往得点表!3:13</v>
      </c>
      <c r="CM329" s="92" t="str">
        <f t="shared" si="141"/>
        <v>往得点表!16:25</v>
      </c>
      <c r="CN329" s="15" t="str">
        <f t="shared" si="142"/>
        <v>腕得点表!3:13</v>
      </c>
      <c r="CO329" s="92" t="str">
        <f t="shared" si="143"/>
        <v>腕得点表!16:25</v>
      </c>
      <c r="CP329" s="15" t="str">
        <f t="shared" si="144"/>
        <v>腕膝得点表!3:4</v>
      </c>
      <c r="CQ329" s="92" t="str">
        <f t="shared" si="145"/>
        <v>腕膝得点表!8:9</v>
      </c>
      <c r="CR329" s="15" t="str">
        <f t="shared" si="146"/>
        <v>20mシャトルラン得点表!3:13</v>
      </c>
      <c r="CS329" s="92" t="str">
        <f t="shared" si="147"/>
        <v>20mシャトルラン得点表!16:25</v>
      </c>
      <c r="CT329" s="31" t="b">
        <f t="shared" si="130"/>
        <v>0</v>
      </c>
    </row>
    <row r="330" spans="1:98">
      <c r="A330" s="8">
        <v>318</v>
      </c>
      <c r="B330" s="117"/>
      <c r="C330" s="13"/>
      <c r="D330" s="138"/>
      <c r="E330" s="13"/>
      <c r="F330" s="111" t="str">
        <f t="shared" si="148"/>
        <v/>
      </c>
      <c r="G330" s="13"/>
      <c r="H330" s="13"/>
      <c r="I330" s="29"/>
      <c r="J330" s="114" t="str">
        <f t="shared" ca="1" si="119"/>
        <v/>
      </c>
      <c r="K330" s="4"/>
      <c r="L330" s="45"/>
      <c r="M330" s="45"/>
      <c r="N330" s="45"/>
      <c r="O330" s="22"/>
      <c r="P330" s="23" t="str">
        <f t="shared" ca="1" si="120"/>
        <v/>
      </c>
      <c r="Q330" s="42"/>
      <c r="R330" s="43"/>
      <c r="S330" s="43"/>
      <c r="T330" s="43"/>
      <c r="U330" s="120"/>
      <c r="V330" s="95"/>
      <c r="W330" s="29" t="str">
        <f t="shared" ca="1" si="121"/>
        <v/>
      </c>
      <c r="X330" s="29"/>
      <c r="Y330" s="42"/>
      <c r="Z330" s="43"/>
      <c r="AA330" s="43"/>
      <c r="AB330" s="43"/>
      <c r="AC330" s="44"/>
      <c r="AD330" s="22"/>
      <c r="AE330" s="23" t="str">
        <f t="shared" ca="1" si="122"/>
        <v/>
      </c>
      <c r="AF330" s="22"/>
      <c r="AG330" s="23" t="str">
        <f t="shared" ca="1" si="123"/>
        <v/>
      </c>
      <c r="AH330" s="95"/>
      <c r="AI330" s="29" t="str">
        <f t="shared" ca="1" si="124"/>
        <v/>
      </c>
      <c r="AJ330" s="22"/>
      <c r="AK330" s="23" t="str">
        <f t="shared" ca="1" si="125"/>
        <v/>
      </c>
      <c r="AL330" s="22"/>
      <c r="AM330" s="23" t="str">
        <f t="shared" ca="1" si="126"/>
        <v/>
      </c>
      <c r="AN330" s="9" t="str">
        <f t="shared" si="127"/>
        <v/>
      </c>
      <c r="AO330" s="9" t="str">
        <f t="shared" si="128"/>
        <v/>
      </c>
      <c r="AP330" s="9" t="str">
        <f>IF(AN330=7,VLOOKUP(AO330,設定!$A$2:$B$6,2,1),"---")</f>
        <v>---</v>
      </c>
      <c r="AQ330" s="64"/>
      <c r="AR330" s="65"/>
      <c r="AS330" s="65"/>
      <c r="AT330" s="66" t="s">
        <v>105</v>
      </c>
      <c r="AU330" s="67"/>
      <c r="AV330" s="66"/>
      <c r="AW330" s="68"/>
      <c r="AX330" s="69" t="str">
        <f t="shared" si="131"/>
        <v/>
      </c>
      <c r="AY330" s="66" t="s">
        <v>105</v>
      </c>
      <c r="AZ330" s="66" t="s">
        <v>105</v>
      </c>
      <c r="BA330" s="66" t="s">
        <v>105</v>
      </c>
      <c r="BB330" s="66"/>
      <c r="BC330" s="66"/>
      <c r="BD330" s="66"/>
      <c r="BE330" s="66"/>
      <c r="BF330" s="70"/>
      <c r="BG330" s="74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153"/>
      <c r="BZ330" s="83"/>
      <c r="CA330" s="31"/>
      <c r="CB330" s="31">
        <v>318</v>
      </c>
      <c r="CC330" s="15" t="str">
        <f t="shared" si="129"/>
        <v/>
      </c>
      <c r="CD330" s="15" t="str">
        <f t="shared" si="132"/>
        <v>立得点表!3:12</v>
      </c>
      <c r="CE330" s="92" t="str">
        <f t="shared" si="133"/>
        <v>立得点表!16:25</v>
      </c>
      <c r="CF330" s="15" t="str">
        <f t="shared" si="134"/>
        <v>立3段得点表!3:13</v>
      </c>
      <c r="CG330" s="92" t="str">
        <f t="shared" si="135"/>
        <v>立3段得点表!16:25</v>
      </c>
      <c r="CH330" s="15" t="str">
        <f t="shared" si="136"/>
        <v>ボール得点表!3:13</v>
      </c>
      <c r="CI330" s="92" t="str">
        <f t="shared" si="137"/>
        <v>ボール得点表!16:25</v>
      </c>
      <c r="CJ330" s="15" t="str">
        <f t="shared" si="138"/>
        <v>50m得点表!3:13</v>
      </c>
      <c r="CK330" s="92" t="str">
        <f t="shared" si="139"/>
        <v>50m得点表!16:25</v>
      </c>
      <c r="CL330" s="15" t="str">
        <f t="shared" si="140"/>
        <v>往得点表!3:13</v>
      </c>
      <c r="CM330" s="92" t="str">
        <f t="shared" si="141"/>
        <v>往得点表!16:25</v>
      </c>
      <c r="CN330" s="15" t="str">
        <f t="shared" si="142"/>
        <v>腕得点表!3:13</v>
      </c>
      <c r="CO330" s="92" t="str">
        <f t="shared" si="143"/>
        <v>腕得点表!16:25</v>
      </c>
      <c r="CP330" s="15" t="str">
        <f t="shared" si="144"/>
        <v>腕膝得点表!3:4</v>
      </c>
      <c r="CQ330" s="92" t="str">
        <f t="shared" si="145"/>
        <v>腕膝得点表!8:9</v>
      </c>
      <c r="CR330" s="15" t="str">
        <f t="shared" si="146"/>
        <v>20mシャトルラン得点表!3:13</v>
      </c>
      <c r="CS330" s="92" t="str">
        <f t="shared" si="147"/>
        <v>20mシャトルラン得点表!16:25</v>
      </c>
      <c r="CT330" s="31" t="b">
        <f t="shared" si="130"/>
        <v>0</v>
      </c>
    </row>
    <row r="331" spans="1:98">
      <c r="A331" s="8">
        <v>319</v>
      </c>
      <c r="B331" s="117"/>
      <c r="C331" s="13"/>
      <c r="D331" s="138"/>
      <c r="E331" s="13"/>
      <c r="F331" s="111" t="str">
        <f t="shared" si="148"/>
        <v/>
      </c>
      <c r="G331" s="13"/>
      <c r="H331" s="13"/>
      <c r="I331" s="29"/>
      <c r="J331" s="114" t="str">
        <f t="shared" ca="1" si="119"/>
        <v/>
      </c>
      <c r="K331" s="4"/>
      <c r="L331" s="45"/>
      <c r="M331" s="45"/>
      <c r="N331" s="45"/>
      <c r="O331" s="22"/>
      <c r="P331" s="23" t="str">
        <f t="shared" ca="1" si="120"/>
        <v/>
      </c>
      <c r="Q331" s="42"/>
      <c r="R331" s="43"/>
      <c r="S331" s="43"/>
      <c r="T331" s="43"/>
      <c r="U331" s="120"/>
      <c r="V331" s="95"/>
      <c r="W331" s="29" t="str">
        <f t="shared" ca="1" si="121"/>
        <v/>
      </c>
      <c r="X331" s="29"/>
      <c r="Y331" s="42"/>
      <c r="Z331" s="43"/>
      <c r="AA331" s="43"/>
      <c r="AB331" s="43"/>
      <c r="AC331" s="44"/>
      <c r="AD331" s="22"/>
      <c r="AE331" s="23" t="str">
        <f t="shared" ca="1" si="122"/>
        <v/>
      </c>
      <c r="AF331" s="22"/>
      <c r="AG331" s="23" t="str">
        <f t="shared" ca="1" si="123"/>
        <v/>
      </c>
      <c r="AH331" s="95"/>
      <c r="AI331" s="29" t="str">
        <f t="shared" ca="1" si="124"/>
        <v/>
      </c>
      <c r="AJ331" s="22"/>
      <c r="AK331" s="23" t="str">
        <f t="shared" ca="1" si="125"/>
        <v/>
      </c>
      <c r="AL331" s="22"/>
      <c r="AM331" s="23" t="str">
        <f t="shared" ca="1" si="126"/>
        <v/>
      </c>
      <c r="AN331" s="9" t="str">
        <f t="shared" si="127"/>
        <v/>
      </c>
      <c r="AO331" s="9" t="str">
        <f t="shared" si="128"/>
        <v/>
      </c>
      <c r="AP331" s="9" t="str">
        <f>IF(AN331=7,VLOOKUP(AO331,設定!$A$2:$B$6,2,1),"---")</f>
        <v>---</v>
      </c>
      <c r="AQ331" s="64"/>
      <c r="AR331" s="65"/>
      <c r="AS331" s="65"/>
      <c r="AT331" s="66" t="s">
        <v>105</v>
      </c>
      <c r="AU331" s="67"/>
      <c r="AV331" s="66"/>
      <c r="AW331" s="68"/>
      <c r="AX331" s="69" t="str">
        <f t="shared" si="131"/>
        <v/>
      </c>
      <c r="AY331" s="66" t="s">
        <v>105</v>
      </c>
      <c r="AZ331" s="66" t="s">
        <v>105</v>
      </c>
      <c r="BA331" s="66" t="s">
        <v>105</v>
      </c>
      <c r="BB331" s="66"/>
      <c r="BC331" s="66"/>
      <c r="BD331" s="66"/>
      <c r="BE331" s="66"/>
      <c r="BF331" s="70"/>
      <c r="BG331" s="74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153"/>
      <c r="BZ331" s="83"/>
      <c r="CA331" s="31"/>
      <c r="CB331" s="31">
        <v>319</v>
      </c>
      <c r="CC331" s="15" t="str">
        <f t="shared" si="129"/>
        <v/>
      </c>
      <c r="CD331" s="15" t="str">
        <f t="shared" si="132"/>
        <v>立得点表!3:12</v>
      </c>
      <c r="CE331" s="92" t="str">
        <f t="shared" si="133"/>
        <v>立得点表!16:25</v>
      </c>
      <c r="CF331" s="15" t="str">
        <f t="shared" si="134"/>
        <v>立3段得点表!3:13</v>
      </c>
      <c r="CG331" s="92" t="str">
        <f t="shared" si="135"/>
        <v>立3段得点表!16:25</v>
      </c>
      <c r="CH331" s="15" t="str">
        <f t="shared" si="136"/>
        <v>ボール得点表!3:13</v>
      </c>
      <c r="CI331" s="92" t="str">
        <f t="shared" si="137"/>
        <v>ボール得点表!16:25</v>
      </c>
      <c r="CJ331" s="15" t="str">
        <f t="shared" si="138"/>
        <v>50m得点表!3:13</v>
      </c>
      <c r="CK331" s="92" t="str">
        <f t="shared" si="139"/>
        <v>50m得点表!16:25</v>
      </c>
      <c r="CL331" s="15" t="str">
        <f t="shared" si="140"/>
        <v>往得点表!3:13</v>
      </c>
      <c r="CM331" s="92" t="str">
        <f t="shared" si="141"/>
        <v>往得点表!16:25</v>
      </c>
      <c r="CN331" s="15" t="str">
        <f t="shared" si="142"/>
        <v>腕得点表!3:13</v>
      </c>
      <c r="CO331" s="92" t="str">
        <f t="shared" si="143"/>
        <v>腕得点表!16:25</v>
      </c>
      <c r="CP331" s="15" t="str">
        <f t="shared" si="144"/>
        <v>腕膝得点表!3:4</v>
      </c>
      <c r="CQ331" s="92" t="str">
        <f t="shared" si="145"/>
        <v>腕膝得点表!8:9</v>
      </c>
      <c r="CR331" s="15" t="str">
        <f t="shared" si="146"/>
        <v>20mシャトルラン得点表!3:13</v>
      </c>
      <c r="CS331" s="92" t="str">
        <f t="shared" si="147"/>
        <v>20mシャトルラン得点表!16:25</v>
      </c>
      <c r="CT331" s="31" t="b">
        <f t="shared" si="130"/>
        <v>0</v>
      </c>
    </row>
    <row r="332" spans="1:98">
      <c r="A332" s="8">
        <v>320</v>
      </c>
      <c r="B332" s="117"/>
      <c r="C332" s="13"/>
      <c r="D332" s="138"/>
      <c r="E332" s="13"/>
      <c r="F332" s="111" t="str">
        <f t="shared" si="148"/>
        <v/>
      </c>
      <c r="G332" s="13"/>
      <c r="H332" s="13"/>
      <c r="I332" s="29"/>
      <c r="J332" s="114" t="str">
        <f t="shared" ca="1" si="119"/>
        <v/>
      </c>
      <c r="K332" s="4"/>
      <c r="L332" s="45"/>
      <c r="M332" s="45"/>
      <c r="N332" s="45"/>
      <c r="O332" s="22"/>
      <c r="P332" s="23" t="str">
        <f t="shared" ca="1" si="120"/>
        <v/>
      </c>
      <c r="Q332" s="42"/>
      <c r="R332" s="43"/>
      <c r="S332" s="43"/>
      <c r="T332" s="43"/>
      <c r="U332" s="120"/>
      <c r="V332" s="95"/>
      <c r="W332" s="29" t="str">
        <f t="shared" ca="1" si="121"/>
        <v/>
      </c>
      <c r="X332" s="29"/>
      <c r="Y332" s="42"/>
      <c r="Z332" s="43"/>
      <c r="AA332" s="43"/>
      <c r="AB332" s="43"/>
      <c r="AC332" s="44"/>
      <c r="AD332" s="22"/>
      <c r="AE332" s="23" t="str">
        <f t="shared" ca="1" si="122"/>
        <v/>
      </c>
      <c r="AF332" s="22"/>
      <c r="AG332" s="23" t="str">
        <f t="shared" ca="1" si="123"/>
        <v/>
      </c>
      <c r="AH332" s="95"/>
      <c r="AI332" s="29" t="str">
        <f t="shared" ca="1" si="124"/>
        <v/>
      </c>
      <c r="AJ332" s="22"/>
      <c r="AK332" s="23" t="str">
        <f t="shared" ca="1" si="125"/>
        <v/>
      </c>
      <c r="AL332" s="22"/>
      <c r="AM332" s="23" t="str">
        <f t="shared" ca="1" si="126"/>
        <v/>
      </c>
      <c r="AN332" s="9" t="str">
        <f t="shared" si="127"/>
        <v/>
      </c>
      <c r="AO332" s="9" t="str">
        <f t="shared" si="128"/>
        <v/>
      </c>
      <c r="AP332" s="9" t="str">
        <f>IF(AN332=7,VLOOKUP(AO332,設定!$A$2:$B$6,2,1),"---")</f>
        <v>---</v>
      </c>
      <c r="AQ332" s="64"/>
      <c r="AR332" s="65"/>
      <c r="AS332" s="65"/>
      <c r="AT332" s="66" t="s">
        <v>105</v>
      </c>
      <c r="AU332" s="67"/>
      <c r="AV332" s="66"/>
      <c r="AW332" s="68"/>
      <c r="AX332" s="69" t="str">
        <f t="shared" si="131"/>
        <v/>
      </c>
      <c r="AY332" s="66" t="s">
        <v>105</v>
      </c>
      <c r="AZ332" s="66" t="s">
        <v>105</v>
      </c>
      <c r="BA332" s="66" t="s">
        <v>105</v>
      </c>
      <c r="BB332" s="66"/>
      <c r="BC332" s="66"/>
      <c r="BD332" s="66"/>
      <c r="BE332" s="66"/>
      <c r="BF332" s="70"/>
      <c r="BG332" s="74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153"/>
      <c r="BZ332" s="83"/>
      <c r="CA332" s="31"/>
      <c r="CB332" s="31">
        <v>320</v>
      </c>
      <c r="CC332" s="15" t="str">
        <f t="shared" si="129"/>
        <v/>
      </c>
      <c r="CD332" s="15" t="str">
        <f t="shared" si="132"/>
        <v>立得点表!3:12</v>
      </c>
      <c r="CE332" s="92" t="str">
        <f t="shared" si="133"/>
        <v>立得点表!16:25</v>
      </c>
      <c r="CF332" s="15" t="str">
        <f t="shared" si="134"/>
        <v>立3段得点表!3:13</v>
      </c>
      <c r="CG332" s="92" t="str">
        <f t="shared" si="135"/>
        <v>立3段得点表!16:25</v>
      </c>
      <c r="CH332" s="15" t="str">
        <f t="shared" si="136"/>
        <v>ボール得点表!3:13</v>
      </c>
      <c r="CI332" s="92" t="str">
        <f t="shared" si="137"/>
        <v>ボール得点表!16:25</v>
      </c>
      <c r="CJ332" s="15" t="str">
        <f t="shared" si="138"/>
        <v>50m得点表!3:13</v>
      </c>
      <c r="CK332" s="92" t="str">
        <f t="shared" si="139"/>
        <v>50m得点表!16:25</v>
      </c>
      <c r="CL332" s="15" t="str">
        <f t="shared" si="140"/>
        <v>往得点表!3:13</v>
      </c>
      <c r="CM332" s="92" t="str">
        <f t="shared" si="141"/>
        <v>往得点表!16:25</v>
      </c>
      <c r="CN332" s="15" t="str">
        <f t="shared" si="142"/>
        <v>腕得点表!3:13</v>
      </c>
      <c r="CO332" s="92" t="str">
        <f t="shared" si="143"/>
        <v>腕得点表!16:25</v>
      </c>
      <c r="CP332" s="15" t="str">
        <f t="shared" si="144"/>
        <v>腕膝得点表!3:4</v>
      </c>
      <c r="CQ332" s="92" t="str">
        <f t="shared" si="145"/>
        <v>腕膝得点表!8:9</v>
      </c>
      <c r="CR332" s="15" t="str">
        <f t="shared" si="146"/>
        <v>20mシャトルラン得点表!3:13</v>
      </c>
      <c r="CS332" s="92" t="str">
        <f t="shared" si="147"/>
        <v>20mシャトルラン得点表!16:25</v>
      </c>
      <c r="CT332" s="31" t="b">
        <f t="shared" si="130"/>
        <v>0</v>
      </c>
    </row>
    <row r="333" spans="1:98">
      <c r="A333" s="8">
        <v>321</v>
      </c>
      <c r="B333" s="117"/>
      <c r="C333" s="13"/>
      <c r="D333" s="138"/>
      <c r="E333" s="13"/>
      <c r="F333" s="111" t="str">
        <f t="shared" si="148"/>
        <v/>
      </c>
      <c r="G333" s="13"/>
      <c r="H333" s="13"/>
      <c r="I333" s="29"/>
      <c r="J333" s="114" t="str">
        <f t="shared" ref="J333:J396" ca="1" si="149">IF(B333="","",IF(I333="","",CHOOSE(MATCH($I333,IF($C333="男",INDIRECT(CJ333),INDIRECT(CK333)),1),10,9,8,7,6,5,4,3,2,1)))</f>
        <v/>
      </c>
      <c r="K333" s="4"/>
      <c r="L333" s="45"/>
      <c r="M333" s="45"/>
      <c r="N333" s="45"/>
      <c r="O333" s="22"/>
      <c r="P333" s="23" t="str">
        <f t="shared" ref="P333:P396" ca="1" si="150">IF(B333="","",IF(O333="","",CHOOSE(MATCH($O333,IF($C333="男",INDIRECT(CD333),INDIRECT(CE333)),1),1,2,3,4,5,6,7,8,9,10)))</f>
        <v/>
      </c>
      <c r="Q333" s="42"/>
      <c r="R333" s="43"/>
      <c r="S333" s="43"/>
      <c r="T333" s="43"/>
      <c r="U333" s="120"/>
      <c r="V333" s="95"/>
      <c r="W333" s="29" t="str">
        <f t="shared" ref="W333:W396" ca="1" si="151">IF(B333="","",IF(V333="","",CHOOSE(MATCH($V333,IF($C333="男",INDIRECT(CH333),INDIRECT(CI333)),1),1,2,3,4,5,6,7,8,9,10)))</f>
        <v/>
      </c>
      <c r="X333" s="29"/>
      <c r="Y333" s="42"/>
      <c r="Z333" s="43"/>
      <c r="AA333" s="43"/>
      <c r="AB333" s="43"/>
      <c r="AC333" s="44"/>
      <c r="AD333" s="22"/>
      <c r="AE333" s="23" t="str">
        <f t="shared" ref="AE333:AE396" ca="1" si="152">IF(B333="","",IF(AD333="","",CHOOSE(MATCH(AD333,IF($C333="男",INDIRECT(CL333),INDIRECT(CM333)),1),1,2,3,4,5,6,7,8,9,10)))</f>
        <v/>
      </c>
      <c r="AF333" s="22"/>
      <c r="AG333" s="23" t="str">
        <f t="shared" ref="AG333:AG396" ca="1" si="153">IF(B333="","",IF(AF333="","",CHOOSE(MATCH(AF333,IF($C333="男",INDIRECT(CN333),INDIRECT(CO333)),1),1,2,3,4,5,6,7,8,9,10)))</f>
        <v/>
      </c>
      <c r="AH333" s="95"/>
      <c r="AI333" s="29" t="str">
        <f t="shared" ref="AI333:AI396" ca="1" si="154">IF(B333="","",IF(AH333="","",CHOOSE(MATCH(AH333,IF($C333="男",INDIRECT(CP333),INDIRECT(CQ333)),1),1,2,3,4,5,6,7,8,9,10)))</f>
        <v/>
      </c>
      <c r="AJ333" s="22"/>
      <c r="AK333" s="23" t="str">
        <f t="shared" ref="AK333:AK396" ca="1" si="155">IF(B333="","",IF(AJ333="","",CHOOSE(MATCH($AJ333,IF($C333="男",INDIRECT(CF333),INDIRECT(CG333)),1),1,2,3,4,5,6,7,8,9,10)))</f>
        <v/>
      </c>
      <c r="AL333" s="22"/>
      <c r="AM333" s="23" t="str">
        <f t="shared" ref="AM333:AM396" ca="1" si="156">IF(B333="","",IF(AL333="","",CHOOSE(MATCH(AL333,IF($C333="男",INDIRECT(CR333),INDIRECT(CS333)),1),1,2,3,4,5,6,7,8,9,10)))</f>
        <v/>
      </c>
      <c r="AN333" s="9" t="str">
        <f t="shared" ref="AN333:AN396" si="157">IF(B333="","",COUNT(O333,AJ333,V333,I333,AF333,AD333,AL333,AH333))</f>
        <v/>
      </c>
      <c r="AO333" s="9" t="str">
        <f t="shared" ref="AO333:AO396" si="158">IF(B333="","",SUM(P333,AK333,W333,AG333,J333,AE333,AM333,AI333))</f>
        <v/>
      </c>
      <c r="AP333" s="9" t="str">
        <f>IF(AN333=7,VLOOKUP(AO333,設定!$A$2:$B$6,2,1),"---")</f>
        <v>---</v>
      </c>
      <c r="AQ333" s="64"/>
      <c r="AR333" s="65"/>
      <c r="AS333" s="65"/>
      <c r="AT333" s="66" t="s">
        <v>105</v>
      </c>
      <c r="AU333" s="67"/>
      <c r="AV333" s="66"/>
      <c r="AW333" s="68"/>
      <c r="AX333" s="69" t="str">
        <f t="shared" si="131"/>
        <v/>
      </c>
      <c r="AY333" s="66" t="s">
        <v>105</v>
      </c>
      <c r="AZ333" s="66" t="s">
        <v>105</v>
      </c>
      <c r="BA333" s="66" t="s">
        <v>105</v>
      </c>
      <c r="BB333" s="66"/>
      <c r="BC333" s="66"/>
      <c r="BD333" s="66"/>
      <c r="BE333" s="66"/>
      <c r="BF333" s="70"/>
      <c r="BG333" s="74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153"/>
      <c r="BZ333" s="83"/>
      <c r="CA333" s="31"/>
      <c r="CB333" s="31">
        <v>321</v>
      </c>
      <c r="CC333" s="15" t="str">
        <f t="shared" ref="CC333:CC396" si="159">IF(F333="","",VLOOKUP(F333,年齢変換表,2))</f>
        <v/>
      </c>
      <c r="CD333" s="15" t="str">
        <f t="shared" si="132"/>
        <v>立得点表!3:12</v>
      </c>
      <c r="CE333" s="92" t="str">
        <f t="shared" si="133"/>
        <v>立得点表!16:25</v>
      </c>
      <c r="CF333" s="15" t="str">
        <f t="shared" si="134"/>
        <v>立3段得点表!3:13</v>
      </c>
      <c r="CG333" s="92" t="str">
        <f t="shared" si="135"/>
        <v>立3段得点表!16:25</v>
      </c>
      <c r="CH333" s="15" t="str">
        <f t="shared" si="136"/>
        <v>ボール得点表!3:13</v>
      </c>
      <c r="CI333" s="92" t="str">
        <f t="shared" si="137"/>
        <v>ボール得点表!16:25</v>
      </c>
      <c r="CJ333" s="15" t="str">
        <f t="shared" si="138"/>
        <v>50m得点表!3:13</v>
      </c>
      <c r="CK333" s="92" t="str">
        <f t="shared" si="139"/>
        <v>50m得点表!16:25</v>
      </c>
      <c r="CL333" s="15" t="str">
        <f t="shared" si="140"/>
        <v>往得点表!3:13</v>
      </c>
      <c r="CM333" s="92" t="str">
        <f t="shared" si="141"/>
        <v>往得点表!16:25</v>
      </c>
      <c r="CN333" s="15" t="str">
        <f t="shared" si="142"/>
        <v>腕得点表!3:13</v>
      </c>
      <c r="CO333" s="92" t="str">
        <f t="shared" si="143"/>
        <v>腕得点表!16:25</v>
      </c>
      <c r="CP333" s="15" t="str">
        <f t="shared" si="144"/>
        <v>腕膝得点表!3:4</v>
      </c>
      <c r="CQ333" s="92" t="str">
        <f t="shared" si="145"/>
        <v>腕膝得点表!8:9</v>
      </c>
      <c r="CR333" s="15" t="str">
        <f t="shared" si="146"/>
        <v>20mシャトルラン得点表!3:13</v>
      </c>
      <c r="CS333" s="92" t="str">
        <f t="shared" si="147"/>
        <v>20mシャトルラン得点表!16:25</v>
      </c>
      <c r="CT333" s="31" t="b">
        <f t="shared" ref="CT333:CT396" si="160">OR(AND(E333&lt;=7,E333&lt;&gt;""),AND(E333&gt;=50,E333=""))</f>
        <v>0</v>
      </c>
    </row>
    <row r="334" spans="1:98">
      <c r="A334" s="8">
        <v>322</v>
      </c>
      <c r="B334" s="117"/>
      <c r="C334" s="13"/>
      <c r="D334" s="138"/>
      <c r="E334" s="13"/>
      <c r="F334" s="111" t="str">
        <f t="shared" si="148"/>
        <v/>
      </c>
      <c r="G334" s="13"/>
      <c r="H334" s="13"/>
      <c r="I334" s="29"/>
      <c r="J334" s="114" t="str">
        <f t="shared" ca="1" si="149"/>
        <v/>
      </c>
      <c r="K334" s="4"/>
      <c r="L334" s="45"/>
      <c r="M334" s="45"/>
      <c r="N334" s="45"/>
      <c r="O334" s="22"/>
      <c r="P334" s="23" t="str">
        <f t="shared" ca="1" si="150"/>
        <v/>
      </c>
      <c r="Q334" s="42"/>
      <c r="R334" s="43"/>
      <c r="S334" s="43"/>
      <c r="T334" s="43"/>
      <c r="U334" s="120"/>
      <c r="V334" s="95"/>
      <c r="W334" s="29" t="str">
        <f t="shared" ca="1" si="151"/>
        <v/>
      </c>
      <c r="X334" s="29"/>
      <c r="Y334" s="42"/>
      <c r="Z334" s="43"/>
      <c r="AA334" s="43"/>
      <c r="AB334" s="43"/>
      <c r="AC334" s="44"/>
      <c r="AD334" s="22"/>
      <c r="AE334" s="23" t="str">
        <f t="shared" ca="1" si="152"/>
        <v/>
      </c>
      <c r="AF334" s="22"/>
      <c r="AG334" s="23" t="str">
        <f t="shared" ca="1" si="153"/>
        <v/>
      </c>
      <c r="AH334" s="95"/>
      <c r="AI334" s="29" t="str">
        <f t="shared" ca="1" si="154"/>
        <v/>
      </c>
      <c r="AJ334" s="22"/>
      <c r="AK334" s="23" t="str">
        <f t="shared" ca="1" si="155"/>
        <v/>
      </c>
      <c r="AL334" s="22"/>
      <c r="AM334" s="23" t="str">
        <f t="shared" ca="1" si="156"/>
        <v/>
      </c>
      <c r="AN334" s="9" t="str">
        <f t="shared" si="157"/>
        <v/>
      </c>
      <c r="AO334" s="9" t="str">
        <f t="shared" si="158"/>
        <v/>
      </c>
      <c r="AP334" s="9" t="str">
        <f>IF(AN334=7,VLOOKUP(AO334,設定!$A$2:$B$6,2,1),"---")</f>
        <v>---</v>
      </c>
      <c r="AQ334" s="64"/>
      <c r="AR334" s="65"/>
      <c r="AS334" s="65"/>
      <c r="AT334" s="66" t="s">
        <v>105</v>
      </c>
      <c r="AU334" s="67"/>
      <c r="AV334" s="66"/>
      <c r="AW334" s="68"/>
      <c r="AX334" s="69" t="str">
        <f t="shared" ref="AX334:AX397" si="161">IF(AW334="","",AW334/AV334)</f>
        <v/>
      </c>
      <c r="AY334" s="66" t="s">
        <v>105</v>
      </c>
      <c r="AZ334" s="66" t="s">
        <v>105</v>
      </c>
      <c r="BA334" s="66" t="s">
        <v>105</v>
      </c>
      <c r="BB334" s="66"/>
      <c r="BC334" s="66"/>
      <c r="BD334" s="66"/>
      <c r="BE334" s="66"/>
      <c r="BF334" s="70"/>
      <c r="BG334" s="74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153"/>
      <c r="BZ334" s="83"/>
      <c r="CA334" s="31"/>
      <c r="CB334" s="31">
        <v>322</v>
      </c>
      <c r="CC334" s="15" t="str">
        <f t="shared" si="159"/>
        <v/>
      </c>
      <c r="CD334" s="15" t="str">
        <f t="shared" ref="CD334:CD397" si="162">"立得点表!"&amp;$CC334&amp;"3:"&amp;$CC334&amp;"12"</f>
        <v>立得点表!3:12</v>
      </c>
      <c r="CE334" s="92" t="str">
        <f t="shared" ref="CE334:CE397" si="163">"立得点表!"&amp;$CC334&amp;"16:"&amp;$CC334&amp;"25"</f>
        <v>立得点表!16:25</v>
      </c>
      <c r="CF334" s="15" t="str">
        <f t="shared" ref="CF334:CF397" si="164">"立3段得点表!"&amp;$CC334&amp;"3:"&amp;$CC334&amp;"13"</f>
        <v>立3段得点表!3:13</v>
      </c>
      <c r="CG334" s="92" t="str">
        <f t="shared" ref="CG334:CG397" si="165">"立3段得点表!"&amp;$CC334&amp;"16:"&amp;$CC334&amp;"25"</f>
        <v>立3段得点表!16:25</v>
      </c>
      <c r="CH334" s="15" t="str">
        <f t="shared" ref="CH334:CH397" si="166">"ボール得点表!"&amp;$CC334&amp;"3:"&amp;$CC334&amp;"13"</f>
        <v>ボール得点表!3:13</v>
      </c>
      <c r="CI334" s="92" t="str">
        <f t="shared" ref="CI334:CI397" si="167">"ボール得点表!"&amp;$CC334&amp;"16:"&amp;$CC334&amp;"25"</f>
        <v>ボール得点表!16:25</v>
      </c>
      <c r="CJ334" s="15" t="str">
        <f t="shared" ref="CJ334:CJ397" si="168">"50m得点表!"&amp;$CC334&amp;"3:"&amp;$CC334&amp;"13"</f>
        <v>50m得点表!3:13</v>
      </c>
      <c r="CK334" s="92" t="str">
        <f t="shared" ref="CK334:CK397" si="169">"50m得点表!"&amp;$CC334&amp;"16:"&amp;$CC334&amp;"25"</f>
        <v>50m得点表!16:25</v>
      </c>
      <c r="CL334" s="15" t="str">
        <f t="shared" ref="CL334:CL397" si="170">"往得点表!"&amp;$CC334&amp;"3:"&amp;$CC334&amp;"13"</f>
        <v>往得点表!3:13</v>
      </c>
      <c r="CM334" s="92" t="str">
        <f t="shared" ref="CM334:CM397" si="171">"往得点表!"&amp;$CC334&amp;"16:"&amp;$CC334&amp;"25"</f>
        <v>往得点表!16:25</v>
      </c>
      <c r="CN334" s="15" t="str">
        <f t="shared" ref="CN334:CN397" si="172">"腕得点表!"&amp;$CC334&amp;"3:"&amp;$CC334&amp;"13"</f>
        <v>腕得点表!3:13</v>
      </c>
      <c r="CO334" s="92" t="str">
        <f t="shared" ref="CO334:CO397" si="173">"腕得点表!"&amp;$CC334&amp;"16:"&amp;$CC334&amp;"25"</f>
        <v>腕得点表!16:25</v>
      </c>
      <c r="CP334" s="15" t="str">
        <f t="shared" ref="CP334:CP397" si="174">"腕膝得点表!"&amp;$CC334&amp;"3:"&amp;$CC334&amp;"4"</f>
        <v>腕膝得点表!3:4</v>
      </c>
      <c r="CQ334" s="92" t="str">
        <f t="shared" ref="CQ334:CQ397" si="175">"腕膝得点表!"&amp;$CC334&amp;"8:"&amp;$CC334&amp;"9"</f>
        <v>腕膝得点表!8:9</v>
      </c>
      <c r="CR334" s="15" t="str">
        <f t="shared" ref="CR334:CR397" si="176">"20mシャトルラン得点表!"&amp;$CC334&amp;"3:"&amp;$CC334&amp;"13"</f>
        <v>20mシャトルラン得点表!3:13</v>
      </c>
      <c r="CS334" s="92" t="str">
        <f t="shared" ref="CS334:CS397" si="177">"20mシャトルラン得点表!"&amp;$CC334&amp;"16:"&amp;$CC334&amp;"25"</f>
        <v>20mシャトルラン得点表!16:25</v>
      </c>
      <c r="CT334" s="31" t="b">
        <f t="shared" si="160"/>
        <v>0</v>
      </c>
    </row>
    <row r="335" spans="1:98">
      <c r="A335" s="8">
        <v>323</v>
      </c>
      <c r="B335" s="117"/>
      <c r="C335" s="13"/>
      <c r="D335" s="138"/>
      <c r="E335" s="13"/>
      <c r="F335" s="111" t="str">
        <f t="shared" si="148"/>
        <v/>
      </c>
      <c r="G335" s="13"/>
      <c r="H335" s="13"/>
      <c r="I335" s="29"/>
      <c r="J335" s="114" t="str">
        <f t="shared" ca="1" si="149"/>
        <v/>
      </c>
      <c r="K335" s="4"/>
      <c r="L335" s="45"/>
      <c r="M335" s="45"/>
      <c r="N335" s="45"/>
      <c r="O335" s="22"/>
      <c r="P335" s="23" t="str">
        <f t="shared" ca="1" si="150"/>
        <v/>
      </c>
      <c r="Q335" s="42"/>
      <c r="R335" s="43"/>
      <c r="S335" s="43"/>
      <c r="T335" s="43"/>
      <c r="U335" s="120"/>
      <c r="V335" s="95"/>
      <c r="W335" s="29" t="str">
        <f t="shared" ca="1" si="151"/>
        <v/>
      </c>
      <c r="X335" s="29"/>
      <c r="Y335" s="42"/>
      <c r="Z335" s="43"/>
      <c r="AA335" s="43"/>
      <c r="AB335" s="43"/>
      <c r="AC335" s="44"/>
      <c r="AD335" s="22"/>
      <c r="AE335" s="23" t="str">
        <f t="shared" ca="1" si="152"/>
        <v/>
      </c>
      <c r="AF335" s="22"/>
      <c r="AG335" s="23" t="str">
        <f t="shared" ca="1" si="153"/>
        <v/>
      </c>
      <c r="AH335" s="95"/>
      <c r="AI335" s="29" t="str">
        <f t="shared" ca="1" si="154"/>
        <v/>
      </c>
      <c r="AJ335" s="22"/>
      <c r="AK335" s="23" t="str">
        <f t="shared" ca="1" si="155"/>
        <v/>
      </c>
      <c r="AL335" s="22"/>
      <c r="AM335" s="23" t="str">
        <f t="shared" ca="1" si="156"/>
        <v/>
      </c>
      <c r="AN335" s="9" t="str">
        <f t="shared" si="157"/>
        <v/>
      </c>
      <c r="AO335" s="9" t="str">
        <f t="shared" si="158"/>
        <v/>
      </c>
      <c r="AP335" s="9" t="str">
        <f>IF(AN335=7,VLOOKUP(AO335,設定!$A$2:$B$6,2,1),"---")</f>
        <v>---</v>
      </c>
      <c r="AQ335" s="64"/>
      <c r="AR335" s="65"/>
      <c r="AS335" s="65"/>
      <c r="AT335" s="66" t="s">
        <v>105</v>
      </c>
      <c r="AU335" s="67"/>
      <c r="AV335" s="66"/>
      <c r="AW335" s="68"/>
      <c r="AX335" s="69" t="str">
        <f t="shared" si="161"/>
        <v/>
      </c>
      <c r="AY335" s="66" t="s">
        <v>105</v>
      </c>
      <c r="AZ335" s="66" t="s">
        <v>105</v>
      </c>
      <c r="BA335" s="66" t="s">
        <v>105</v>
      </c>
      <c r="BB335" s="66"/>
      <c r="BC335" s="66"/>
      <c r="BD335" s="66"/>
      <c r="BE335" s="66"/>
      <c r="BF335" s="70"/>
      <c r="BG335" s="74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153"/>
      <c r="BZ335" s="83"/>
      <c r="CA335" s="31"/>
      <c r="CB335" s="31">
        <v>323</v>
      </c>
      <c r="CC335" s="15" t="str">
        <f t="shared" si="159"/>
        <v/>
      </c>
      <c r="CD335" s="15" t="str">
        <f t="shared" si="162"/>
        <v>立得点表!3:12</v>
      </c>
      <c r="CE335" s="92" t="str">
        <f t="shared" si="163"/>
        <v>立得点表!16:25</v>
      </c>
      <c r="CF335" s="15" t="str">
        <f t="shared" si="164"/>
        <v>立3段得点表!3:13</v>
      </c>
      <c r="CG335" s="92" t="str">
        <f t="shared" si="165"/>
        <v>立3段得点表!16:25</v>
      </c>
      <c r="CH335" s="15" t="str">
        <f t="shared" si="166"/>
        <v>ボール得点表!3:13</v>
      </c>
      <c r="CI335" s="92" t="str">
        <f t="shared" si="167"/>
        <v>ボール得点表!16:25</v>
      </c>
      <c r="CJ335" s="15" t="str">
        <f t="shared" si="168"/>
        <v>50m得点表!3:13</v>
      </c>
      <c r="CK335" s="92" t="str">
        <f t="shared" si="169"/>
        <v>50m得点表!16:25</v>
      </c>
      <c r="CL335" s="15" t="str">
        <f t="shared" si="170"/>
        <v>往得点表!3:13</v>
      </c>
      <c r="CM335" s="92" t="str">
        <f t="shared" si="171"/>
        <v>往得点表!16:25</v>
      </c>
      <c r="CN335" s="15" t="str">
        <f t="shared" si="172"/>
        <v>腕得点表!3:13</v>
      </c>
      <c r="CO335" s="92" t="str">
        <f t="shared" si="173"/>
        <v>腕得点表!16:25</v>
      </c>
      <c r="CP335" s="15" t="str">
        <f t="shared" si="174"/>
        <v>腕膝得点表!3:4</v>
      </c>
      <c r="CQ335" s="92" t="str">
        <f t="shared" si="175"/>
        <v>腕膝得点表!8:9</v>
      </c>
      <c r="CR335" s="15" t="str">
        <f t="shared" si="176"/>
        <v>20mシャトルラン得点表!3:13</v>
      </c>
      <c r="CS335" s="92" t="str">
        <f t="shared" si="177"/>
        <v>20mシャトルラン得点表!16:25</v>
      </c>
      <c r="CT335" s="31" t="b">
        <f t="shared" si="160"/>
        <v>0</v>
      </c>
    </row>
    <row r="336" spans="1:98">
      <c r="A336" s="8">
        <v>324</v>
      </c>
      <c r="B336" s="117"/>
      <c r="C336" s="13"/>
      <c r="D336" s="138"/>
      <c r="E336" s="13"/>
      <c r="F336" s="111" t="str">
        <f t="shared" si="148"/>
        <v/>
      </c>
      <c r="G336" s="13"/>
      <c r="H336" s="13"/>
      <c r="I336" s="29"/>
      <c r="J336" s="114" t="str">
        <f t="shared" ca="1" si="149"/>
        <v/>
      </c>
      <c r="K336" s="4"/>
      <c r="L336" s="45"/>
      <c r="M336" s="45"/>
      <c r="N336" s="45"/>
      <c r="O336" s="22"/>
      <c r="P336" s="23" t="str">
        <f t="shared" ca="1" si="150"/>
        <v/>
      </c>
      <c r="Q336" s="42"/>
      <c r="R336" s="43"/>
      <c r="S336" s="43"/>
      <c r="T336" s="43"/>
      <c r="U336" s="120"/>
      <c r="V336" s="95"/>
      <c r="W336" s="29" t="str">
        <f t="shared" ca="1" si="151"/>
        <v/>
      </c>
      <c r="X336" s="29"/>
      <c r="Y336" s="42"/>
      <c r="Z336" s="43"/>
      <c r="AA336" s="43"/>
      <c r="AB336" s="43"/>
      <c r="AC336" s="44"/>
      <c r="AD336" s="22"/>
      <c r="AE336" s="23" t="str">
        <f t="shared" ca="1" si="152"/>
        <v/>
      </c>
      <c r="AF336" s="22"/>
      <c r="AG336" s="23" t="str">
        <f t="shared" ca="1" si="153"/>
        <v/>
      </c>
      <c r="AH336" s="95"/>
      <c r="AI336" s="29" t="str">
        <f t="shared" ca="1" si="154"/>
        <v/>
      </c>
      <c r="AJ336" s="22"/>
      <c r="AK336" s="23" t="str">
        <f t="shared" ca="1" si="155"/>
        <v/>
      </c>
      <c r="AL336" s="22"/>
      <c r="AM336" s="23" t="str">
        <f t="shared" ca="1" si="156"/>
        <v/>
      </c>
      <c r="AN336" s="9" t="str">
        <f t="shared" si="157"/>
        <v/>
      </c>
      <c r="AO336" s="9" t="str">
        <f t="shared" si="158"/>
        <v/>
      </c>
      <c r="AP336" s="9" t="str">
        <f>IF(AN336=7,VLOOKUP(AO336,設定!$A$2:$B$6,2,1),"---")</f>
        <v>---</v>
      </c>
      <c r="AQ336" s="64"/>
      <c r="AR336" s="65"/>
      <c r="AS336" s="65"/>
      <c r="AT336" s="66" t="s">
        <v>105</v>
      </c>
      <c r="AU336" s="67"/>
      <c r="AV336" s="66"/>
      <c r="AW336" s="68"/>
      <c r="AX336" s="69" t="str">
        <f t="shared" si="161"/>
        <v/>
      </c>
      <c r="AY336" s="66" t="s">
        <v>105</v>
      </c>
      <c r="AZ336" s="66" t="s">
        <v>105</v>
      </c>
      <c r="BA336" s="66" t="s">
        <v>105</v>
      </c>
      <c r="BB336" s="66"/>
      <c r="BC336" s="66"/>
      <c r="BD336" s="66"/>
      <c r="BE336" s="66"/>
      <c r="BF336" s="70"/>
      <c r="BG336" s="74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153"/>
      <c r="BZ336" s="83"/>
      <c r="CA336" s="31"/>
      <c r="CB336" s="31">
        <v>324</v>
      </c>
      <c r="CC336" s="15" t="str">
        <f t="shared" si="159"/>
        <v/>
      </c>
      <c r="CD336" s="15" t="str">
        <f t="shared" si="162"/>
        <v>立得点表!3:12</v>
      </c>
      <c r="CE336" s="92" t="str">
        <f t="shared" si="163"/>
        <v>立得点表!16:25</v>
      </c>
      <c r="CF336" s="15" t="str">
        <f t="shared" si="164"/>
        <v>立3段得点表!3:13</v>
      </c>
      <c r="CG336" s="92" t="str">
        <f t="shared" si="165"/>
        <v>立3段得点表!16:25</v>
      </c>
      <c r="CH336" s="15" t="str">
        <f t="shared" si="166"/>
        <v>ボール得点表!3:13</v>
      </c>
      <c r="CI336" s="92" t="str">
        <f t="shared" si="167"/>
        <v>ボール得点表!16:25</v>
      </c>
      <c r="CJ336" s="15" t="str">
        <f t="shared" si="168"/>
        <v>50m得点表!3:13</v>
      </c>
      <c r="CK336" s="92" t="str">
        <f t="shared" si="169"/>
        <v>50m得点表!16:25</v>
      </c>
      <c r="CL336" s="15" t="str">
        <f t="shared" si="170"/>
        <v>往得点表!3:13</v>
      </c>
      <c r="CM336" s="92" t="str">
        <f t="shared" si="171"/>
        <v>往得点表!16:25</v>
      </c>
      <c r="CN336" s="15" t="str">
        <f t="shared" si="172"/>
        <v>腕得点表!3:13</v>
      </c>
      <c r="CO336" s="92" t="str">
        <f t="shared" si="173"/>
        <v>腕得点表!16:25</v>
      </c>
      <c r="CP336" s="15" t="str">
        <f t="shared" si="174"/>
        <v>腕膝得点表!3:4</v>
      </c>
      <c r="CQ336" s="92" t="str">
        <f t="shared" si="175"/>
        <v>腕膝得点表!8:9</v>
      </c>
      <c r="CR336" s="15" t="str">
        <f t="shared" si="176"/>
        <v>20mシャトルラン得点表!3:13</v>
      </c>
      <c r="CS336" s="92" t="str">
        <f t="shared" si="177"/>
        <v>20mシャトルラン得点表!16:25</v>
      </c>
      <c r="CT336" s="31" t="b">
        <f t="shared" si="160"/>
        <v>0</v>
      </c>
    </row>
    <row r="337" spans="1:98">
      <c r="A337" s="8">
        <v>325</v>
      </c>
      <c r="B337" s="117"/>
      <c r="C337" s="13"/>
      <c r="D337" s="138"/>
      <c r="E337" s="13"/>
      <c r="F337" s="111" t="str">
        <f t="shared" si="148"/>
        <v/>
      </c>
      <c r="G337" s="13"/>
      <c r="H337" s="13"/>
      <c r="I337" s="29"/>
      <c r="J337" s="114" t="str">
        <f t="shared" ca="1" si="149"/>
        <v/>
      </c>
      <c r="K337" s="4"/>
      <c r="L337" s="45"/>
      <c r="M337" s="45"/>
      <c r="N337" s="45"/>
      <c r="O337" s="22"/>
      <c r="P337" s="23" t="str">
        <f t="shared" ca="1" si="150"/>
        <v/>
      </c>
      <c r="Q337" s="42"/>
      <c r="R337" s="43"/>
      <c r="S337" s="43"/>
      <c r="T337" s="43"/>
      <c r="U337" s="120"/>
      <c r="V337" s="95"/>
      <c r="W337" s="29" t="str">
        <f t="shared" ca="1" si="151"/>
        <v/>
      </c>
      <c r="X337" s="29"/>
      <c r="Y337" s="42"/>
      <c r="Z337" s="43"/>
      <c r="AA337" s="43"/>
      <c r="AB337" s="43"/>
      <c r="AC337" s="44"/>
      <c r="AD337" s="22"/>
      <c r="AE337" s="23" t="str">
        <f t="shared" ca="1" si="152"/>
        <v/>
      </c>
      <c r="AF337" s="22"/>
      <c r="AG337" s="23" t="str">
        <f t="shared" ca="1" si="153"/>
        <v/>
      </c>
      <c r="AH337" s="95"/>
      <c r="AI337" s="29" t="str">
        <f t="shared" ca="1" si="154"/>
        <v/>
      </c>
      <c r="AJ337" s="22"/>
      <c r="AK337" s="23" t="str">
        <f t="shared" ca="1" si="155"/>
        <v/>
      </c>
      <c r="AL337" s="22"/>
      <c r="AM337" s="23" t="str">
        <f t="shared" ca="1" si="156"/>
        <v/>
      </c>
      <c r="AN337" s="9" t="str">
        <f t="shared" si="157"/>
        <v/>
      </c>
      <c r="AO337" s="9" t="str">
        <f t="shared" si="158"/>
        <v/>
      </c>
      <c r="AP337" s="9" t="str">
        <f>IF(AN337=7,VLOOKUP(AO337,設定!$A$2:$B$6,2,1),"---")</f>
        <v>---</v>
      </c>
      <c r="AQ337" s="64"/>
      <c r="AR337" s="65"/>
      <c r="AS337" s="65"/>
      <c r="AT337" s="66" t="s">
        <v>105</v>
      </c>
      <c r="AU337" s="67"/>
      <c r="AV337" s="66"/>
      <c r="AW337" s="68"/>
      <c r="AX337" s="69" t="str">
        <f t="shared" si="161"/>
        <v/>
      </c>
      <c r="AY337" s="66" t="s">
        <v>105</v>
      </c>
      <c r="AZ337" s="66" t="s">
        <v>105</v>
      </c>
      <c r="BA337" s="66" t="s">
        <v>105</v>
      </c>
      <c r="BB337" s="66"/>
      <c r="BC337" s="66"/>
      <c r="BD337" s="66"/>
      <c r="BE337" s="66"/>
      <c r="BF337" s="70"/>
      <c r="BG337" s="74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153"/>
      <c r="BZ337" s="83"/>
      <c r="CA337" s="31"/>
      <c r="CB337" s="31">
        <v>325</v>
      </c>
      <c r="CC337" s="15" t="str">
        <f t="shared" si="159"/>
        <v/>
      </c>
      <c r="CD337" s="15" t="str">
        <f t="shared" si="162"/>
        <v>立得点表!3:12</v>
      </c>
      <c r="CE337" s="92" t="str">
        <f t="shared" si="163"/>
        <v>立得点表!16:25</v>
      </c>
      <c r="CF337" s="15" t="str">
        <f t="shared" si="164"/>
        <v>立3段得点表!3:13</v>
      </c>
      <c r="CG337" s="92" t="str">
        <f t="shared" si="165"/>
        <v>立3段得点表!16:25</v>
      </c>
      <c r="CH337" s="15" t="str">
        <f t="shared" si="166"/>
        <v>ボール得点表!3:13</v>
      </c>
      <c r="CI337" s="92" t="str">
        <f t="shared" si="167"/>
        <v>ボール得点表!16:25</v>
      </c>
      <c r="CJ337" s="15" t="str">
        <f t="shared" si="168"/>
        <v>50m得点表!3:13</v>
      </c>
      <c r="CK337" s="92" t="str">
        <f t="shared" si="169"/>
        <v>50m得点表!16:25</v>
      </c>
      <c r="CL337" s="15" t="str">
        <f t="shared" si="170"/>
        <v>往得点表!3:13</v>
      </c>
      <c r="CM337" s="92" t="str">
        <f t="shared" si="171"/>
        <v>往得点表!16:25</v>
      </c>
      <c r="CN337" s="15" t="str">
        <f t="shared" si="172"/>
        <v>腕得点表!3:13</v>
      </c>
      <c r="CO337" s="92" t="str">
        <f t="shared" si="173"/>
        <v>腕得点表!16:25</v>
      </c>
      <c r="CP337" s="15" t="str">
        <f t="shared" si="174"/>
        <v>腕膝得点表!3:4</v>
      </c>
      <c r="CQ337" s="92" t="str">
        <f t="shared" si="175"/>
        <v>腕膝得点表!8:9</v>
      </c>
      <c r="CR337" s="15" t="str">
        <f t="shared" si="176"/>
        <v>20mシャトルラン得点表!3:13</v>
      </c>
      <c r="CS337" s="92" t="str">
        <f t="shared" si="177"/>
        <v>20mシャトルラン得点表!16:25</v>
      </c>
      <c r="CT337" s="31" t="b">
        <f t="shared" si="160"/>
        <v>0</v>
      </c>
    </row>
    <row r="338" spans="1:98">
      <c r="A338" s="8">
        <v>326</v>
      </c>
      <c r="B338" s="117"/>
      <c r="C338" s="13"/>
      <c r="D338" s="138"/>
      <c r="E338" s="13"/>
      <c r="F338" s="111" t="str">
        <f t="shared" si="148"/>
        <v/>
      </c>
      <c r="G338" s="13"/>
      <c r="H338" s="13"/>
      <c r="I338" s="29"/>
      <c r="J338" s="114" t="str">
        <f t="shared" ca="1" si="149"/>
        <v/>
      </c>
      <c r="K338" s="4"/>
      <c r="L338" s="45"/>
      <c r="M338" s="45"/>
      <c r="N338" s="45"/>
      <c r="O338" s="22"/>
      <c r="P338" s="23" t="str">
        <f t="shared" ca="1" si="150"/>
        <v/>
      </c>
      <c r="Q338" s="42"/>
      <c r="R338" s="43"/>
      <c r="S338" s="43"/>
      <c r="T338" s="43"/>
      <c r="U338" s="120"/>
      <c r="V338" s="95"/>
      <c r="W338" s="29" t="str">
        <f t="shared" ca="1" si="151"/>
        <v/>
      </c>
      <c r="X338" s="29"/>
      <c r="Y338" s="42"/>
      <c r="Z338" s="43"/>
      <c r="AA338" s="43"/>
      <c r="AB338" s="43"/>
      <c r="AC338" s="44"/>
      <c r="AD338" s="22"/>
      <c r="AE338" s="23" t="str">
        <f t="shared" ca="1" si="152"/>
        <v/>
      </c>
      <c r="AF338" s="22"/>
      <c r="AG338" s="23" t="str">
        <f t="shared" ca="1" si="153"/>
        <v/>
      </c>
      <c r="AH338" s="95"/>
      <c r="AI338" s="29" t="str">
        <f t="shared" ca="1" si="154"/>
        <v/>
      </c>
      <c r="AJ338" s="22"/>
      <c r="AK338" s="23" t="str">
        <f t="shared" ca="1" si="155"/>
        <v/>
      </c>
      <c r="AL338" s="22"/>
      <c r="AM338" s="23" t="str">
        <f t="shared" ca="1" si="156"/>
        <v/>
      </c>
      <c r="AN338" s="9" t="str">
        <f t="shared" si="157"/>
        <v/>
      </c>
      <c r="AO338" s="9" t="str">
        <f t="shared" si="158"/>
        <v/>
      </c>
      <c r="AP338" s="9" t="str">
        <f>IF(AN338=7,VLOOKUP(AO338,設定!$A$2:$B$6,2,1),"---")</f>
        <v>---</v>
      </c>
      <c r="AQ338" s="64"/>
      <c r="AR338" s="65"/>
      <c r="AS338" s="65"/>
      <c r="AT338" s="66" t="s">
        <v>105</v>
      </c>
      <c r="AU338" s="67"/>
      <c r="AV338" s="66"/>
      <c r="AW338" s="68"/>
      <c r="AX338" s="69" t="str">
        <f t="shared" si="161"/>
        <v/>
      </c>
      <c r="AY338" s="66" t="s">
        <v>105</v>
      </c>
      <c r="AZ338" s="66" t="s">
        <v>105</v>
      </c>
      <c r="BA338" s="66" t="s">
        <v>105</v>
      </c>
      <c r="BB338" s="66"/>
      <c r="BC338" s="66"/>
      <c r="BD338" s="66"/>
      <c r="BE338" s="66"/>
      <c r="BF338" s="70"/>
      <c r="BG338" s="74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153"/>
      <c r="BZ338" s="83"/>
      <c r="CA338" s="31"/>
      <c r="CB338" s="31">
        <v>326</v>
      </c>
      <c r="CC338" s="15" t="str">
        <f t="shared" si="159"/>
        <v/>
      </c>
      <c r="CD338" s="15" t="str">
        <f t="shared" si="162"/>
        <v>立得点表!3:12</v>
      </c>
      <c r="CE338" s="92" t="str">
        <f t="shared" si="163"/>
        <v>立得点表!16:25</v>
      </c>
      <c r="CF338" s="15" t="str">
        <f t="shared" si="164"/>
        <v>立3段得点表!3:13</v>
      </c>
      <c r="CG338" s="92" t="str">
        <f t="shared" si="165"/>
        <v>立3段得点表!16:25</v>
      </c>
      <c r="CH338" s="15" t="str">
        <f t="shared" si="166"/>
        <v>ボール得点表!3:13</v>
      </c>
      <c r="CI338" s="92" t="str">
        <f t="shared" si="167"/>
        <v>ボール得点表!16:25</v>
      </c>
      <c r="CJ338" s="15" t="str">
        <f t="shared" si="168"/>
        <v>50m得点表!3:13</v>
      </c>
      <c r="CK338" s="92" t="str">
        <f t="shared" si="169"/>
        <v>50m得点表!16:25</v>
      </c>
      <c r="CL338" s="15" t="str">
        <f t="shared" si="170"/>
        <v>往得点表!3:13</v>
      </c>
      <c r="CM338" s="92" t="str">
        <f t="shared" si="171"/>
        <v>往得点表!16:25</v>
      </c>
      <c r="CN338" s="15" t="str">
        <f t="shared" si="172"/>
        <v>腕得点表!3:13</v>
      </c>
      <c r="CO338" s="92" t="str">
        <f t="shared" si="173"/>
        <v>腕得点表!16:25</v>
      </c>
      <c r="CP338" s="15" t="str">
        <f t="shared" si="174"/>
        <v>腕膝得点表!3:4</v>
      </c>
      <c r="CQ338" s="92" t="str">
        <f t="shared" si="175"/>
        <v>腕膝得点表!8:9</v>
      </c>
      <c r="CR338" s="15" t="str">
        <f t="shared" si="176"/>
        <v>20mシャトルラン得点表!3:13</v>
      </c>
      <c r="CS338" s="92" t="str">
        <f t="shared" si="177"/>
        <v>20mシャトルラン得点表!16:25</v>
      </c>
      <c r="CT338" s="31" t="b">
        <f t="shared" si="160"/>
        <v>0</v>
      </c>
    </row>
    <row r="339" spans="1:98">
      <c r="A339" s="8">
        <v>327</v>
      </c>
      <c r="B339" s="117"/>
      <c r="C339" s="13"/>
      <c r="D339" s="138"/>
      <c r="E339" s="13"/>
      <c r="F339" s="111" t="str">
        <f t="shared" si="148"/>
        <v/>
      </c>
      <c r="G339" s="13"/>
      <c r="H339" s="13"/>
      <c r="I339" s="29"/>
      <c r="J339" s="114" t="str">
        <f t="shared" ca="1" si="149"/>
        <v/>
      </c>
      <c r="K339" s="4"/>
      <c r="L339" s="45"/>
      <c r="M339" s="45"/>
      <c r="N339" s="45"/>
      <c r="O339" s="22"/>
      <c r="P339" s="23" t="str">
        <f t="shared" ca="1" si="150"/>
        <v/>
      </c>
      <c r="Q339" s="42"/>
      <c r="R339" s="43"/>
      <c r="S339" s="43"/>
      <c r="T339" s="43"/>
      <c r="U339" s="120"/>
      <c r="V339" s="95"/>
      <c r="W339" s="29" t="str">
        <f t="shared" ca="1" si="151"/>
        <v/>
      </c>
      <c r="X339" s="29"/>
      <c r="Y339" s="42"/>
      <c r="Z339" s="43"/>
      <c r="AA339" s="43"/>
      <c r="AB339" s="43"/>
      <c r="AC339" s="44"/>
      <c r="AD339" s="22"/>
      <c r="AE339" s="23" t="str">
        <f t="shared" ca="1" si="152"/>
        <v/>
      </c>
      <c r="AF339" s="22"/>
      <c r="AG339" s="23" t="str">
        <f t="shared" ca="1" si="153"/>
        <v/>
      </c>
      <c r="AH339" s="95"/>
      <c r="AI339" s="29" t="str">
        <f t="shared" ca="1" si="154"/>
        <v/>
      </c>
      <c r="AJ339" s="22"/>
      <c r="AK339" s="23" t="str">
        <f t="shared" ca="1" si="155"/>
        <v/>
      </c>
      <c r="AL339" s="22"/>
      <c r="AM339" s="23" t="str">
        <f t="shared" ca="1" si="156"/>
        <v/>
      </c>
      <c r="AN339" s="9" t="str">
        <f t="shared" si="157"/>
        <v/>
      </c>
      <c r="AO339" s="9" t="str">
        <f t="shared" si="158"/>
        <v/>
      </c>
      <c r="AP339" s="9" t="str">
        <f>IF(AN339=7,VLOOKUP(AO339,設定!$A$2:$B$6,2,1),"---")</f>
        <v>---</v>
      </c>
      <c r="AQ339" s="64"/>
      <c r="AR339" s="65"/>
      <c r="AS339" s="65"/>
      <c r="AT339" s="66" t="s">
        <v>105</v>
      </c>
      <c r="AU339" s="67"/>
      <c r="AV339" s="66"/>
      <c r="AW339" s="68"/>
      <c r="AX339" s="69" t="str">
        <f t="shared" si="161"/>
        <v/>
      </c>
      <c r="AY339" s="66" t="s">
        <v>105</v>
      </c>
      <c r="AZ339" s="66" t="s">
        <v>105</v>
      </c>
      <c r="BA339" s="66" t="s">
        <v>105</v>
      </c>
      <c r="BB339" s="66"/>
      <c r="BC339" s="66"/>
      <c r="BD339" s="66"/>
      <c r="BE339" s="66"/>
      <c r="BF339" s="70"/>
      <c r="BG339" s="74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153"/>
      <c r="BZ339" s="83"/>
      <c r="CA339" s="31"/>
      <c r="CB339" s="31">
        <v>327</v>
      </c>
      <c r="CC339" s="15" t="str">
        <f t="shared" si="159"/>
        <v/>
      </c>
      <c r="CD339" s="15" t="str">
        <f t="shared" si="162"/>
        <v>立得点表!3:12</v>
      </c>
      <c r="CE339" s="92" t="str">
        <f t="shared" si="163"/>
        <v>立得点表!16:25</v>
      </c>
      <c r="CF339" s="15" t="str">
        <f t="shared" si="164"/>
        <v>立3段得点表!3:13</v>
      </c>
      <c r="CG339" s="92" t="str">
        <f t="shared" si="165"/>
        <v>立3段得点表!16:25</v>
      </c>
      <c r="CH339" s="15" t="str">
        <f t="shared" si="166"/>
        <v>ボール得点表!3:13</v>
      </c>
      <c r="CI339" s="92" t="str">
        <f t="shared" si="167"/>
        <v>ボール得点表!16:25</v>
      </c>
      <c r="CJ339" s="15" t="str">
        <f t="shared" si="168"/>
        <v>50m得点表!3:13</v>
      </c>
      <c r="CK339" s="92" t="str">
        <f t="shared" si="169"/>
        <v>50m得点表!16:25</v>
      </c>
      <c r="CL339" s="15" t="str">
        <f t="shared" si="170"/>
        <v>往得点表!3:13</v>
      </c>
      <c r="CM339" s="92" t="str">
        <f t="shared" si="171"/>
        <v>往得点表!16:25</v>
      </c>
      <c r="CN339" s="15" t="str">
        <f t="shared" si="172"/>
        <v>腕得点表!3:13</v>
      </c>
      <c r="CO339" s="92" t="str">
        <f t="shared" si="173"/>
        <v>腕得点表!16:25</v>
      </c>
      <c r="CP339" s="15" t="str">
        <f t="shared" si="174"/>
        <v>腕膝得点表!3:4</v>
      </c>
      <c r="CQ339" s="92" t="str">
        <f t="shared" si="175"/>
        <v>腕膝得点表!8:9</v>
      </c>
      <c r="CR339" s="15" t="str">
        <f t="shared" si="176"/>
        <v>20mシャトルラン得点表!3:13</v>
      </c>
      <c r="CS339" s="92" t="str">
        <f t="shared" si="177"/>
        <v>20mシャトルラン得点表!16:25</v>
      </c>
      <c r="CT339" s="31" t="b">
        <f t="shared" si="160"/>
        <v>0</v>
      </c>
    </row>
    <row r="340" spans="1:98">
      <c r="A340" s="8">
        <v>328</v>
      </c>
      <c r="B340" s="117"/>
      <c r="C340" s="13"/>
      <c r="D340" s="138"/>
      <c r="E340" s="13"/>
      <c r="F340" s="111" t="str">
        <f t="shared" si="148"/>
        <v/>
      </c>
      <c r="G340" s="13"/>
      <c r="H340" s="13"/>
      <c r="I340" s="29"/>
      <c r="J340" s="114" t="str">
        <f t="shared" ca="1" si="149"/>
        <v/>
      </c>
      <c r="K340" s="4"/>
      <c r="L340" s="45"/>
      <c r="M340" s="45"/>
      <c r="N340" s="45"/>
      <c r="O340" s="22"/>
      <c r="P340" s="23" t="str">
        <f t="shared" ca="1" si="150"/>
        <v/>
      </c>
      <c r="Q340" s="42"/>
      <c r="R340" s="43"/>
      <c r="S340" s="43"/>
      <c r="T340" s="43"/>
      <c r="U340" s="120"/>
      <c r="V340" s="95"/>
      <c r="W340" s="29" t="str">
        <f t="shared" ca="1" si="151"/>
        <v/>
      </c>
      <c r="X340" s="29"/>
      <c r="Y340" s="42"/>
      <c r="Z340" s="43"/>
      <c r="AA340" s="43"/>
      <c r="AB340" s="43"/>
      <c r="AC340" s="44"/>
      <c r="AD340" s="22"/>
      <c r="AE340" s="23" t="str">
        <f t="shared" ca="1" si="152"/>
        <v/>
      </c>
      <c r="AF340" s="22"/>
      <c r="AG340" s="23" t="str">
        <f t="shared" ca="1" si="153"/>
        <v/>
      </c>
      <c r="AH340" s="95"/>
      <c r="AI340" s="29" t="str">
        <f t="shared" ca="1" si="154"/>
        <v/>
      </c>
      <c r="AJ340" s="22"/>
      <c r="AK340" s="23" t="str">
        <f t="shared" ca="1" si="155"/>
        <v/>
      </c>
      <c r="AL340" s="22"/>
      <c r="AM340" s="23" t="str">
        <f t="shared" ca="1" si="156"/>
        <v/>
      </c>
      <c r="AN340" s="9" t="str">
        <f t="shared" si="157"/>
        <v/>
      </c>
      <c r="AO340" s="9" t="str">
        <f t="shared" si="158"/>
        <v/>
      </c>
      <c r="AP340" s="9" t="str">
        <f>IF(AN340=7,VLOOKUP(AO340,設定!$A$2:$B$6,2,1),"---")</f>
        <v>---</v>
      </c>
      <c r="AQ340" s="64"/>
      <c r="AR340" s="65"/>
      <c r="AS340" s="65"/>
      <c r="AT340" s="66" t="s">
        <v>105</v>
      </c>
      <c r="AU340" s="67"/>
      <c r="AV340" s="66"/>
      <c r="AW340" s="68"/>
      <c r="AX340" s="69" t="str">
        <f t="shared" si="161"/>
        <v/>
      </c>
      <c r="AY340" s="66" t="s">
        <v>105</v>
      </c>
      <c r="AZ340" s="66" t="s">
        <v>105</v>
      </c>
      <c r="BA340" s="66" t="s">
        <v>105</v>
      </c>
      <c r="BB340" s="66"/>
      <c r="BC340" s="66"/>
      <c r="BD340" s="66"/>
      <c r="BE340" s="66"/>
      <c r="BF340" s="70"/>
      <c r="BG340" s="74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153"/>
      <c r="BZ340" s="83"/>
      <c r="CA340" s="31"/>
      <c r="CB340" s="31">
        <v>328</v>
      </c>
      <c r="CC340" s="15" t="str">
        <f t="shared" si="159"/>
        <v/>
      </c>
      <c r="CD340" s="15" t="str">
        <f t="shared" si="162"/>
        <v>立得点表!3:12</v>
      </c>
      <c r="CE340" s="92" t="str">
        <f t="shared" si="163"/>
        <v>立得点表!16:25</v>
      </c>
      <c r="CF340" s="15" t="str">
        <f t="shared" si="164"/>
        <v>立3段得点表!3:13</v>
      </c>
      <c r="CG340" s="92" t="str">
        <f t="shared" si="165"/>
        <v>立3段得点表!16:25</v>
      </c>
      <c r="CH340" s="15" t="str">
        <f t="shared" si="166"/>
        <v>ボール得点表!3:13</v>
      </c>
      <c r="CI340" s="92" t="str">
        <f t="shared" si="167"/>
        <v>ボール得点表!16:25</v>
      </c>
      <c r="CJ340" s="15" t="str">
        <f t="shared" si="168"/>
        <v>50m得点表!3:13</v>
      </c>
      <c r="CK340" s="92" t="str">
        <f t="shared" si="169"/>
        <v>50m得点表!16:25</v>
      </c>
      <c r="CL340" s="15" t="str">
        <f t="shared" si="170"/>
        <v>往得点表!3:13</v>
      </c>
      <c r="CM340" s="92" t="str">
        <f t="shared" si="171"/>
        <v>往得点表!16:25</v>
      </c>
      <c r="CN340" s="15" t="str">
        <f t="shared" si="172"/>
        <v>腕得点表!3:13</v>
      </c>
      <c r="CO340" s="92" t="str">
        <f t="shared" si="173"/>
        <v>腕得点表!16:25</v>
      </c>
      <c r="CP340" s="15" t="str">
        <f t="shared" si="174"/>
        <v>腕膝得点表!3:4</v>
      </c>
      <c r="CQ340" s="92" t="str">
        <f t="shared" si="175"/>
        <v>腕膝得点表!8:9</v>
      </c>
      <c r="CR340" s="15" t="str">
        <f t="shared" si="176"/>
        <v>20mシャトルラン得点表!3:13</v>
      </c>
      <c r="CS340" s="92" t="str">
        <f t="shared" si="177"/>
        <v>20mシャトルラン得点表!16:25</v>
      </c>
      <c r="CT340" s="31" t="b">
        <f t="shared" si="160"/>
        <v>0</v>
      </c>
    </row>
    <row r="341" spans="1:98">
      <c r="A341" s="8">
        <v>329</v>
      </c>
      <c r="B341" s="117"/>
      <c r="C341" s="13"/>
      <c r="D341" s="138"/>
      <c r="E341" s="13"/>
      <c r="F341" s="111" t="str">
        <f t="shared" si="148"/>
        <v/>
      </c>
      <c r="G341" s="13"/>
      <c r="H341" s="13"/>
      <c r="I341" s="29"/>
      <c r="J341" s="114" t="str">
        <f t="shared" ca="1" si="149"/>
        <v/>
      </c>
      <c r="K341" s="4"/>
      <c r="L341" s="45"/>
      <c r="M341" s="45"/>
      <c r="N341" s="45"/>
      <c r="O341" s="22"/>
      <c r="P341" s="23" t="str">
        <f t="shared" ca="1" si="150"/>
        <v/>
      </c>
      <c r="Q341" s="42"/>
      <c r="R341" s="43"/>
      <c r="S341" s="43"/>
      <c r="T341" s="43"/>
      <c r="U341" s="120"/>
      <c r="V341" s="95"/>
      <c r="W341" s="29" t="str">
        <f t="shared" ca="1" si="151"/>
        <v/>
      </c>
      <c r="X341" s="29"/>
      <c r="Y341" s="42"/>
      <c r="Z341" s="43"/>
      <c r="AA341" s="43"/>
      <c r="AB341" s="43"/>
      <c r="AC341" s="44"/>
      <c r="AD341" s="22"/>
      <c r="AE341" s="23" t="str">
        <f t="shared" ca="1" si="152"/>
        <v/>
      </c>
      <c r="AF341" s="22"/>
      <c r="AG341" s="23" t="str">
        <f t="shared" ca="1" si="153"/>
        <v/>
      </c>
      <c r="AH341" s="95"/>
      <c r="AI341" s="29" t="str">
        <f t="shared" ca="1" si="154"/>
        <v/>
      </c>
      <c r="AJ341" s="22"/>
      <c r="AK341" s="23" t="str">
        <f t="shared" ca="1" si="155"/>
        <v/>
      </c>
      <c r="AL341" s="22"/>
      <c r="AM341" s="23" t="str">
        <f t="shared" ca="1" si="156"/>
        <v/>
      </c>
      <c r="AN341" s="9" t="str">
        <f t="shared" si="157"/>
        <v/>
      </c>
      <c r="AO341" s="9" t="str">
        <f t="shared" si="158"/>
        <v/>
      </c>
      <c r="AP341" s="9" t="str">
        <f>IF(AN341=7,VLOOKUP(AO341,設定!$A$2:$B$6,2,1),"---")</f>
        <v>---</v>
      </c>
      <c r="AQ341" s="64"/>
      <c r="AR341" s="65"/>
      <c r="AS341" s="65"/>
      <c r="AT341" s="66" t="s">
        <v>105</v>
      </c>
      <c r="AU341" s="67"/>
      <c r="AV341" s="66"/>
      <c r="AW341" s="68"/>
      <c r="AX341" s="69" t="str">
        <f t="shared" si="161"/>
        <v/>
      </c>
      <c r="AY341" s="66" t="s">
        <v>105</v>
      </c>
      <c r="AZ341" s="66" t="s">
        <v>105</v>
      </c>
      <c r="BA341" s="66" t="s">
        <v>105</v>
      </c>
      <c r="BB341" s="66"/>
      <c r="BC341" s="66"/>
      <c r="BD341" s="66"/>
      <c r="BE341" s="66"/>
      <c r="BF341" s="70"/>
      <c r="BG341" s="74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153"/>
      <c r="BZ341" s="83"/>
      <c r="CA341" s="31"/>
      <c r="CB341" s="31">
        <v>329</v>
      </c>
      <c r="CC341" s="15" t="str">
        <f t="shared" si="159"/>
        <v/>
      </c>
      <c r="CD341" s="15" t="str">
        <f t="shared" si="162"/>
        <v>立得点表!3:12</v>
      </c>
      <c r="CE341" s="92" t="str">
        <f t="shared" si="163"/>
        <v>立得点表!16:25</v>
      </c>
      <c r="CF341" s="15" t="str">
        <f t="shared" si="164"/>
        <v>立3段得点表!3:13</v>
      </c>
      <c r="CG341" s="92" t="str">
        <f t="shared" si="165"/>
        <v>立3段得点表!16:25</v>
      </c>
      <c r="CH341" s="15" t="str">
        <f t="shared" si="166"/>
        <v>ボール得点表!3:13</v>
      </c>
      <c r="CI341" s="92" t="str">
        <f t="shared" si="167"/>
        <v>ボール得点表!16:25</v>
      </c>
      <c r="CJ341" s="15" t="str">
        <f t="shared" si="168"/>
        <v>50m得点表!3:13</v>
      </c>
      <c r="CK341" s="92" t="str">
        <f t="shared" si="169"/>
        <v>50m得点表!16:25</v>
      </c>
      <c r="CL341" s="15" t="str">
        <f t="shared" si="170"/>
        <v>往得点表!3:13</v>
      </c>
      <c r="CM341" s="92" t="str">
        <f t="shared" si="171"/>
        <v>往得点表!16:25</v>
      </c>
      <c r="CN341" s="15" t="str">
        <f t="shared" si="172"/>
        <v>腕得点表!3:13</v>
      </c>
      <c r="CO341" s="92" t="str">
        <f t="shared" si="173"/>
        <v>腕得点表!16:25</v>
      </c>
      <c r="CP341" s="15" t="str">
        <f t="shared" si="174"/>
        <v>腕膝得点表!3:4</v>
      </c>
      <c r="CQ341" s="92" t="str">
        <f t="shared" si="175"/>
        <v>腕膝得点表!8:9</v>
      </c>
      <c r="CR341" s="15" t="str">
        <f t="shared" si="176"/>
        <v>20mシャトルラン得点表!3:13</v>
      </c>
      <c r="CS341" s="92" t="str">
        <f t="shared" si="177"/>
        <v>20mシャトルラン得点表!16:25</v>
      </c>
      <c r="CT341" s="31" t="b">
        <f t="shared" si="160"/>
        <v>0</v>
      </c>
    </row>
    <row r="342" spans="1:98">
      <c r="A342" s="8">
        <v>330</v>
      </c>
      <c r="B342" s="117"/>
      <c r="C342" s="13"/>
      <c r="D342" s="138"/>
      <c r="E342" s="13"/>
      <c r="F342" s="111" t="str">
        <f t="shared" si="148"/>
        <v/>
      </c>
      <c r="G342" s="13"/>
      <c r="H342" s="13"/>
      <c r="I342" s="29"/>
      <c r="J342" s="114" t="str">
        <f t="shared" ca="1" si="149"/>
        <v/>
      </c>
      <c r="K342" s="4"/>
      <c r="L342" s="45"/>
      <c r="M342" s="45"/>
      <c r="N342" s="45"/>
      <c r="O342" s="22"/>
      <c r="P342" s="23" t="str">
        <f t="shared" ca="1" si="150"/>
        <v/>
      </c>
      <c r="Q342" s="42"/>
      <c r="R342" s="43"/>
      <c r="S342" s="43"/>
      <c r="T342" s="43"/>
      <c r="U342" s="120"/>
      <c r="V342" s="95"/>
      <c r="W342" s="29" t="str">
        <f t="shared" ca="1" si="151"/>
        <v/>
      </c>
      <c r="X342" s="29"/>
      <c r="Y342" s="42"/>
      <c r="Z342" s="43"/>
      <c r="AA342" s="43"/>
      <c r="AB342" s="43"/>
      <c r="AC342" s="44"/>
      <c r="AD342" s="22"/>
      <c r="AE342" s="23" t="str">
        <f t="shared" ca="1" si="152"/>
        <v/>
      </c>
      <c r="AF342" s="22"/>
      <c r="AG342" s="23" t="str">
        <f t="shared" ca="1" si="153"/>
        <v/>
      </c>
      <c r="AH342" s="95"/>
      <c r="AI342" s="29" t="str">
        <f t="shared" ca="1" si="154"/>
        <v/>
      </c>
      <c r="AJ342" s="22"/>
      <c r="AK342" s="23" t="str">
        <f t="shared" ca="1" si="155"/>
        <v/>
      </c>
      <c r="AL342" s="22"/>
      <c r="AM342" s="23" t="str">
        <f t="shared" ca="1" si="156"/>
        <v/>
      </c>
      <c r="AN342" s="9" t="str">
        <f t="shared" si="157"/>
        <v/>
      </c>
      <c r="AO342" s="9" t="str">
        <f t="shared" si="158"/>
        <v/>
      </c>
      <c r="AP342" s="9" t="str">
        <f>IF(AN342=7,VLOOKUP(AO342,設定!$A$2:$B$6,2,1),"---")</f>
        <v>---</v>
      </c>
      <c r="AQ342" s="64"/>
      <c r="AR342" s="65"/>
      <c r="AS342" s="65"/>
      <c r="AT342" s="66" t="s">
        <v>105</v>
      </c>
      <c r="AU342" s="67"/>
      <c r="AV342" s="66"/>
      <c r="AW342" s="68"/>
      <c r="AX342" s="69" t="str">
        <f t="shared" si="161"/>
        <v/>
      </c>
      <c r="AY342" s="66" t="s">
        <v>105</v>
      </c>
      <c r="AZ342" s="66" t="s">
        <v>105</v>
      </c>
      <c r="BA342" s="66" t="s">
        <v>105</v>
      </c>
      <c r="BB342" s="66"/>
      <c r="BC342" s="66"/>
      <c r="BD342" s="66"/>
      <c r="BE342" s="66"/>
      <c r="BF342" s="70"/>
      <c r="BG342" s="74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153"/>
      <c r="BZ342" s="83"/>
      <c r="CA342" s="31"/>
      <c r="CB342" s="31">
        <v>330</v>
      </c>
      <c r="CC342" s="15" t="str">
        <f t="shared" si="159"/>
        <v/>
      </c>
      <c r="CD342" s="15" t="str">
        <f t="shared" si="162"/>
        <v>立得点表!3:12</v>
      </c>
      <c r="CE342" s="92" t="str">
        <f t="shared" si="163"/>
        <v>立得点表!16:25</v>
      </c>
      <c r="CF342" s="15" t="str">
        <f t="shared" si="164"/>
        <v>立3段得点表!3:13</v>
      </c>
      <c r="CG342" s="92" t="str">
        <f t="shared" si="165"/>
        <v>立3段得点表!16:25</v>
      </c>
      <c r="CH342" s="15" t="str">
        <f t="shared" si="166"/>
        <v>ボール得点表!3:13</v>
      </c>
      <c r="CI342" s="92" t="str">
        <f t="shared" si="167"/>
        <v>ボール得点表!16:25</v>
      </c>
      <c r="CJ342" s="15" t="str">
        <f t="shared" si="168"/>
        <v>50m得点表!3:13</v>
      </c>
      <c r="CK342" s="92" t="str">
        <f t="shared" si="169"/>
        <v>50m得点表!16:25</v>
      </c>
      <c r="CL342" s="15" t="str">
        <f t="shared" si="170"/>
        <v>往得点表!3:13</v>
      </c>
      <c r="CM342" s="92" t="str">
        <f t="shared" si="171"/>
        <v>往得点表!16:25</v>
      </c>
      <c r="CN342" s="15" t="str">
        <f t="shared" si="172"/>
        <v>腕得点表!3:13</v>
      </c>
      <c r="CO342" s="92" t="str">
        <f t="shared" si="173"/>
        <v>腕得点表!16:25</v>
      </c>
      <c r="CP342" s="15" t="str">
        <f t="shared" si="174"/>
        <v>腕膝得点表!3:4</v>
      </c>
      <c r="CQ342" s="92" t="str">
        <f t="shared" si="175"/>
        <v>腕膝得点表!8:9</v>
      </c>
      <c r="CR342" s="15" t="str">
        <f t="shared" si="176"/>
        <v>20mシャトルラン得点表!3:13</v>
      </c>
      <c r="CS342" s="92" t="str">
        <f t="shared" si="177"/>
        <v>20mシャトルラン得点表!16:25</v>
      </c>
      <c r="CT342" s="31" t="b">
        <f t="shared" si="160"/>
        <v>0</v>
      </c>
    </row>
    <row r="343" spans="1:98">
      <c r="A343" s="8">
        <v>331</v>
      </c>
      <c r="B343" s="117"/>
      <c r="C343" s="13"/>
      <c r="D343" s="138"/>
      <c r="E343" s="13"/>
      <c r="F343" s="111" t="str">
        <f t="shared" si="148"/>
        <v/>
      </c>
      <c r="G343" s="13"/>
      <c r="H343" s="13"/>
      <c r="I343" s="29"/>
      <c r="J343" s="114" t="str">
        <f t="shared" ca="1" si="149"/>
        <v/>
      </c>
      <c r="K343" s="4"/>
      <c r="L343" s="45"/>
      <c r="M343" s="45"/>
      <c r="N343" s="45"/>
      <c r="O343" s="22"/>
      <c r="P343" s="23" t="str">
        <f t="shared" ca="1" si="150"/>
        <v/>
      </c>
      <c r="Q343" s="42"/>
      <c r="R343" s="43"/>
      <c r="S343" s="43"/>
      <c r="T343" s="43"/>
      <c r="U343" s="120"/>
      <c r="V343" s="95"/>
      <c r="W343" s="29" t="str">
        <f t="shared" ca="1" si="151"/>
        <v/>
      </c>
      <c r="X343" s="29"/>
      <c r="Y343" s="42"/>
      <c r="Z343" s="43"/>
      <c r="AA343" s="43"/>
      <c r="AB343" s="43"/>
      <c r="AC343" s="44"/>
      <c r="AD343" s="22"/>
      <c r="AE343" s="23" t="str">
        <f t="shared" ca="1" si="152"/>
        <v/>
      </c>
      <c r="AF343" s="22"/>
      <c r="AG343" s="23" t="str">
        <f t="shared" ca="1" si="153"/>
        <v/>
      </c>
      <c r="AH343" s="95"/>
      <c r="AI343" s="29" t="str">
        <f t="shared" ca="1" si="154"/>
        <v/>
      </c>
      <c r="AJ343" s="22"/>
      <c r="AK343" s="23" t="str">
        <f t="shared" ca="1" si="155"/>
        <v/>
      </c>
      <c r="AL343" s="22"/>
      <c r="AM343" s="23" t="str">
        <f t="shared" ca="1" si="156"/>
        <v/>
      </c>
      <c r="AN343" s="9" t="str">
        <f t="shared" si="157"/>
        <v/>
      </c>
      <c r="AO343" s="9" t="str">
        <f t="shared" si="158"/>
        <v/>
      </c>
      <c r="AP343" s="9" t="str">
        <f>IF(AN343=7,VLOOKUP(AO343,設定!$A$2:$B$6,2,1),"---")</f>
        <v>---</v>
      </c>
      <c r="AQ343" s="64"/>
      <c r="AR343" s="65"/>
      <c r="AS343" s="65"/>
      <c r="AT343" s="66" t="s">
        <v>105</v>
      </c>
      <c r="AU343" s="67"/>
      <c r="AV343" s="66"/>
      <c r="AW343" s="68"/>
      <c r="AX343" s="69" t="str">
        <f t="shared" si="161"/>
        <v/>
      </c>
      <c r="AY343" s="66" t="s">
        <v>105</v>
      </c>
      <c r="AZ343" s="66" t="s">
        <v>105</v>
      </c>
      <c r="BA343" s="66" t="s">
        <v>105</v>
      </c>
      <c r="BB343" s="66"/>
      <c r="BC343" s="66"/>
      <c r="BD343" s="66"/>
      <c r="BE343" s="66"/>
      <c r="BF343" s="70"/>
      <c r="BG343" s="74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153"/>
      <c r="BZ343" s="83"/>
      <c r="CA343" s="31"/>
      <c r="CB343" s="31">
        <v>331</v>
      </c>
      <c r="CC343" s="15" t="str">
        <f t="shared" si="159"/>
        <v/>
      </c>
      <c r="CD343" s="15" t="str">
        <f t="shared" si="162"/>
        <v>立得点表!3:12</v>
      </c>
      <c r="CE343" s="92" t="str">
        <f t="shared" si="163"/>
        <v>立得点表!16:25</v>
      </c>
      <c r="CF343" s="15" t="str">
        <f t="shared" si="164"/>
        <v>立3段得点表!3:13</v>
      </c>
      <c r="CG343" s="92" t="str">
        <f t="shared" si="165"/>
        <v>立3段得点表!16:25</v>
      </c>
      <c r="CH343" s="15" t="str">
        <f t="shared" si="166"/>
        <v>ボール得点表!3:13</v>
      </c>
      <c r="CI343" s="92" t="str">
        <f t="shared" si="167"/>
        <v>ボール得点表!16:25</v>
      </c>
      <c r="CJ343" s="15" t="str">
        <f t="shared" si="168"/>
        <v>50m得点表!3:13</v>
      </c>
      <c r="CK343" s="92" t="str">
        <f t="shared" si="169"/>
        <v>50m得点表!16:25</v>
      </c>
      <c r="CL343" s="15" t="str">
        <f t="shared" si="170"/>
        <v>往得点表!3:13</v>
      </c>
      <c r="CM343" s="92" t="str">
        <f t="shared" si="171"/>
        <v>往得点表!16:25</v>
      </c>
      <c r="CN343" s="15" t="str">
        <f t="shared" si="172"/>
        <v>腕得点表!3:13</v>
      </c>
      <c r="CO343" s="92" t="str">
        <f t="shared" si="173"/>
        <v>腕得点表!16:25</v>
      </c>
      <c r="CP343" s="15" t="str">
        <f t="shared" si="174"/>
        <v>腕膝得点表!3:4</v>
      </c>
      <c r="CQ343" s="92" t="str">
        <f t="shared" si="175"/>
        <v>腕膝得点表!8:9</v>
      </c>
      <c r="CR343" s="15" t="str">
        <f t="shared" si="176"/>
        <v>20mシャトルラン得点表!3:13</v>
      </c>
      <c r="CS343" s="92" t="str">
        <f t="shared" si="177"/>
        <v>20mシャトルラン得点表!16:25</v>
      </c>
      <c r="CT343" s="31" t="b">
        <f t="shared" si="160"/>
        <v>0</v>
      </c>
    </row>
    <row r="344" spans="1:98">
      <c r="A344" s="8">
        <v>332</v>
      </c>
      <c r="B344" s="117"/>
      <c r="C344" s="13"/>
      <c r="D344" s="138"/>
      <c r="E344" s="13"/>
      <c r="F344" s="111" t="str">
        <f t="shared" si="148"/>
        <v/>
      </c>
      <c r="G344" s="13"/>
      <c r="H344" s="13"/>
      <c r="I344" s="29"/>
      <c r="J344" s="114" t="str">
        <f t="shared" ca="1" si="149"/>
        <v/>
      </c>
      <c r="K344" s="4"/>
      <c r="L344" s="45"/>
      <c r="M344" s="45"/>
      <c r="N344" s="45"/>
      <c r="O344" s="22"/>
      <c r="P344" s="23" t="str">
        <f t="shared" ca="1" si="150"/>
        <v/>
      </c>
      <c r="Q344" s="42"/>
      <c r="R344" s="43"/>
      <c r="S344" s="43"/>
      <c r="T344" s="43"/>
      <c r="U344" s="120"/>
      <c r="V344" s="95"/>
      <c r="W344" s="29" t="str">
        <f t="shared" ca="1" si="151"/>
        <v/>
      </c>
      <c r="X344" s="29"/>
      <c r="Y344" s="42"/>
      <c r="Z344" s="43"/>
      <c r="AA344" s="43"/>
      <c r="AB344" s="43"/>
      <c r="AC344" s="44"/>
      <c r="AD344" s="22"/>
      <c r="AE344" s="23" t="str">
        <f t="shared" ca="1" si="152"/>
        <v/>
      </c>
      <c r="AF344" s="22"/>
      <c r="AG344" s="23" t="str">
        <f t="shared" ca="1" si="153"/>
        <v/>
      </c>
      <c r="AH344" s="95"/>
      <c r="AI344" s="29" t="str">
        <f t="shared" ca="1" si="154"/>
        <v/>
      </c>
      <c r="AJ344" s="22"/>
      <c r="AK344" s="23" t="str">
        <f t="shared" ca="1" si="155"/>
        <v/>
      </c>
      <c r="AL344" s="22"/>
      <c r="AM344" s="23" t="str">
        <f t="shared" ca="1" si="156"/>
        <v/>
      </c>
      <c r="AN344" s="9" t="str">
        <f t="shared" si="157"/>
        <v/>
      </c>
      <c r="AO344" s="9" t="str">
        <f t="shared" si="158"/>
        <v/>
      </c>
      <c r="AP344" s="9" t="str">
        <f>IF(AN344=7,VLOOKUP(AO344,設定!$A$2:$B$6,2,1),"---")</f>
        <v>---</v>
      </c>
      <c r="AQ344" s="64"/>
      <c r="AR344" s="65"/>
      <c r="AS344" s="65"/>
      <c r="AT344" s="66" t="s">
        <v>105</v>
      </c>
      <c r="AU344" s="67"/>
      <c r="AV344" s="66"/>
      <c r="AW344" s="68"/>
      <c r="AX344" s="69" t="str">
        <f t="shared" si="161"/>
        <v/>
      </c>
      <c r="AY344" s="66" t="s">
        <v>105</v>
      </c>
      <c r="AZ344" s="66" t="s">
        <v>105</v>
      </c>
      <c r="BA344" s="66" t="s">
        <v>105</v>
      </c>
      <c r="BB344" s="66"/>
      <c r="BC344" s="66"/>
      <c r="BD344" s="66"/>
      <c r="BE344" s="66"/>
      <c r="BF344" s="70"/>
      <c r="BG344" s="74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153"/>
      <c r="BZ344" s="83"/>
      <c r="CA344" s="31"/>
      <c r="CB344" s="31">
        <v>332</v>
      </c>
      <c r="CC344" s="15" t="str">
        <f t="shared" si="159"/>
        <v/>
      </c>
      <c r="CD344" s="15" t="str">
        <f t="shared" si="162"/>
        <v>立得点表!3:12</v>
      </c>
      <c r="CE344" s="92" t="str">
        <f t="shared" si="163"/>
        <v>立得点表!16:25</v>
      </c>
      <c r="CF344" s="15" t="str">
        <f t="shared" si="164"/>
        <v>立3段得点表!3:13</v>
      </c>
      <c r="CG344" s="92" t="str">
        <f t="shared" si="165"/>
        <v>立3段得点表!16:25</v>
      </c>
      <c r="CH344" s="15" t="str">
        <f t="shared" si="166"/>
        <v>ボール得点表!3:13</v>
      </c>
      <c r="CI344" s="92" t="str">
        <f t="shared" si="167"/>
        <v>ボール得点表!16:25</v>
      </c>
      <c r="CJ344" s="15" t="str">
        <f t="shared" si="168"/>
        <v>50m得点表!3:13</v>
      </c>
      <c r="CK344" s="92" t="str">
        <f t="shared" si="169"/>
        <v>50m得点表!16:25</v>
      </c>
      <c r="CL344" s="15" t="str">
        <f t="shared" si="170"/>
        <v>往得点表!3:13</v>
      </c>
      <c r="CM344" s="92" t="str">
        <f t="shared" si="171"/>
        <v>往得点表!16:25</v>
      </c>
      <c r="CN344" s="15" t="str">
        <f t="shared" si="172"/>
        <v>腕得点表!3:13</v>
      </c>
      <c r="CO344" s="92" t="str">
        <f t="shared" si="173"/>
        <v>腕得点表!16:25</v>
      </c>
      <c r="CP344" s="15" t="str">
        <f t="shared" si="174"/>
        <v>腕膝得点表!3:4</v>
      </c>
      <c r="CQ344" s="92" t="str">
        <f t="shared" si="175"/>
        <v>腕膝得点表!8:9</v>
      </c>
      <c r="CR344" s="15" t="str">
        <f t="shared" si="176"/>
        <v>20mシャトルラン得点表!3:13</v>
      </c>
      <c r="CS344" s="92" t="str">
        <f t="shared" si="177"/>
        <v>20mシャトルラン得点表!16:25</v>
      </c>
      <c r="CT344" s="31" t="b">
        <f t="shared" si="160"/>
        <v>0</v>
      </c>
    </row>
    <row r="345" spans="1:98">
      <c r="A345" s="8">
        <v>333</v>
      </c>
      <c r="B345" s="117"/>
      <c r="C345" s="13"/>
      <c r="D345" s="138"/>
      <c r="E345" s="13"/>
      <c r="F345" s="111" t="str">
        <f t="shared" si="148"/>
        <v/>
      </c>
      <c r="G345" s="13"/>
      <c r="H345" s="13"/>
      <c r="I345" s="29"/>
      <c r="J345" s="114" t="str">
        <f t="shared" ca="1" si="149"/>
        <v/>
      </c>
      <c r="K345" s="4"/>
      <c r="L345" s="45"/>
      <c r="M345" s="45"/>
      <c r="N345" s="45"/>
      <c r="O345" s="22"/>
      <c r="P345" s="23" t="str">
        <f t="shared" ca="1" si="150"/>
        <v/>
      </c>
      <c r="Q345" s="42"/>
      <c r="R345" s="43"/>
      <c r="S345" s="43"/>
      <c r="T345" s="43"/>
      <c r="U345" s="120"/>
      <c r="V345" s="95"/>
      <c r="W345" s="29" t="str">
        <f t="shared" ca="1" si="151"/>
        <v/>
      </c>
      <c r="X345" s="29"/>
      <c r="Y345" s="42"/>
      <c r="Z345" s="43"/>
      <c r="AA345" s="43"/>
      <c r="AB345" s="43"/>
      <c r="AC345" s="44"/>
      <c r="AD345" s="22"/>
      <c r="AE345" s="23" t="str">
        <f t="shared" ca="1" si="152"/>
        <v/>
      </c>
      <c r="AF345" s="22"/>
      <c r="AG345" s="23" t="str">
        <f t="shared" ca="1" si="153"/>
        <v/>
      </c>
      <c r="AH345" s="95"/>
      <c r="AI345" s="29" t="str">
        <f t="shared" ca="1" si="154"/>
        <v/>
      </c>
      <c r="AJ345" s="22"/>
      <c r="AK345" s="23" t="str">
        <f t="shared" ca="1" si="155"/>
        <v/>
      </c>
      <c r="AL345" s="22"/>
      <c r="AM345" s="23" t="str">
        <f t="shared" ca="1" si="156"/>
        <v/>
      </c>
      <c r="AN345" s="9" t="str">
        <f t="shared" si="157"/>
        <v/>
      </c>
      <c r="AO345" s="9" t="str">
        <f t="shared" si="158"/>
        <v/>
      </c>
      <c r="AP345" s="9" t="str">
        <f>IF(AN345=7,VLOOKUP(AO345,設定!$A$2:$B$6,2,1),"---")</f>
        <v>---</v>
      </c>
      <c r="AQ345" s="64"/>
      <c r="AR345" s="65"/>
      <c r="AS345" s="65"/>
      <c r="AT345" s="66" t="s">
        <v>105</v>
      </c>
      <c r="AU345" s="67"/>
      <c r="AV345" s="66"/>
      <c r="AW345" s="68"/>
      <c r="AX345" s="69" t="str">
        <f t="shared" si="161"/>
        <v/>
      </c>
      <c r="AY345" s="66" t="s">
        <v>105</v>
      </c>
      <c r="AZ345" s="66" t="s">
        <v>105</v>
      </c>
      <c r="BA345" s="66" t="s">
        <v>105</v>
      </c>
      <c r="BB345" s="66"/>
      <c r="BC345" s="66"/>
      <c r="BD345" s="66"/>
      <c r="BE345" s="66"/>
      <c r="BF345" s="70"/>
      <c r="BG345" s="74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153"/>
      <c r="BZ345" s="83"/>
      <c r="CA345" s="31"/>
      <c r="CB345" s="31">
        <v>333</v>
      </c>
      <c r="CC345" s="15" t="str">
        <f t="shared" si="159"/>
        <v/>
      </c>
      <c r="CD345" s="15" t="str">
        <f t="shared" si="162"/>
        <v>立得点表!3:12</v>
      </c>
      <c r="CE345" s="92" t="str">
        <f t="shared" si="163"/>
        <v>立得点表!16:25</v>
      </c>
      <c r="CF345" s="15" t="str">
        <f t="shared" si="164"/>
        <v>立3段得点表!3:13</v>
      </c>
      <c r="CG345" s="92" t="str">
        <f t="shared" si="165"/>
        <v>立3段得点表!16:25</v>
      </c>
      <c r="CH345" s="15" t="str">
        <f t="shared" si="166"/>
        <v>ボール得点表!3:13</v>
      </c>
      <c r="CI345" s="92" t="str">
        <f t="shared" si="167"/>
        <v>ボール得点表!16:25</v>
      </c>
      <c r="CJ345" s="15" t="str">
        <f t="shared" si="168"/>
        <v>50m得点表!3:13</v>
      </c>
      <c r="CK345" s="92" t="str">
        <f t="shared" si="169"/>
        <v>50m得点表!16:25</v>
      </c>
      <c r="CL345" s="15" t="str">
        <f t="shared" si="170"/>
        <v>往得点表!3:13</v>
      </c>
      <c r="CM345" s="92" t="str">
        <f t="shared" si="171"/>
        <v>往得点表!16:25</v>
      </c>
      <c r="CN345" s="15" t="str">
        <f t="shared" si="172"/>
        <v>腕得点表!3:13</v>
      </c>
      <c r="CO345" s="92" t="str">
        <f t="shared" si="173"/>
        <v>腕得点表!16:25</v>
      </c>
      <c r="CP345" s="15" t="str">
        <f t="shared" si="174"/>
        <v>腕膝得点表!3:4</v>
      </c>
      <c r="CQ345" s="92" t="str">
        <f t="shared" si="175"/>
        <v>腕膝得点表!8:9</v>
      </c>
      <c r="CR345" s="15" t="str">
        <f t="shared" si="176"/>
        <v>20mシャトルラン得点表!3:13</v>
      </c>
      <c r="CS345" s="92" t="str">
        <f t="shared" si="177"/>
        <v>20mシャトルラン得点表!16:25</v>
      </c>
      <c r="CT345" s="31" t="b">
        <f t="shared" si="160"/>
        <v>0</v>
      </c>
    </row>
    <row r="346" spans="1:98">
      <c r="A346" s="8">
        <v>334</v>
      </c>
      <c r="B346" s="117"/>
      <c r="C346" s="13"/>
      <c r="D346" s="138"/>
      <c r="E346" s="13"/>
      <c r="F346" s="111" t="str">
        <f t="shared" si="148"/>
        <v/>
      </c>
      <c r="G346" s="13"/>
      <c r="H346" s="13"/>
      <c r="I346" s="29"/>
      <c r="J346" s="114" t="str">
        <f t="shared" ca="1" si="149"/>
        <v/>
      </c>
      <c r="K346" s="4"/>
      <c r="L346" s="45"/>
      <c r="M346" s="45"/>
      <c r="N346" s="45"/>
      <c r="O346" s="22"/>
      <c r="P346" s="23" t="str">
        <f t="shared" ca="1" si="150"/>
        <v/>
      </c>
      <c r="Q346" s="42"/>
      <c r="R346" s="43"/>
      <c r="S346" s="43"/>
      <c r="T346" s="43"/>
      <c r="U346" s="120"/>
      <c r="V346" s="95"/>
      <c r="W346" s="29" t="str">
        <f t="shared" ca="1" si="151"/>
        <v/>
      </c>
      <c r="X346" s="29"/>
      <c r="Y346" s="42"/>
      <c r="Z346" s="43"/>
      <c r="AA346" s="43"/>
      <c r="AB346" s="43"/>
      <c r="AC346" s="44"/>
      <c r="AD346" s="22"/>
      <c r="AE346" s="23" t="str">
        <f t="shared" ca="1" si="152"/>
        <v/>
      </c>
      <c r="AF346" s="22"/>
      <c r="AG346" s="23" t="str">
        <f t="shared" ca="1" si="153"/>
        <v/>
      </c>
      <c r="AH346" s="95"/>
      <c r="AI346" s="29" t="str">
        <f t="shared" ca="1" si="154"/>
        <v/>
      </c>
      <c r="AJ346" s="22"/>
      <c r="AK346" s="23" t="str">
        <f t="shared" ca="1" si="155"/>
        <v/>
      </c>
      <c r="AL346" s="22"/>
      <c r="AM346" s="23" t="str">
        <f t="shared" ca="1" si="156"/>
        <v/>
      </c>
      <c r="AN346" s="9" t="str">
        <f t="shared" si="157"/>
        <v/>
      </c>
      <c r="AO346" s="9" t="str">
        <f t="shared" si="158"/>
        <v/>
      </c>
      <c r="AP346" s="9" t="str">
        <f>IF(AN346=7,VLOOKUP(AO346,設定!$A$2:$B$6,2,1),"---")</f>
        <v>---</v>
      </c>
      <c r="AQ346" s="64"/>
      <c r="AR346" s="65"/>
      <c r="AS346" s="65"/>
      <c r="AT346" s="66" t="s">
        <v>105</v>
      </c>
      <c r="AU346" s="67"/>
      <c r="AV346" s="66"/>
      <c r="AW346" s="68"/>
      <c r="AX346" s="69" t="str">
        <f t="shared" si="161"/>
        <v/>
      </c>
      <c r="AY346" s="66" t="s">
        <v>105</v>
      </c>
      <c r="AZ346" s="66" t="s">
        <v>105</v>
      </c>
      <c r="BA346" s="66" t="s">
        <v>105</v>
      </c>
      <c r="BB346" s="66"/>
      <c r="BC346" s="66"/>
      <c r="BD346" s="66"/>
      <c r="BE346" s="66"/>
      <c r="BF346" s="70"/>
      <c r="BG346" s="74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153"/>
      <c r="BZ346" s="83"/>
      <c r="CA346" s="31"/>
      <c r="CB346" s="31">
        <v>334</v>
      </c>
      <c r="CC346" s="15" t="str">
        <f t="shared" si="159"/>
        <v/>
      </c>
      <c r="CD346" s="15" t="str">
        <f t="shared" si="162"/>
        <v>立得点表!3:12</v>
      </c>
      <c r="CE346" s="92" t="str">
        <f t="shared" si="163"/>
        <v>立得点表!16:25</v>
      </c>
      <c r="CF346" s="15" t="str">
        <f t="shared" si="164"/>
        <v>立3段得点表!3:13</v>
      </c>
      <c r="CG346" s="92" t="str">
        <f t="shared" si="165"/>
        <v>立3段得点表!16:25</v>
      </c>
      <c r="CH346" s="15" t="str">
        <f t="shared" si="166"/>
        <v>ボール得点表!3:13</v>
      </c>
      <c r="CI346" s="92" t="str">
        <f t="shared" si="167"/>
        <v>ボール得点表!16:25</v>
      </c>
      <c r="CJ346" s="15" t="str">
        <f t="shared" si="168"/>
        <v>50m得点表!3:13</v>
      </c>
      <c r="CK346" s="92" t="str">
        <f t="shared" si="169"/>
        <v>50m得点表!16:25</v>
      </c>
      <c r="CL346" s="15" t="str">
        <f t="shared" si="170"/>
        <v>往得点表!3:13</v>
      </c>
      <c r="CM346" s="92" t="str">
        <f t="shared" si="171"/>
        <v>往得点表!16:25</v>
      </c>
      <c r="CN346" s="15" t="str">
        <f t="shared" si="172"/>
        <v>腕得点表!3:13</v>
      </c>
      <c r="CO346" s="92" t="str">
        <f t="shared" si="173"/>
        <v>腕得点表!16:25</v>
      </c>
      <c r="CP346" s="15" t="str">
        <f t="shared" si="174"/>
        <v>腕膝得点表!3:4</v>
      </c>
      <c r="CQ346" s="92" t="str">
        <f t="shared" si="175"/>
        <v>腕膝得点表!8:9</v>
      </c>
      <c r="CR346" s="15" t="str">
        <f t="shared" si="176"/>
        <v>20mシャトルラン得点表!3:13</v>
      </c>
      <c r="CS346" s="92" t="str">
        <f t="shared" si="177"/>
        <v>20mシャトルラン得点表!16:25</v>
      </c>
      <c r="CT346" s="31" t="b">
        <f t="shared" si="160"/>
        <v>0</v>
      </c>
    </row>
    <row r="347" spans="1:98">
      <c r="A347" s="8">
        <v>335</v>
      </c>
      <c r="B347" s="117"/>
      <c r="C347" s="13"/>
      <c r="D347" s="138"/>
      <c r="E347" s="13"/>
      <c r="F347" s="111" t="str">
        <f t="shared" si="148"/>
        <v/>
      </c>
      <c r="G347" s="13"/>
      <c r="H347" s="13"/>
      <c r="I347" s="29"/>
      <c r="J347" s="114" t="str">
        <f t="shared" ca="1" si="149"/>
        <v/>
      </c>
      <c r="K347" s="4"/>
      <c r="L347" s="45"/>
      <c r="M347" s="45"/>
      <c r="N347" s="45"/>
      <c r="O347" s="22"/>
      <c r="P347" s="23" t="str">
        <f t="shared" ca="1" si="150"/>
        <v/>
      </c>
      <c r="Q347" s="42"/>
      <c r="R347" s="43"/>
      <c r="S347" s="43"/>
      <c r="T347" s="43"/>
      <c r="U347" s="120"/>
      <c r="V347" s="95"/>
      <c r="W347" s="29" t="str">
        <f t="shared" ca="1" si="151"/>
        <v/>
      </c>
      <c r="X347" s="29"/>
      <c r="Y347" s="42"/>
      <c r="Z347" s="43"/>
      <c r="AA347" s="43"/>
      <c r="AB347" s="43"/>
      <c r="AC347" s="44"/>
      <c r="AD347" s="22"/>
      <c r="AE347" s="23" t="str">
        <f t="shared" ca="1" si="152"/>
        <v/>
      </c>
      <c r="AF347" s="22"/>
      <c r="AG347" s="23" t="str">
        <f t="shared" ca="1" si="153"/>
        <v/>
      </c>
      <c r="AH347" s="95"/>
      <c r="AI347" s="29" t="str">
        <f t="shared" ca="1" si="154"/>
        <v/>
      </c>
      <c r="AJ347" s="22"/>
      <c r="AK347" s="23" t="str">
        <f t="shared" ca="1" si="155"/>
        <v/>
      </c>
      <c r="AL347" s="22"/>
      <c r="AM347" s="23" t="str">
        <f t="shared" ca="1" si="156"/>
        <v/>
      </c>
      <c r="AN347" s="9" t="str">
        <f t="shared" si="157"/>
        <v/>
      </c>
      <c r="AO347" s="9" t="str">
        <f t="shared" si="158"/>
        <v/>
      </c>
      <c r="AP347" s="9" t="str">
        <f>IF(AN347=7,VLOOKUP(AO347,設定!$A$2:$B$6,2,1),"---")</f>
        <v>---</v>
      </c>
      <c r="AQ347" s="64"/>
      <c r="AR347" s="65"/>
      <c r="AS347" s="65"/>
      <c r="AT347" s="66" t="s">
        <v>105</v>
      </c>
      <c r="AU347" s="67"/>
      <c r="AV347" s="66"/>
      <c r="AW347" s="68"/>
      <c r="AX347" s="69" t="str">
        <f t="shared" si="161"/>
        <v/>
      </c>
      <c r="AY347" s="66" t="s">
        <v>105</v>
      </c>
      <c r="AZ347" s="66" t="s">
        <v>105</v>
      </c>
      <c r="BA347" s="66" t="s">
        <v>105</v>
      </c>
      <c r="BB347" s="66"/>
      <c r="BC347" s="66"/>
      <c r="BD347" s="66"/>
      <c r="BE347" s="66"/>
      <c r="BF347" s="70"/>
      <c r="BG347" s="74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153"/>
      <c r="BZ347" s="83"/>
      <c r="CA347" s="31"/>
      <c r="CB347" s="31">
        <v>335</v>
      </c>
      <c r="CC347" s="15" t="str">
        <f t="shared" si="159"/>
        <v/>
      </c>
      <c r="CD347" s="15" t="str">
        <f t="shared" si="162"/>
        <v>立得点表!3:12</v>
      </c>
      <c r="CE347" s="92" t="str">
        <f t="shared" si="163"/>
        <v>立得点表!16:25</v>
      </c>
      <c r="CF347" s="15" t="str">
        <f t="shared" si="164"/>
        <v>立3段得点表!3:13</v>
      </c>
      <c r="CG347" s="92" t="str">
        <f t="shared" si="165"/>
        <v>立3段得点表!16:25</v>
      </c>
      <c r="CH347" s="15" t="str">
        <f t="shared" si="166"/>
        <v>ボール得点表!3:13</v>
      </c>
      <c r="CI347" s="92" t="str">
        <f t="shared" si="167"/>
        <v>ボール得点表!16:25</v>
      </c>
      <c r="CJ347" s="15" t="str">
        <f t="shared" si="168"/>
        <v>50m得点表!3:13</v>
      </c>
      <c r="CK347" s="92" t="str">
        <f t="shared" si="169"/>
        <v>50m得点表!16:25</v>
      </c>
      <c r="CL347" s="15" t="str">
        <f t="shared" si="170"/>
        <v>往得点表!3:13</v>
      </c>
      <c r="CM347" s="92" t="str">
        <f t="shared" si="171"/>
        <v>往得点表!16:25</v>
      </c>
      <c r="CN347" s="15" t="str">
        <f t="shared" si="172"/>
        <v>腕得点表!3:13</v>
      </c>
      <c r="CO347" s="92" t="str">
        <f t="shared" si="173"/>
        <v>腕得点表!16:25</v>
      </c>
      <c r="CP347" s="15" t="str">
        <f t="shared" si="174"/>
        <v>腕膝得点表!3:4</v>
      </c>
      <c r="CQ347" s="92" t="str">
        <f t="shared" si="175"/>
        <v>腕膝得点表!8:9</v>
      </c>
      <c r="CR347" s="15" t="str">
        <f t="shared" si="176"/>
        <v>20mシャトルラン得点表!3:13</v>
      </c>
      <c r="CS347" s="92" t="str">
        <f t="shared" si="177"/>
        <v>20mシャトルラン得点表!16:25</v>
      </c>
      <c r="CT347" s="31" t="b">
        <f t="shared" si="160"/>
        <v>0</v>
      </c>
    </row>
    <row r="348" spans="1:98">
      <c r="A348" s="8">
        <v>336</v>
      </c>
      <c r="B348" s="117"/>
      <c r="C348" s="13"/>
      <c r="D348" s="138"/>
      <c r="E348" s="13"/>
      <c r="F348" s="111" t="str">
        <f t="shared" si="148"/>
        <v/>
      </c>
      <c r="G348" s="13"/>
      <c r="H348" s="13"/>
      <c r="I348" s="29"/>
      <c r="J348" s="114" t="str">
        <f t="shared" ca="1" si="149"/>
        <v/>
      </c>
      <c r="K348" s="4"/>
      <c r="L348" s="45"/>
      <c r="M348" s="45"/>
      <c r="N348" s="45"/>
      <c r="O348" s="22"/>
      <c r="P348" s="23" t="str">
        <f t="shared" ca="1" si="150"/>
        <v/>
      </c>
      <c r="Q348" s="42"/>
      <c r="R348" s="43"/>
      <c r="S348" s="43"/>
      <c r="T348" s="43"/>
      <c r="U348" s="120"/>
      <c r="V348" s="95"/>
      <c r="W348" s="29" t="str">
        <f t="shared" ca="1" si="151"/>
        <v/>
      </c>
      <c r="X348" s="29"/>
      <c r="Y348" s="42"/>
      <c r="Z348" s="43"/>
      <c r="AA348" s="43"/>
      <c r="AB348" s="43"/>
      <c r="AC348" s="44"/>
      <c r="AD348" s="22"/>
      <c r="AE348" s="23" t="str">
        <f t="shared" ca="1" si="152"/>
        <v/>
      </c>
      <c r="AF348" s="22"/>
      <c r="AG348" s="23" t="str">
        <f t="shared" ca="1" si="153"/>
        <v/>
      </c>
      <c r="AH348" s="95"/>
      <c r="AI348" s="29" t="str">
        <f t="shared" ca="1" si="154"/>
        <v/>
      </c>
      <c r="AJ348" s="22"/>
      <c r="AK348" s="23" t="str">
        <f t="shared" ca="1" si="155"/>
        <v/>
      </c>
      <c r="AL348" s="22"/>
      <c r="AM348" s="23" t="str">
        <f t="shared" ca="1" si="156"/>
        <v/>
      </c>
      <c r="AN348" s="9" t="str">
        <f t="shared" si="157"/>
        <v/>
      </c>
      <c r="AO348" s="9" t="str">
        <f t="shared" si="158"/>
        <v/>
      </c>
      <c r="AP348" s="9" t="str">
        <f>IF(AN348=7,VLOOKUP(AO348,設定!$A$2:$B$6,2,1),"---")</f>
        <v>---</v>
      </c>
      <c r="AQ348" s="64"/>
      <c r="AR348" s="65"/>
      <c r="AS348" s="65"/>
      <c r="AT348" s="66" t="s">
        <v>105</v>
      </c>
      <c r="AU348" s="67"/>
      <c r="AV348" s="66"/>
      <c r="AW348" s="68"/>
      <c r="AX348" s="69" t="str">
        <f t="shared" si="161"/>
        <v/>
      </c>
      <c r="AY348" s="66" t="s">
        <v>105</v>
      </c>
      <c r="AZ348" s="66" t="s">
        <v>105</v>
      </c>
      <c r="BA348" s="66" t="s">
        <v>105</v>
      </c>
      <c r="BB348" s="66"/>
      <c r="BC348" s="66"/>
      <c r="BD348" s="66"/>
      <c r="BE348" s="66"/>
      <c r="BF348" s="70"/>
      <c r="BG348" s="74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153"/>
      <c r="BZ348" s="83"/>
      <c r="CA348" s="31"/>
      <c r="CB348" s="31">
        <v>336</v>
      </c>
      <c r="CC348" s="15" t="str">
        <f t="shared" si="159"/>
        <v/>
      </c>
      <c r="CD348" s="15" t="str">
        <f t="shared" si="162"/>
        <v>立得点表!3:12</v>
      </c>
      <c r="CE348" s="92" t="str">
        <f t="shared" si="163"/>
        <v>立得点表!16:25</v>
      </c>
      <c r="CF348" s="15" t="str">
        <f t="shared" si="164"/>
        <v>立3段得点表!3:13</v>
      </c>
      <c r="CG348" s="92" t="str">
        <f t="shared" si="165"/>
        <v>立3段得点表!16:25</v>
      </c>
      <c r="CH348" s="15" t="str">
        <f t="shared" si="166"/>
        <v>ボール得点表!3:13</v>
      </c>
      <c r="CI348" s="92" t="str">
        <f t="shared" si="167"/>
        <v>ボール得点表!16:25</v>
      </c>
      <c r="CJ348" s="15" t="str">
        <f t="shared" si="168"/>
        <v>50m得点表!3:13</v>
      </c>
      <c r="CK348" s="92" t="str">
        <f t="shared" si="169"/>
        <v>50m得点表!16:25</v>
      </c>
      <c r="CL348" s="15" t="str">
        <f t="shared" si="170"/>
        <v>往得点表!3:13</v>
      </c>
      <c r="CM348" s="92" t="str">
        <f t="shared" si="171"/>
        <v>往得点表!16:25</v>
      </c>
      <c r="CN348" s="15" t="str">
        <f t="shared" si="172"/>
        <v>腕得点表!3:13</v>
      </c>
      <c r="CO348" s="92" t="str">
        <f t="shared" si="173"/>
        <v>腕得点表!16:25</v>
      </c>
      <c r="CP348" s="15" t="str">
        <f t="shared" si="174"/>
        <v>腕膝得点表!3:4</v>
      </c>
      <c r="CQ348" s="92" t="str">
        <f t="shared" si="175"/>
        <v>腕膝得点表!8:9</v>
      </c>
      <c r="CR348" s="15" t="str">
        <f t="shared" si="176"/>
        <v>20mシャトルラン得点表!3:13</v>
      </c>
      <c r="CS348" s="92" t="str">
        <f t="shared" si="177"/>
        <v>20mシャトルラン得点表!16:25</v>
      </c>
      <c r="CT348" s="31" t="b">
        <f t="shared" si="160"/>
        <v>0</v>
      </c>
    </row>
    <row r="349" spans="1:98">
      <c r="A349" s="8">
        <v>337</v>
      </c>
      <c r="B349" s="117"/>
      <c r="C349" s="13"/>
      <c r="D349" s="138"/>
      <c r="E349" s="13"/>
      <c r="F349" s="111" t="str">
        <f t="shared" si="148"/>
        <v/>
      </c>
      <c r="G349" s="13"/>
      <c r="H349" s="13"/>
      <c r="I349" s="29"/>
      <c r="J349" s="114" t="str">
        <f t="shared" ca="1" si="149"/>
        <v/>
      </c>
      <c r="K349" s="4"/>
      <c r="L349" s="45"/>
      <c r="M349" s="45"/>
      <c r="N349" s="45"/>
      <c r="O349" s="22"/>
      <c r="P349" s="23" t="str">
        <f t="shared" ca="1" si="150"/>
        <v/>
      </c>
      <c r="Q349" s="42"/>
      <c r="R349" s="43"/>
      <c r="S349" s="43"/>
      <c r="T349" s="43"/>
      <c r="U349" s="120"/>
      <c r="V349" s="95"/>
      <c r="W349" s="29" t="str">
        <f t="shared" ca="1" si="151"/>
        <v/>
      </c>
      <c r="X349" s="29"/>
      <c r="Y349" s="42"/>
      <c r="Z349" s="43"/>
      <c r="AA349" s="43"/>
      <c r="AB349" s="43"/>
      <c r="AC349" s="44"/>
      <c r="AD349" s="22"/>
      <c r="AE349" s="23" t="str">
        <f t="shared" ca="1" si="152"/>
        <v/>
      </c>
      <c r="AF349" s="22"/>
      <c r="AG349" s="23" t="str">
        <f t="shared" ca="1" si="153"/>
        <v/>
      </c>
      <c r="AH349" s="95"/>
      <c r="AI349" s="29" t="str">
        <f t="shared" ca="1" si="154"/>
        <v/>
      </c>
      <c r="AJ349" s="22"/>
      <c r="AK349" s="23" t="str">
        <f t="shared" ca="1" si="155"/>
        <v/>
      </c>
      <c r="AL349" s="22"/>
      <c r="AM349" s="23" t="str">
        <f t="shared" ca="1" si="156"/>
        <v/>
      </c>
      <c r="AN349" s="9" t="str">
        <f t="shared" si="157"/>
        <v/>
      </c>
      <c r="AO349" s="9" t="str">
        <f t="shared" si="158"/>
        <v/>
      </c>
      <c r="AP349" s="9" t="str">
        <f>IF(AN349=7,VLOOKUP(AO349,設定!$A$2:$B$6,2,1),"---")</f>
        <v>---</v>
      </c>
      <c r="AQ349" s="64"/>
      <c r="AR349" s="65"/>
      <c r="AS349" s="65"/>
      <c r="AT349" s="66" t="s">
        <v>105</v>
      </c>
      <c r="AU349" s="67"/>
      <c r="AV349" s="66"/>
      <c r="AW349" s="68"/>
      <c r="AX349" s="69" t="str">
        <f t="shared" si="161"/>
        <v/>
      </c>
      <c r="AY349" s="66" t="s">
        <v>105</v>
      </c>
      <c r="AZ349" s="66" t="s">
        <v>105</v>
      </c>
      <c r="BA349" s="66" t="s">
        <v>105</v>
      </c>
      <c r="BB349" s="66"/>
      <c r="BC349" s="66"/>
      <c r="BD349" s="66"/>
      <c r="BE349" s="66"/>
      <c r="BF349" s="70"/>
      <c r="BG349" s="74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153"/>
      <c r="BZ349" s="83"/>
      <c r="CA349" s="31"/>
      <c r="CB349" s="31">
        <v>337</v>
      </c>
      <c r="CC349" s="15" t="str">
        <f t="shared" si="159"/>
        <v/>
      </c>
      <c r="CD349" s="15" t="str">
        <f t="shared" si="162"/>
        <v>立得点表!3:12</v>
      </c>
      <c r="CE349" s="92" t="str">
        <f t="shared" si="163"/>
        <v>立得点表!16:25</v>
      </c>
      <c r="CF349" s="15" t="str">
        <f t="shared" si="164"/>
        <v>立3段得点表!3:13</v>
      </c>
      <c r="CG349" s="92" t="str">
        <f t="shared" si="165"/>
        <v>立3段得点表!16:25</v>
      </c>
      <c r="CH349" s="15" t="str">
        <f t="shared" si="166"/>
        <v>ボール得点表!3:13</v>
      </c>
      <c r="CI349" s="92" t="str">
        <f t="shared" si="167"/>
        <v>ボール得点表!16:25</v>
      </c>
      <c r="CJ349" s="15" t="str">
        <f t="shared" si="168"/>
        <v>50m得点表!3:13</v>
      </c>
      <c r="CK349" s="92" t="str">
        <f t="shared" si="169"/>
        <v>50m得点表!16:25</v>
      </c>
      <c r="CL349" s="15" t="str">
        <f t="shared" si="170"/>
        <v>往得点表!3:13</v>
      </c>
      <c r="CM349" s="92" t="str">
        <f t="shared" si="171"/>
        <v>往得点表!16:25</v>
      </c>
      <c r="CN349" s="15" t="str">
        <f t="shared" si="172"/>
        <v>腕得点表!3:13</v>
      </c>
      <c r="CO349" s="92" t="str">
        <f t="shared" si="173"/>
        <v>腕得点表!16:25</v>
      </c>
      <c r="CP349" s="15" t="str">
        <f t="shared" si="174"/>
        <v>腕膝得点表!3:4</v>
      </c>
      <c r="CQ349" s="92" t="str">
        <f t="shared" si="175"/>
        <v>腕膝得点表!8:9</v>
      </c>
      <c r="CR349" s="15" t="str">
        <f t="shared" si="176"/>
        <v>20mシャトルラン得点表!3:13</v>
      </c>
      <c r="CS349" s="92" t="str">
        <f t="shared" si="177"/>
        <v>20mシャトルラン得点表!16:25</v>
      </c>
      <c r="CT349" s="31" t="b">
        <f t="shared" si="160"/>
        <v>0</v>
      </c>
    </row>
    <row r="350" spans="1:98">
      <c r="A350" s="8">
        <v>338</v>
      </c>
      <c r="B350" s="117"/>
      <c r="C350" s="13"/>
      <c r="D350" s="138"/>
      <c r="E350" s="13"/>
      <c r="F350" s="111" t="str">
        <f t="shared" si="148"/>
        <v/>
      </c>
      <c r="G350" s="13"/>
      <c r="H350" s="13"/>
      <c r="I350" s="29"/>
      <c r="J350" s="114" t="str">
        <f t="shared" ca="1" si="149"/>
        <v/>
      </c>
      <c r="K350" s="4"/>
      <c r="L350" s="45"/>
      <c r="M350" s="45"/>
      <c r="N350" s="45"/>
      <c r="O350" s="22"/>
      <c r="P350" s="23" t="str">
        <f t="shared" ca="1" si="150"/>
        <v/>
      </c>
      <c r="Q350" s="42"/>
      <c r="R350" s="43"/>
      <c r="S350" s="43"/>
      <c r="T350" s="43"/>
      <c r="U350" s="120"/>
      <c r="V350" s="95"/>
      <c r="W350" s="29" t="str">
        <f t="shared" ca="1" si="151"/>
        <v/>
      </c>
      <c r="X350" s="29"/>
      <c r="Y350" s="42"/>
      <c r="Z350" s="43"/>
      <c r="AA350" s="43"/>
      <c r="AB350" s="43"/>
      <c r="AC350" s="44"/>
      <c r="AD350" s="22"/>
      <c r="AE350" s="23" t="str">
        <f t="shared" ca="1" si="152"/>
        <v/>
      </c>
      <c r="AF350" s="22"/>
      <c r="AG350" s="23" t="str">
        <f t="shared" ca="1" si="153"/>
        <v/>
      </c>
      <c r="AH350" s="95"/>
      <c r="AI350" s="29" t="str">
        <f t="shared" ca="1" si="154"/>
        <v/>
      </c>
      <c r="AJ350" s="22"/>
      <c r="AK350" s="23" t="str">
        <f t="shared" ca="1" si="155"/>
        <v/>
      </c>
      <c r="AL350" s="22"/>
      <c r="AM350" s="23" t="str">
        <f t="shared" ca="1" si="156"/>
        <v/>
      </c>
      <c r="AN350" s="9" t="str">
        <f t="shared" si="157"/>
        <v/>
      </c>
      <c r="AO350" s="9" t="str">
        <f t="shared" si="158"/>
        <v/>
      </c>
      <c r="AP350" s="9" t="str">
        <f>IF(AN350=7,VLOOKUP(AO350,設定!$A$2:$B$6,2,1),"---")</f>
        <v>---</v>
      </c>
      <c r="AQ350" s="64"/>
      <c r="AR350" s="65"/>
      <c r="AS350" s="65"/>
      <c r="AT350" s="66" t="s">
        <v>105</v>
      </c>
      <c r="AU350" s="67"/>
      <c r="AV350" s="66"/>
      <c r="AW350" s="68"/>
      <c r="AX350" s="69" t="str">
        <f t="shared" si="161"/>
        <v/>
      </c>
      <c r="AY350" s="66" t="s">
        <v>105</v>
      </c>
      <c r="AZ350" s="66" t="s">
        <v>105</v>
      </c>
      <c r="BA350" s="66" t="s">
        <v>105</v>
      </c>
      <c r="BB350" s="66"/>
      <c r="BC350" s="66"/>
      <c r="BD350" s="66"/>
      <c r="BE350" s="66"/>
      <c r="BF350" s="70"/>
      <c r="BG350" s="74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153"/>
      <c r="BZ350" s="83"/>
      <c r="CA350" s="31"/>
      <c r="CB350" s="31">
        <v>338</v>
      </c>
      <c r="CC350" s="15" t="str">
        <f t="shared" si="159"/>
        <v/>
      </c>
      <c r="CD350" s="15" t="str">
        <f t="shared" si="162"/>
        <v>立得点表!3:12</v>
      </c>
      <c r="CE350" s="92" t="str">
        <f t="shared" si="163"/>
        <v>立得点表!16:25</v>
      </c>
      <c r="CF350" s="15" t="str">
        <f t="shared" si="164"/>
        <v>立3段得点表!3:13</v>
      </c>
      <c r="CG350" s="92" t="str">
        <f t="shared" si="165"/>
        <v>立3段得点表!16:25</v>
      </c>
      <c r="CH350" s="15" t="str">
        <f t="shared" si="166"/>
        <v>ボール得点表!3:13</v>
      </c>
      <c r="CI350" s="92" t="str">
        <f t="shared" si="167"/>
        <v>ボール得点表!16:25</v>
      </c>
      <c r="CJ350" s="15" t="str">
        <f t="shared" si="168"/>
        <v>50m得点表!3:13</v>
      </c>
      <c r="CK350" s="92" t="str">
        <f t="shared" si="169"/>
        <v>50m得点表!16:25</v>
      </c>
      <c r="CL350" s="15" t="str">
        <f t="shared" si="170"/>
        <v>往得点表!3:13</v>
      </c>
      <c r="CM350" s="92" t="str">
        <f t="shared" si="171"/>
        <v>往得点表!16:25</v>
      </c>
      <c r="CN350" s="15" t="str">
        <f t="shared" si="172"/>
        <v>腕得点表!3:13</v>
      </c>
      <c r="CO350" s="92" t="str">
        <f t="shared" si="173"/>
        <v>腕得点表!16:25</v>
      </c>
      <c r="CP350" s="15" t="str">
        <f t="shared" si="174"/>
        <v>腕膝得点表!3:4</v>
      </c>
      <c r="CQ350" s="92" t="str">
        <f t="shared" si="175"/>
        <v>腕膝得点表!8:9</v>
      </c>
      <c r="CR350" s="15" t="str">
        <f t="shared" si="176"/>
        <v>20mシャトルラン得点表!3:13</v>
      </c>
      <c r="CS350" s="92" t="str">
        <f t="shared" si="177"/>
        <v>20mシャトルラン得点表!16:25</v>
      </c>
      <c r="CT350" s="31" t="b">
        <f t="shared" si="160"/>
        <v>0</v>
      </c>
    </row>
    <row r="351" spans="1:98">
      <c r="A351" s="8">
        <v>339</v>
      </c>
      <c r="B351" s="117"/>
      <c r="C351" s="13"/>
      <c r="D351" s="138"/>
      <c r="E351" s="13"/>
      <c r="F351" s="111" t="str">
        <f t="shared" si="148"/>
        <v/>
      </c>
      <c r="G351" s="13"/>
      <c r="H351" s="13"/>
      <c r="I351" s="29"/>
      <c r="J351" s="114" t="str">
        <f t="shared" ca="1" si="149"/>
        <v/>
      </c>
      <c r="K351" s="4"/>
      <c r="L351" s="45"/>
      <c r="M351" s="45"/>
      <c r="N351" s="45"/>
      <c r="O351" s="22"/>
      <c r="P351" s="23" t="str">
        <f t="shared" ca="1" si="150"/>
        <v/>
      </c>
      <c r="Q351" s="42"/>
      <c r="R351" s="43"/>
      <c r="S351" s="43"/>
      <c r="T351" s="43"/>
      <c r="U351" s="120"/>
      <c r="V351" s="95"/>
      <c r="W351" s="29" t="str">
        <f t="shared" ca="1" si="151"/>
        <v/>
      </c>
      <c r="X351" s="29"/>
      <c r="Y351" s="42"/>
      <c r="Z351" s="43"/>
      <c r="AA351" s="43"/>
      <c r="AB351" s="43"/>
      <c r="AC351" s="44"/>
      <c r="AD351" s="22"/>
      <c r="AE351" s="23" t="str">
        <f t="shared" ca="1" si="152"/>
        <v/>
      </c>
      <c r="AF351" s="22"/>
      <c r="AG351" s="23" t="str">
        <f t="shared" ca="1" si="153"/>
        <v/>
      </c>
      <c r="AH351" s="95"/>
      <c r="AI351" s="29" t="str">
        <f t="shared" ca="1" si="154"/>
        <v/>
      </c>
      <c r="AJ351" s="22"/>
      <c r="AK351" s="23" t="str">
        <f t="shared" ca="1" si="155"/>
        <v/>
      </c>
      <c r="AL351" s="22"/>
      <c r="AM351" s="23" t="str">
        <f t="shared" ca="1" si="156"/>
        <v/>
      </c>
      <c r="AN351" s="9" t="str">
        <f t="shared" si="157"/>
        <v/>
      </c>
      <c r="AO351" s="9" t="str">
        <f t="shared" si="158"/>
        <v/>
      </c>
      <c r="AP351" s="9" t="str">
        <f>IF(AN351=7,VLOOKUP(AO351,設定!$A$2:$B$6,2,1),"---")</f>
        <v>---</v>
      </c>
      <c r="AQ351" s="64"/>
      <c r="AR351" s="65"/>
      <c r="AS351" s="65"/>
      <c r="AT351" s="66" t="s">
        <v>105</v>
      </c>
      <c r="AU351" s="67"/>
      <c r="AV351" s="66"/>
      <c r="AW351" s="68"/>
      <c r="AX351" s="69" t="str">
        <f t="shared" si="161"/>
        <v/>
      </c>
      <c r="AY351" s="66" t="s">
        <v>105</v>
      </c>
      <c r="AZ351" s="66" t="s">
        <v>105</v>
      </c>
      <c r="BA351" s="66" t="s">
        <v>105</v>
      </c>
      <c r="BB351" s="66"/>
      <c r="BC351" s="66"/>
      <c r="BD351" s="66"/>
      <c r="BE351" s="66"/>
      <c r="BF351" s="70"/>
      <c r="BG351" s="74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153"/>
      <c r="BZ351" s="83"/>
      <c r="CA351" s="31"/>
      <c r="CB351" s="31">
        <v>339</v>
      </c>
      <c r="CC351" s="15" t="str">
        <f t="shared" si="159"/>
        <v/>
      </c>
      <c r="CD351" s="15" t="str">
        <f t="shared" si="162"/>
        <v>立得点表!3:12</v>
      </c>
      <c r="CE351" s="92" t="str">
        <f t="shared" si="163"/>
        <v>立得点表!16:25</v>
      </c>
      <c r="CF351" s="15" t="str">
        <f t="shared" si="164"/>
        <v>立3段得点表!3:13</v>
      </c>
      <c r="CG351" s="92" t="str">
        <f t="shared" si="165"/>
        <v>立3段得点表!16:25</v>
      </c>
      <c r="CH351" s="15" t="str">
        <f t="shared" si="166"/>
        <v>ボール得点表!3:13</v>
      </c>
      <c r="CI351" s="92" t="str">
        <f t="shared" si="167"/>
        <v>ボール得点表!16:25</v>
      </c>
      <c r="CJ351" s="15" t="str">
        <f t="shared" si="168"/>
        <v>50m得点表!3:13</v>
      </c>
      <c r="CK351" s="92" t="str">
        <f t="shared" si="169"/>
        <v>50m得点表!16:25</v>
      </c>
      <c r="CL351" s="15" t="str">
        <f t="shared" si="170"/>
        <v>往得点表!3:13</v>
      </c>
      <c r="CM351" s="92" t="str">
        <f t="shared" si="171"/>
        <v>往得点表!16:25</v>
      </c>
      <c r="CN351" s="15" t="str">
        <f t="shared" si="172"/>
        <v>腕得点表!3:13</v>
      </c>
      <c r="CO351" s="92" t="str">
        <f t="shared" si="173"/>
        <v>腕得点表!16:25</v>
      </c>
      <c r="CP351" s="15" t="str">
        <f t="shared" si="174"/>
        <v>腕膝得点表!3:4</v>
      </c>
      <c r="CQ351" s="92" t="str">
        <f t="shared" si="175"/>
        <v>腕膝得点表!8:9</v>
      </c>
      <c r="CR351" s="15" t="str">
        <f t="shared" si="176"/>
        <v>20mシャトルラン得点表!3:13</v>
      </c>
      <c r="CS351" s="92" t="str">
        <f t="shared" si="177"/>
        <v>20mシャトルラン得点表!16:25</v>
      </c>
      <c r="CT351" s="31" t="b">
        <f t="shared" si="160"/>
        <v>0</v>
      </c>
    </row>
    <row r="352" spans="1:98">
      <c r="A352" s="8">
        <v>340</v>
      </c>
      <c r="B352" s="117"/>
      <c r="C352" s="13"/>
      <c r="D352" s="138"/>
      <c r="E352" s="13"/>
      <c r="F352" s="111" t="str">
        <f t="shared" si="148"/>
        <v/>
      </c>
      <c r="G352" s="13"/>
      <c r="H352" s="13"/>
      <c r="I352" s="29"/>
      <c r="J352" s="114" t="str">
        <f t="shared" ca="1" si="149"/>
        <v/>
      </c>
      <c r="K352" s="4"/>
      <c r="L352" s="45"/>
      <c r="M352" s="45"/>
      <c r="N352" s="45"/>
      <c r="O352" s="22"/>
      <c r="P352" s="23" t="str">
        <f t="shared" ca="1" si="150"/>
        <v/>
      </c>
      <c r="Q352" s="42"/>
      <c r="R352" s="43"/>
      <c r="S352" s="43"/>
      <c r="T352" s="43"/>
      <c r="U352" s="120"/>
      <c r="V352" s="95"/>
      <c r="W352" s="29" t="str">
        <f t="shared" ca="1" si="151"/>
        <v/>
      </c>
      <c r="X352" s="29"/>
      <c r="Y352" s="42"/>
      <c r="Z352" s="43"/>
      <c r="AA352" s="43"/>
      <c r="AB352" s="43"/>
      <c r="AC352" s="44"/>
      <c r="AD352" s="22"/>
      <c r="AE352" s="23" t="str">
        <f t="shared" ca="1" si="152"/>
        <v/>
      </c>
      <c r="AF352" s="22"/>
      <c r="AG352" s="23" t="str">
        <f t="shared" ca="1" si="153"/>
        <v/>
      </c>
      <c r="AH352" s="95"/>
      <c r="AI352" s="29" t="str">
        <f t="shared" ca="1" si="154"/>
        <v/>
      </c>
      <c r="AJ352" s="22"/>
      <c r="AK352" s="23" t="str">
        <f t="shared" ca="1" si="155"/>
        <v/>
      </c>
      <c r="AL352" s="22"/>
      <c r="AM352" s="23" t="str">
        <f t="shared" ca="1" si="156"/>
        <v/>
      </c>
      <c r="AN352" s="9" t="str">
        <f t="shared" si="157"/>
        <v/>
      </c>
      <c r="AO352" s="9" t="str">
        <f t="shared" si="158"/>
        <v/>
      </c>
      <c r="AP352" s="9" t="str">
        <f>IF(AN352=7,VLOOKUP(AO352,設定!$A$2:$B$6,2,1),"---")</f>
        <v>---</v>
      </c>
      <c r="AQ352" s="64"/>
      <c r="AR352" s="65"/>
      <c r="AS352" s="65"/>
      <c r="AT352" s="66" t="s">
        <v>105</v>
      </c>
      <c r="AU352" s="67"/>
      <c r="AV352" s="66"/>
      <c r="AW352" s="68"/>
      <c r="AX352" s="69" t="str">
        <f t="shared" si="161"/>
        <v/>
      </c>
      <c r="AY352" s="66" t="s">
        <v>105</v>
      </c>
      <c r="AZ352" s="66" t="s">
        <v>105</v>
      </c>
      <c r="BA352" s="66" t="s">
        <v>105</v>
      </c>
      <c r="BB352" s="66"/>
      <c r="BC352" s="66"/>
      <c r="BD352" s="66"/>
      <c r="BE352" s="66"/>
      <c r="BF352" s="70"/>
      <c r="BG352" s="74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153"/>
      <c r="BZ352" s="83"/>
      <c r="CA352" s="31"/>
      <c r="CB352" s="31">
        <v>340</v>
      </c>
      <c r="CC352" s="15" t="str">
        <f t="shared" si="159"/>
        <v/>
      </c>
      <c r="CD352" s="15" t="str">
        <f t="shared" si="162"/>
        <v>立得点表!3:12</v>
      </c>
      <c r="CE352" s="92" t="str">
        <f t="shared" si="163"/>
        <v>立得点表!16:25</v>
      </c>
      <c r="CF352" s="15" t="str">
        <f t="shared" si="164"/>
        <v>立3段得点表!3:13</v>
      </c>
      <c r="CG352" s="92" t="str">
        <f t="shared" si="165"/>
        <v>立3段得点表!16:25</v>
      </c>
      <c r="CH352" s="15" t="str">
        <f t="shared" si="166"/>
        <v>ボール得点表!3:13</v>
      </c>
      <c r="CI352" s="92" t="str">
        <f t="shared" si="167"/>
        <v>ボール得点表!16:25</v>
      </c>
      <c r="CJ352" s="15" t="str">
        <f t="shared" si="168"/>
        <v>50m得点表!3:13</v>
      </c>
      <c r="CK352" s="92" t="str">
        <f t="shared" si="169"/>
        <v>50m得点表!16:25</v>
      </c>
      <c r="CL352" s="15" t="str">
        <f t="shared" si="170"/>
        <v>往得点表!3:13</v>
      </c>
      <c r="CM352" s="92" t="str">
        <f t="shared" si="171"/>
        <v>往得点表!16:25</v>
      </c>
      <c r="CN352" s="15" t="str">
        <f t="shared" si="172"/>
        <v>腕得点表!3:13</v>
      </c>
      <c r="CO352" s="92" t="str">
        <f t="shared" si="173"/>
        <v>腕得点表!16:25</v>
      </c>
      <c r="CP352" s="15" t="str">
        <f t="shared" si="174"/>
        <v>腕膝得点表!3:4</v>
      </c>
      <c r="CQ352" s="92" t="str">
        <f t="shared" si="175"/>
        <v>腕膝得点表!8:9</v>
      </c>
      <c r="CR352" s="15" t="str">
        <f t="shared" si="176"/>
        <v>20mシャトルラン得点表!3:13</v>
      </c>
      <c r="CS352" s="92" t="str">
        <f t="shared" si="177"/>
        <v>20mシャトルラン得点表!16:25</v>
      </c>
      <c r="CT352" s="31" t="b">
        <f t="shared" si="160"/>
        <v>0</v>
      </c>
    </row>
    <row r="353" spans="1:98">
      <c r="A353" s="8">
        <v>341</v>
      </c>
      <c r="B353" s="117"/>
      <c r="C353" s="13"/>
      <c r="D353" s="138"/>
      <c r="E353" s="13"/>
      <c r="F353" s="111" t="str">
        <f t="shared" si="148"/>
        <v/>
      </c>
      <c r="G353" s="13"/>
      <c r="H353" s="13"/>
      <c r="I353" s="29"/>
      <c r="J353" s="114" t="str">
        <f t="shared" ca="1" si="149"/>
        <v/>
      </c>
      <c r="K353" s="4"/>
      <c r="L353" s="45"/>
      <c r="M353" s="45"/>
      <c r="N353" s="45"/>
      <c r="O353" s="22"/>
      <c r="P353" s="23" t="str">
        <f t="shared" ca="1" si="150"/>
        <v/>
      </c>
      <c r="Q353" s="42"/>
      <c r="R353" s="43"/>
      <c r="S353" s="43"/>
      <c r="T353" s="43"/>
      <c r="U353" s="120"/>
      <c r="V353" s="95"/>
      <c r="W353" s="29" t="str">
        <f t="shared" ca="1" si="151"/>
        <v/>
      </c>
      <c r="X353" s="29"/>
      <c r="Y353" s="42"/>
      <c r="Z353" s="43"/>
      <c r="AA353" s="43"/>
      <c r="AB353" s="43"/>
      <c r="AC353" s="44"/>
      <c r="AD353" s="22"/>
      <c r="AE353" s="23" t="str">
        <f t="shared" ca="1" si="152"/>
        <v/>
      </c>
      <c r="AF353" s="22"/>
      <c r="AG353" s="23" t="str">
        <f t="shared" ca="1" si="153"/>
        <v/>
      </c>
      <c r="AH353" s="95"/>
      <c r="AI353" s="29" t="str">
        <f t="shared" ca="1" si="154"/>
        <v/>
      </c>
      <c r="AJ353" s="22"/>
      <c r="AK353" s="23" t="str">
        <f t="shared" ca="1" si="155"/>
        <v/>
      </c>
      <c r="AL353" s="22"/>
      <c r="AM353" s="23" t="str">
        <f t="shared" ca="1" si="156"/>
        <v/>
      </c>
      <c r="AN353" s="9" t="str">
        <f t="shared" si="157"/>
        <v/>
      </c>
      <c r="AO353" s="9" t="str">
        <f t="shared" si="158"/>
        <v/>
      </c>
      <c r="AP353" s="9" t="str">
        <f>IF(AN353=7,VLOOKUP(AO353,設定!$A$2:$B$6,2,1),"---")</f>
        <v>---</v>
      </c>
      <c r="AQ353" s="64"/>
      <c r="AR353" s="65"/>
      <c r="AS353" s="65"/>
      <c r="AT353" s="66" t="s">
        <v>105</v>
      </c>
      <c r="AU353" s="67"/>
      <c r="AV353" s="66"/>
      <c r="AW353" s="68"/>
      <c r="AX353" s="69" t="str">
        <f t="shared" si="161"/>
        <v/>
      </c>
      <c r="AY353" s="66" t="s">
        <v>105</v>
      </c>
      <c r="AZ353" s="66" t="s">
        <v>105</v>
      </c>
      <c r="BA353" s="66" t="s">
        <v>105</v>
      </c>
      <c r="BB353" s="66"/>
      <c r="BC353" s="66"/>
      <c r="BD353" s="66"/>
      <c r="BE353" s="66"/>
      <c r="BF353" s="70"/>
      <c r="BG353" s="74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153"/>
      <c r="BZ353" s="83"/>
      <c r="CA353" s="31"/>
      <c r="CB353" s="31">
        <v>341</v>
      </c>
      <c r="CC353" s="15" t="str">
        <f t="shared" si="159"/>
        <v/>
      </c>
      <c r="CD353" s="15" t="str">
        <f t="shared" si="162"/>
        <v>立得点表!3:12</v>
      </c>
      <c r="CE353" s="92" t="str">
        <f t="shared" si="163"/>
        <v>立得点表!16:25</v>
      </c>
      <c r="CF353" s="15" t="str">
        <f t="shared" si="164"/>
        <v>立3段得点表!3:13</v>
      </c>
      <c r="CG353" s="92" t="str">
        <f t="shared" si="165"/>
        <v>立3段得点表!16:25</v>
      </c>
      <c r="CH353" s="15" t="str">
        <f t="shared" si="166"/>
        <v>ボール得点表!3:13</v>
      </c>
      <c r="CI353" s="92" t="str">
        <f t="shared" si="167"/>
        <v>ボール得点表!16:25</v>
      </c>
      <c r="CJ353" s="15" t="str">
        <f t="shared" si="168"/>
        <v>50m得点表!3:13</v>
      </c>
      <c r="CK353" s="92" t="str">
        <f t="shared" si="169"/>
        <v>50m得点表!16:25</v>
      </c>
      <c r="CL353" s="15" t="str">
        <f t="shared" si="170"/>
        <v>往得点表!3:13</v>
      </c>
      <c r="CM353" s="92" t="str">
        <f t="shared" si="171"/>
        <v>往得点表!16:25</v>
      </c>
      <c r="CN353" s="15" t="str">
        <f t="shared" si="172"/>
        <v>腕得点表!3:13</v>
      </c>
      <c r="CO353" s="92" t="str">
        <f t="shared" si="173"/>
        <v>腕得点表!16:25</v>
      </c>
      <c r="CP353" s="15" t="str">
        <f t="shared" si="174"/>
        <v>腕膝得点表!3:4</v>
      </c>
      <c r="CQ353" s="92" t="str">
        <f t="shared" si="175"/>
        <v>腕膝得点表!8:9</v>
      </c>
      <c r="CR353" s="15" t="str">
        <f t="shared" si="176"/>
        <v>20mシャトルラン得点表!3:13</v>
      </c>
      <c r="CS353" s="92" t="str">
        <f t="shared" si="177"/>
        <v>20mシャトルラン得点表!16:25</v>
      </c>
      <c r="CT353" s="31" t="b">
        <f t="shared" si="160"/>
        <v>0</v>
      </c>
    </row>
    <row r="354" spans="1:98">
      <c r="A354" s="8">
        <v>342</v>
      </c>
      <c r="B354" s="117"/>
      <c r="C354" s="13"/>
      <c r="D354" s="138"/>
      <c r="E354" s="13"/>
      <c r="F354" s="111" t="str">
        <f t="shared" si="148"/>
        <v/>
      </c>
      <c r="G354" s="13"/>
      <c r="H354" s="13"/>
      <c r="I354" s="29"/>
      <c r="J354" s="114" t="str">
        <f t="shared" ca="1" si="149"/>
        <v/>
      </c>
      <c r="K354" s="4"/>
      <c r="L354" s="45"/>
      <c r="M354" s="45"/>
      <c r="N354" s="45"/>
      <c r="O354" s="22"/>
      <c r="P354" s="23" t="str">
        <f t="shared" ca="1" si="150"/>
        <v/>
      </c>
      <c r="Q354" s="42"/>
      <c r="R354" s="43"/>
      <c r="S354" s="43"/>
      <c r="T354" s="43"/>
      <c r="U354" s="120"/>
      <c r="V354" s="95"/>
      <c r="W354" s="29" t="str">
        <f t="shared" ca="1" si="151"/>
        <v/>
      </c>
      <c r="X354" s="29"/>
      <c r="Y354" s="42"/>
      <c r="Z354" s="43"/>
      <c r="AA354" s="43"/>
      <c r="AB354" s="43"/>
      <c r="AC354" s="44"/>
      <c r="AD354" s="22"/>
      <c r="AE354" s="23" t="str">
        <f t="shared" ca="1" si="152"/>
        <v/>
      </c>
      <c r="AF354" s="22"/>
      <c r="AG354" s="23" t="str">
        <f t="shared" ca="1" si="153"/>
        <v/>
      </c>
      <c r="AH354" s="95"/>
      <c r="AI354" s="29" t="str">
        <f t="shared" ca="1" si="154"/>
        <v/>
      </c>
      <c r="AJ354" s="22"/>
      <c r="AK354" s="23" t="str">
        <f t="shared" ca="1" si="155"/>
        <v/>
      </c>
      <c r="AL354" s="22"/>
      <c r="AM354" s="23" t="str">
        <f t="shared" ca="1" si="156"/>
        <v/>
      </c>
      <c r="AN354" s="9" t="str">
        <f t="shared" si="157"/>
        <v/>
      </c>
      <c r="AO354" s="9" t="str">
        <f t="shared" si="158"/>
        <v/>
      </c>
      <c r="AP354" s="9" t="str">
        <f>IF(AN354=7,VLOOKUP(AO354,設定!$A$2:$B$6,2,1),"---")</f>
        <v>---</v>
      </c>
      <c r="AQ354" s="64"/>
      <c r="AR354" s="65"/>
      <c r="AS354" s="65"/>
      <c r="AT354" s="66" t="s">
        <v>105</v>
      </c>
      <c r="AU354" s="67"/>
      <c r="AV354" s="66"/>
      <c r="AW354" s="68"/>
      <c r="AX354" s="69" t="str">
        <f t="shared" si="161"/>
        <v/>
      </c>
      <c r="AY354" s="66" t="s">
        <v>105</v>
      </c>
      <c r="AZ354" s="66" t="s">
        <v>105</v>
      </c>
      <c r="BA354" s="66" t="s">
        <v>105</v>
      </c>
      <c r="BB354" s="66"/>
      <c r="BC354" s="66"/>
      <c r="BD354" s="66"/>
      <c r="BE354" s="66"/>
      <c r="BF354" s="70"/>
      <c r="BG354" s="74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153"/>
      <c r="BZ354" s="83"/>
      <c r="CA354" s="31"/>
      <c r="CB354" s="31">
        <v>342</v>
      </c>
      <c r="CC354" s="15" t="str">
        <f t="shared" si="159"/>
        <v/>
      </c>
      <c r="CD354" s="15" t="str">
        <f t="shared" si="162"/>
        <v>立得点表!3:12</v>
      </c>
      <c r="CE354" s="92" t="str">
        <f t="shared" si="163"/>
        <v>立得点表!16:25</v>
      </c>
      <c r="CF354" s="15" t="str">
        <f t="shared" si="164"/>
        <v>立3段得点表!3:13</v>
      </c>
      <c r="CG354" s="92" t="str">
        <f t="shared" si="165"/>
        <v>立3段得点表!16:25</v>
      </c>
      <c r="CH354" s="15" t="str">
        <f t="shared" si="166"/>
        <v>ボール得点表!3:13</v>
      </c>
      <c r="CI354" s="92" t="str">
        <f t="shared" si="167"/>
        <v>ボール得点表!16:25</v>
      </c>
      <c r="CJ354" s="15" t="str">
        <f t="shared" si="168"/>
        <v>50m得点表!3:13</v>
      </c>
      <c r="CK354" s="92" t="str">
        <f t="shared" si="169"/>
        <v>50m得点表!16:25</v>
      </c>
      <c r="CL354" s="15" t="str">
        <f t="shared" si="170"/>
        <v>往得点表!3:13</v>
      </c>
      <c r="CM354" s="92" t="str">
        <f t="shared" si="171"/>
        <v>往得点表!16:25</v>
      </c>
      <c r="CN354" s="15" t="str">
        <f t="shared" si="172"/>
        <v>腕得点表!3:13</v>
      </c>
      <c r="CO354" s="92" t="str">
        <f t="shared" si="173"/>
        <v>腕得点表!16:25</v>
      </c>
      <c r="CP354" s="15" t="str">
        <f t="shared" si="174"/>
        <v>腕膝得点表!3:4</v>
      </c>
      <c r="CQ354" s="92" t="str">
        <f t="shared" si="175"/>
        <v>腕膝得点表!8:9</v>
      </c>
      <c r="CR354" s="15" t="str">
        <f t="shared" si="176"/>
        <v>20mシャトルラン得点表!3:13</v>
      </c>
      <c r="CS354" s="92" t="str">
        <f t="shared" si="177"/>
        <v>20mシャトルラン得点表!16:25</v>
      </c>
      <c r="CT354" s="31" t="b">
        <f t="shared" si="160"/>
        <v>0</v>
      </c>
    </row>
    <row r="355" spans="1:98">
      <c r="A355" s="8">
        <v>343</v>
      </c>
      <c r="B355" s="117"/>
      <c r="C355" s="13"/>
      <c r="D355" s="138"/>
      <c r="E355" s="13"/>
      <c r="F355" s="111" t="str">
        <f t="shared" si="148"/>
        <v/>
      </c>
      <c r="G355" s="13"/>
      <c r="H355" s="13"/>
      <c r="I355" s="29"/>
      <c r="J355" s="114" t="str">
        <f t="shared" ca="1" si="149"/>
        <v/>
      </c>
      <c r="K355" s="4"/>
      <c r="L355" s="45"/>
      <c r="M355" s="45"/>
      <c r="N355" s="45"/>
      <c r="O355" s="22"/>
      <c r="P355" s="23" t="str">
        <f t="shared" ca="1" si="150"/>
        <v/>
      </c>
      <c r="Q355" s="42"/>
      <c r="R355" s="43"/>
      <c r="S355" s="43"/>
      <c r="T355" s="43"/>
      <c r="U355" s="120"/>
      <c r="V355" s="95"/>
      <c r="W355" s="29" t="str">
        <f t="shared" ca="1" si="151"/>
        <v/>
      </c>
      <c r="X355" s="29"/>
      <c r="Y355" s="42"/>
      <c r="Z355" s="43"/>
      <c r="AA355" s="43"/>
      <c r="AB355" s="43"/>
      <c r="AC355" s="44"/>
      <c r="AD355" s="22"/>
      <c r="AE355" s="23" t="str">
        <f t="shared" ca="1" si="152"/>
        <v/>
      </c>
      <c r="AF355" s="22"/>
      <c r="AG355" s="23" t="str">
        <f t="shared" ca="1" si="153"/>
        <v/>
      </c>
      <c r="AH355" s="95"/>
      <c r="AI355" s="29" t="str">
        <f t="shared" ca="1" si="154"/>
        <v/>
      </c>
      <c r="AJ355" s="22"/>
      <c r="AK355" s="23" t="str">
        <f t="shared" ca="1" si="155"/>
        <v/>
      </c>
      <c r="AL355" s="22"/>
      <c r="AM355" s="23" t="str">
        <f t="shared" ca="1" si="156"/>
        <v/>
      </c>
      <c r="AN355" s="9" t="str">
        <f t="shared" si="157"/>
        <v/>
      </c>
      <c r="AO355" s="9" t="str">
        <f t="shared" si="158"/>
        <v/>
      </c>
      <c r="AP355" s="9" t="str">
        <f>IF(AN355=7,VLOOKUP(AO355,設定!$A$2:$B$6,2,1),"---")</f>
        <v>---</v>
      </c>
      <c r="AQ355" s="64"/>
      <c r="AR355" s="65"/>
      <c r="AS355" s="65"/>
      <c r="AT355" s="66" t="s">
        <v>105</v>
      </c>
      <c r="AU355" s="67"/>
      <c r="AV355" s="66"/>
      <c r="AW355" s="68"/>
      <c r="AX355" s="69" t="str">
        <f t="shared" si="161"/>
        <v/>
      </c>
      <c r="AY355" s="66" t="s">
        <v>105</v>
      </c>
      <c r="AZ355" s="66" t="s">
        <v>105</v>
      </c>
      <c r="BA355" s="66" t="s">
        <v>105</v>
      </c>
      <c r="BB355" s="66"/>
      <c r="BC355" s="66"/>
      <c r="BD355" s="66"/>
      <c r="BE355" s="66"/>
      <c r="BF355" s="70"/>
      <c r="BG355" s="74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153"/>
      <c r="BZ355" s="83"/>
      <c r="CA355" s="31"/>
      <c r="CB355" s="31">
        <v>343</v>
      </c>
      <c r="CC355" s="15" t="str">
        <f t="shared" si="159"/>
        <v/>
      </c>
      <c r="CD355" s="15" t="str">
        <f t="shared" si="162"/>
        <v>立得点表!3:12</v>
      </c>
      <c r="CE355" s="92" t="str">
        <f t="shared" si="163"/>
        <v>立得点表!16:25</v>
      </c>
      <c r="CF355" s="15" t="str">
        <f t="shared" si="164"/>
        <v>立3段得点表!3:13</v>
      </c>
      <c r="CG355" s="92" t="str">
        <f t="shared" si="165"/>
        <v>立3段得点表!16:25</v>
      </c>
      <c r="CH355" s="15" t="str">
        <f t="shared" si="166"/>
        <v>ボール得点表!3:13</v>
      </c>
      <c r="CI355" s="92" t="str">
        <f t="shared" si="167"/>
        <v>ボール得点表!16:25</v>
      </c>
      <c r="CJ355" s="15" t="str">
        <f t="shared" si="168"/>
        <v>50m得点表!3:13</v>
      </c>
      <c r="CK355" s="92" t="str">
        <f t="shared" si="169"/>
        <v>50m得点表!16:25</v>
      </c>
      <c r="CL355" s="15" t="str">
        <f t="shared" si="170"/>
        <v>往得点表!3:13</v>
      </c>
      <c r="CM355" s="92" t="str">
        <f t="shared" si="171"/>
        <v>往得点表!16:25</v>
      </c>
      <c r="CN355" s="15" t="str">
        <f t="shared" si="172"/>
        <v>腕得点表!3:13</v>
      </c>
      <c r="CO355" s="92" t="str">
        <f t="shared" si="173"/>
        <v>腕得点表!16:25</v>
      </c>
      <c r="CP355" s="15" t="str">
        <f t="shared" si="174"/>
        <v>腕膝得点表!3:4</v>
      </c>
      <c r="CQ355" s="92" t="str">
        <f t="shared" si="175"/>
        <v>腕膝得点表!8:9</v>
      </c>
      <c r="CR355" s="15" t="str">
        <f t="shared" si="176"/>
        <v>20mシャトルラン得点表!3:13</v>
      </c>
      <c r="CS355" s="92" t="str">
        <f t="shared" si="177"/>
        <v>20mシャトルラン得点表!16:25</v>
      </c>
      <c r="CT355" s="31" t="b">
        <f t="shared" si="160"/>
        <v>0</v>
      </c>
    </row>
    <row r="356" spans="1:98">
      <c r="A356" s="8">
        <v>344</v>
      </c>
      <c r="B356" s="117"/>
      <c r="C356" s="13"/>
      <c r="D356" s="138"/>
      <c r="E356" s="13"/>
      <c r="F356" s="111" t="str">
        <f t="shared" si="148"/>
        <v/>
      </c>
      <c r="G356" s="13"/>
      <c r="H356" s="13"/>
      <c r="I356" s="29"/>
      <c r="J356" s="114" t="str">
        <f t="shared" ca="1" si="149"/>
        <v/>
      </c>
      <c r="K356" s="4"/>
      <c r="L356" s="45"/>
      <c r="M356" s="45"/>
      <c r="N356" s="45"/>
      <c r="O356" s="22"/>
      <c r="P356" s="23" t="str">
        <f t="shared" ca="1" si="150"/>
        <v/>
      </c>
      <c r="Q356" s="42"/>
      <c r="R356" s="43"/>
      <c r="S356" s="43"/>
      <c r="T356" s="43"/>
      <c r="U356" s="120"/>
      <c r="V356" s="95"/>
      <c r="W356" s="29" t="str">
        <f t="shared" ca="1" si="151"/>
        <v/>
      </c>
      <c r="X356" s="29"/>
      <c r="Y356" s="42"/>
      <c r="Z356" s="43"/>
      <c r="AA356" s="43"/>
      <c r="AB356" s="43"/>
      <c r="AC356" s="44"/>
      <c r="AD356" s="22"/>
      <c r="AE356" s="23" t="str">
        <f t="shared" ca="1" si="152"/>
        <v/>
      </c>
      <c r="AF356" s="22"/>
      <c r="AG356" s="23" t="str">
        <f t="shared" ca="1" si="153"/>
        <v/>
      </c>
      <c r="AH356" s="95"/>
      <c r="AI356" s="29" t="str">
        <f t="shared" ca="1" si="154"/>
        <v/>
      </c>
      <c r="AJ356" s="22"/>
      <c r="AK356" s="23" t="str">
        <f t="shared" ca="1" si="155"/>
        <v/>
      </c>
      <c r="AL356" s="22"/>
      <c r="AM356" s="23" t="str">
        <f t="shared" ca="1" si="156"/>
        <v/>
      </c>
      <c r="AN356" s="9" t="str">
        <f t="shared" si="157"/>
        <v/>
      </c>
      <c r="AO356" s="9" t="str">
        <f t="shared" si="158"/>
        <v/>
      </c>
      <c r="AP356" s="9" t="str">
        <f>IF(AN356=7,VLOOKUP(AO356,設定!$A$2:$B$6,2,1),"---")</f>
        <v>---</v>
      </c>
      <c r="AQ356" s="64"/>
      <c r="AR356" s="65"/>
      <c r="AS356" s="65"/>
      <c r="AT356" s="66" t="s">
        <v>105</v>
      </c>
      <c r="AU356" s="67"/>
      <c r="AV356" s="66"/>
      <c r="AW356" s="68"/>
      <c r="AX356" s="69" t="str">
        <f t="shared" si="161"/>
        <v/>
      </c>
      <c r="AY356" s="66" t="s">
        <v>105</v>
      </c>
      <c r="AZ356" s="66" t="s">
        <v>105</v>
      </c>
      <c r="BA356" s="66" t="s">
        <v>105</v>
      </c>
      <c r="BB356" s="66"/>
      <c r="BC356" s="66"/>
      <c r="BD356" s="66"/>
      <c r="BE356" s="66"/>
      <c r="BF356" s="70"/>
      <c r="BG356" s="74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153"/>
      <c r="BZ356" s="83"/>
      <c r="CA356" s="31"/>
      <c r="CB356" s="31">
        <v>344</v>
      </c>
      <c r="CC356" s="15" t="str">
        <f t="shared" si="159"/>
        <v/>
      </c>
      <c r="CD356" s="15" t="str">
        <f t="shared" si="162"/>
        <v>立得点表!3:12</v>
      </c>
      <c r="CE356" s="92" t="str">
        <f t="shared" si="163"/>
        <v>立得点表!16:25</v>
      </c>
      <c r="CF356" s="15" t="str">
        <f t="shared" si="164"/>
        <v>立3段得点表!3:13</v>
      </c>
      <c r="CG356" s="92" t="str">
        <f t="shared" si="165"/>
        <v>立3段得点表!16:25</v>
      </c>
      <c r="CH356" s="15" t="str">
        <f t="shared" si="166"/>
        <v>ボール得点表!3:13</v>
      </c>
      <c r="CI356" s="92" t="str">
        <f t="shared" si="167"/>
        <v>ボール得点表!16:25</v>
      </c>
      <c r="CJ356" s="15" t="str">
        <f t="shared" si="168"/>
        <v>50m得点表!3:13</v>
      </c>
      <c r="CK356" s="92" t="str">
        <f t="shared" si="169"/>
        <v>50m得点表!16:25</v>
      </c>
      <c r="CL356" s="15" t="str">
        <f t="shared" si="170"/>
        <v>往得点表!3:13</v>
      </c>
      <c r="CM356" s="92" t="str">
        <f t="shared" si="171"/>
        <v>往得点表!16:25</v>
      </c>
      <c r="CN356" s="15" t="str">
        <f t="shared" si="172"/>
        <v>腕得点表!3:13</v>
      </c>
      <c r="CO356" s="92" t="str">
        <f t="shared" si="173"/>
        <v>腕得点表!16:25</v>
      </c>
      <c r="CP356" s="15" t="str">
        <f t="shared" si="174"/>
        <v>腕膝得点表!3:4</v>
      </c>
      <c r="CQ356" s="92" t="str">
        <f t="shared" si="175"/>
        <v>腕膝得点表!8:9</v>
      </c>
      <c r="CR356" s="15" t="str">
        <f t="shared" si="176"/>
        <v>20mシャトルラン得点表!3:13</v>
      </c>
      <c r="CS356" s="92" t="str">
        <f t="shared" si="177"/>
        <v>20mシャトルラン得点表!16:25</v>
      </c>
      <c r="CT356" s="31" t="b">
        <f t="shared" si="160"/>
        <v>0</v>
      </c>
    </row>
    <row r="357" spans="1:98">
      <c r="A357" s="8">
        <v>345</v>
      </c>
      <c r="B357" s="117"/>
      <c r="C357" s="13"/>
      <c r="D357" s="138"/>
      <c r="E357" s="13"/>
      <c r="F357" s="111" t="str">
        <f t="shared" si="148"/>
        <v/>
      </c>
      <c r="G357" s="13"/>
      <c r="H357" s="13"/>
      <c r="I357" s="29"/>
      <c r="J357" s="114" t="str">
        <f t="shared" ca="1" si="149"/>
        <v/>
      </c>
      <c r="K357" s="4"/>
      <c r="L357" s="45"/>
      <c r="M357" s="45"/>
      <c r="N357" s="45"/>
      <c r="O357" s="22"/>
      <c r="P357" s="23" t="str">
        <f t="shared" ca="1" si="150"/>
        <v/>
      </c>
      <c r="Q357" s="42"/>
      <c r="R357" s="43"/>
      <c r="S357" s="43"/>
      <c r="T357" s="43"/>
      <c r="U357" s="120"/>
      <c r="V357" s="95"/>
      <c r="W357" s="29" t="str">
        <f t="shared" ca="1" si="151"/>
        <v/>
      </c>
      <c r="X357" s="29"/>
      <c r="Y357" s="42"/>
      <c r="Z357" s="43"/>
      <c r="AA357" s="43"/>
      <c r="AB357" s="43"/>
      <c r="AC357" s="44"/>
      <c r="AD357" s="22"/>
      <c r="AE357" s="23" t="str">
        <f t="shared" ca="1" si="152"/>
        <v/>
      </c>
      <c r="AF357" s="22"/>
      <c r="AG357" s="23" t="str">
        <f t="shared" ca="1" si="153"/>
        <v/>
      </c>
      <c r="AH357" s="95"/>
      <c r="AI357" s="29" t="str">
        <f t="shared" ca="1" si="154"/>
        <v/>
      </c>
      <c r="AJ357" s="22"/>
      <c r="AK357" s="23" t="str">
        <f t="shared" ca="1" si="155"/>
        <v/>
      </c>
      <c r="AL357" s="22"/>
      <c r="AM357" s="23" t="str">
        <f t="shared" ca="1" si="156"/>
        <v/>
      </c>
      <c r="AN357" s="9" t="str">
        <f t="shared" si="157"/>
        <v/>
      </c>
      <c r="AO357" s="9" t="str">
        <f t="shared" si="158"/>
        <v/>
      </c>
      <c r="AP357" s="9" t="str">
        <f>IF(AN357=7,VLOOKUP(AO357,設定!$A$2:$B$6,2,1),"---")</f>
        <v>---</v>
      </c>
      <c r="AQ357" s="64"/>
      <c r="AR357" s="65"/>
      <c r="AS357" s="65"/>
      <c r="AT357" s="66" t="s">
        <v>105</v>
      </c>
      <c r="AU357" s="67"/>
      <c r="AV357" s="66"/>
      <c r="AW357" s="68"/>
      <c r="AX357" s="69" t="str">
        <f t="shared" si="161"/>
        <v/>
      </c>
      <c r="AY357" s="66" t="s">
        <v>105</v>
      </c>
      <c r="AZ357" s="66" t="s">
        <v>105</v>
      </c>
      <c r="BA357" s="66" t="s">
        <v>105</v>
      </c>
      <c r="BB357" s="66"/>
      <c r="BC357" s="66"/>
      <c r="BD357" s="66"/>
      <c r="BE357" s="66"/>
      <c r="BF357" s="70"/>
      <c r="BG357" s="74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153"/>
      <c r="BZ357" s="83"/>
      <c r="CA357" s="31"/>
      <c r="CB357" s="31">
        <v>345</v>
      </c>
      <c r="CC357" s="15" t="str">
        <f t="shared" si="159"/>
        <v/>
      </c>
      <c r="CD357" s="15" t="str">
        <f t="shared" si="162"/>
        <v>立得点表!3:12</v>
      </c>
      <c r="CE357" s="92" t="str">
        <f t="shared" si="163"/>
        <v>立得点表!16:25</v>
      </c>
      <c r="CF357" s="15" t="str">
        <f t="shared" si="164"/>
        <v>立3段得点表!3:13</v>
      </c>
      <c r="CG357" s="92" t="str">
        <f t="shared" si="165"/>
        <v>立3段得点表!16:25</v>
      </c>
      <c r="CH357" s="15" t="str">
        <f t="shared" si="166"/>
        <v>ボール得点表!3:13</v>
      </c>
      <c r="CI357" s="92" t="str">
        <f t="shared" si="167"/>
        <v>ボール得点表!16:25</v>
      </c>
      <c r="CJ357" s="15" t="str">
        <f t="shared" si="168"/>
        <v>50m得点表!3:13</v>
      </c>
      <c r="CK357" s="92" t="str">
        <f t="shared" si="169"/>
        <v>50m得点表!16:25</v>
      </c>
      <c r="CL357" s="15" t="str">
        <f t="shared" si="170"/>
        <v>往得点表!3:13</v>
      </c>
      <c r="CM357" s="92" t="str">
        <f t="shared" si="171"/>
        <v>往得点表!16:25</v>
      </c>
      <c r="CN357" s="15" t="str">
        <f t="shared" si="172"/>
        <v>腕得点表!3:13</v>
      </c>
      <c r="CO357" s="92" t="str">
        <f t="shared" si="173"/>
        <v>腕得点表!16:25</v>
      </c>
      <c r="CP357" s="15" t="str">
        <f t="shared" si="174"/>
        <v>腕膝得点表!3:4</v>
      </c>
      <c r="CQ357" s="92" t="str">
        <f t="shared" si="175"/>
        <v>腕膝得点表!8:9</v>
      </c>
      <c r="CR357" s="15" t="str">
        <f t="shared" si="176"/>
        <v>20mシャトルラン得点表!3:13</v>
      </c>
      <c r="CS357" s="92" t="str">
        <f t="shared" si="177"/>
        <v>20mシャトルラン得点表!16:25</v>
      </c>
      <c r="CT357" s="31" t="b">
        <f t="shared" si="160"/>
        <v>0</v>
      </c>
    </row>
    <row r="358" spans="1:98">
      <c r="A358" s="8">
        <v>346</v>
      </c>
      <c r="B358" s="117"/>
      <c r="C358" s="13"/>
      <c r="D358" s="138"/>
      <c r="E358" s="13"/>
      <c r="F358" s="111" t="str">
        <f t="shared" si="148"/>
        <v/>
      </c>
      <c r="G358" s="13"/>
      <c r="H358" s="13"/>
      <c r="I358" s="29"/>
      <c r="J358" s="114" t="str">
        <f t="shared" ca="1" si="149"/>
        <v/>
      </c>
      <c r="K358" s="4"/>
      <c r="L358" s="45"/>
      <c r="M358" s="45"/>
      <c r="N358" s="45"/>
      <c r="O358" s="22"/>
      <c r="P358" s="23" t="str">
        <f t="shared" ca="1" si="150"/>
        <v/>
      </c>
      <c r="Q358" s="42"/>
      <c r="R358" s="43"/>
      <c r="S358" s="43"/>
      <c r="T358" s="43"/>
      <c r="U358" s="120"/>
      <c r="V358" s="95"/>
      <c r="W358" s="29" t="str">
        <f t="shared" ca="1" si="151"/>
        <v/>
      </c>
      <c r="X358" s="29"/>
      <c r="Y358" s="42"/>
      <c r="Z358" s="43"/>
      <c r="AA358" s="43"/>
      <c r="AB358" s="43"/>
      <c r="AC358" s="44"/>
      <c r="AD358" s="22"/>
      <c r="AE358" s="23" t="str">
        <f t="shared" ca="1" si="152"/>
        <v/>
      </c>
      <c r="AF358" s="22"/>
      <c r="AG358" s="23" t="str">
        <f t="shared" ca="1" si="153"/>
        <v/>
      </c>
      <c r="AH358" s="95"/>
      <c r="AI358" s="29" t="str">
        <f t="shared" ca="1" si="154"/>
        <v/>
      </c>
      <c r="AJ358" s="22"/>
      <c r="AK358" s="23" t="str">
        <f t="shared" ca="1" si="155"/>
        <v/>
      </c>
      <c r="AL358" s="22"/>
      <c r="AM358" s="23" t="str">
        <f t="shared" ca="1" si="156"/>
        <v/>
      </c>
      <c r="AN358" s="9" t="str">
        <f t="shared" si="157"/>
        <v/>
      </c>
      <c r="AO358" s="9" t="str">
        <f t="shared" si="158"/>
        <v/>
      </c>
      <c r="AP358" s="9" t="str">
        <f>IF(AN358=7,VLOOKUP(AO358,設定!$A$2:$B$6,2,1),"---")</f>
        <v>---</v>
      </c>
      <c r="AQ358" s="64"/>
      <c r="AR358" s="65"/>
      <c r="AS358" s="65"/>
      <c r="AT358" s="66" t="s">
        <v>105</v>
      </c>
      <c r="AU358" s="67"/>
      <c r="AV358" s="66"/>
      <c r="AW358" s="68"/>
      <c r="AX358" s="69" t="str">
        <f t="shared" si="161"/>
        <v/>
      </c>
      <c r="AY358" s="66" t="s">
        <v>105</v>
      </c>
      <c r="AZ358" s="66" t="s">
        <v>105</v>
      </c>
      <c r="BA358" s="66" t="s">
        <v>105</v>
      </c>
      <c r="BB358" s="66"/>
      <c r="BC358" s="66"/>
      <c r="BD358" s="66"/>
      <c r="BE358" s="66"/>
      <c r="BF358" s="70"/>
      <c r="BG358" s="74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153"/>
      <c r="BZ358" s="83"/>
      <c r="CA358" s="31"/>
      <c r="CB358" s="31">
        <v>346</v>
      </c>
      <c r="CC358" s="15" t="str">
        <f t="shared" si="159"/>
        <v/>
      </c>
      <c r="CD358" s="15" t="str">
        <f t="shared" si="162"/>
        <v>立得点表!3:12</v>
      </c>
      <c r="CE358" s="92" t="str">
        <f t="shared" si="163"/>
        <v>立得点表!16:25</v>
      </c>
      <c r="CF358" s="15" t="str">
        <f t="shared" si="164"/>
        <v>立3段得点表!3:13</v>
      </c>
      <c r="CG358" s="92" t="str">
        <f t="shared" si="165"/>
        <v>立3段得点表!16:25</v>
      </c>
      <c r="CH358" s="15" t="str">
        <f t="shared" si="166"/>
        <v>ボール得点表!3:13</v>
      </c>
      <c r="CI358" s="92" t="str">
        <f t="shared" si="167"/>
        <v>ボール得点表!16:25</v>
      </c>
      <c r="CJ358" s="15" t="str">
        <f t="shared" si="168"/>
        <v>50m得点表!3:13</v>
      </c>
      <c r="CK358" s="92" t="str">
        <f t="shared" si="169"/>
        <v>50m得点表!16:25</v>
      </c>
      <c r="CL358" s="15" t="str">
        <f t="shared" si="170"/>
        <v>往得点表!3:13</v>
      </c>
      <c r="CM358" s="92" t="str">
        <f t="shared" si="171"/>
        <v>往得点表!16:25</v>
      </c>
      <c r="CN358" s="15" t="str">
        <f t="shared" si="172"/>
        <v>腕得点表!3:13</v>
      </c>
      <c r="CO358" s="92" t="str">
        <f t="shared" si="173"/>
        <v>腕得点表!16:25</v>
      </c>
      <c r="CP358" s="15" t="str">
        <f t="shared" si="174"/>
        <v>腕膝得点表!3:4</v>
      </c>
      <c r="CQ358" s="92" t="str">
        <f t="shared" si="175"/>
        <v>腕膝得点表!8:9</v>
      </c>
      <c r="CR358" s="15" t="str">
        <f t="shared" si="176"/>
        <v>20mシャトルラン得点表!3:13</v>
      </c>
      <c r="CS358" s="92" t="str">
        <f t="shared" si="177"/>
        <v>20mシャトルラン得点表!16:25</v>
      </c>
      <c r="CT358" s="31" t="b">
        <f t="shared" si="160"/>
        <v>0</v>
      </c>
    </row>
    <row r="359" spans="1:98">
      <c r="A359" s="8">
        <v>347</v>
      </c>
      <c r="B359" s="117"/>
      <c r="C359" s="13"/>
      <c r="D359" s="138"/>
      <c r="E359" s="13"/>
      <c r="F359" s="111" t="str">
        <f t="shared" si="148"/>
        <v/>
      </c>
      <c r="G359" s="13"/>
      <c r="H359" s="13"/>
      <c r="I359" s="29"/>
      <c r="J359" s="114" t="str">
        <f t="shared" ca="1" si="149"/>
        <v/>
      </c>
      <c r="K359" s="4"/>
      <c r="L359" s="45"/>
      <c r="M359" s="45"/>
      <c r="N359" s="45"/>
      <c r="O359" s="22"/>
      <c r="P359" s="23" t="str">
        <f t="shared" ca="1" si="150"/>
        <v/>
      </c>
      <c r="Q359" s="42"/>
      <c r="R359" s="43"/>
      <c r="S359" s="43"/>
      <c r="T359" s="43"/>
      <c r="U359" s="120"/>
      <c r="V359" s="95"/>
      <c r="W359" s="29" t="str">
        <f t="shared" ca="1" si="151"/>
        <v/>
      </c>
      <c r="X359" s="29"/>
      <c r="Y359" s="42"/>
      <c r="Z359" s="43"/>
      <c r="AA359" s="43"/>
      <c r="AB359" s="43"/>
      <c r="AC359" s="44"/>
      <c r="AD359" s="22"/>
      <c r="AE359" s="23" t="str">
        <f t="shared" ca="1" si="152"/>
        <v/>
      </c>
      <c r="AF359" s="22"/>
      <c r="AG359" s="23" t="str">
        <f t="shared" ca="1" si="153"/>
        <v/>
      </c>
      <c r="AH359" s="95"/>
      <c r="AI359" s="29" t="str">
        <f t="shared" ca="1" si="154"/>
        <v/>
      </c>
      <c r="AJ359" s="22"/>
      <c r="AK359" s="23" t="str">
        <f t="shared" ca="1" si="155"/>
        <v/>
      </c>
      <c r="AL359" s="22"/>
      <c r="AM359" s="23" t="str">
        <f t="shared" ca="1" si="156"/>
        <v/>
      </c>
      <c r="AN359" s="9" t="str">
        <f t="shared" si="157"/>
        <v/>
      </c>
      <c r="AO359" s="9" t="str">
        <f t="shared" si="158"/>
        <v/>
      </c>
      <c r="AP359" s="9" t="str">
        <f>IF(AN359=7,VLOOKUP(AO359,設定!$A$2:$B$6,2,1),"---")</f>
        <v>---</v>
      </c>
      <c r="AQ359" s="64"/>
      <c r="AR359" s="65"/>
      <c r="AS359" s="65"/>
      <c r="AT359" s="66" t="s">
        <v>105</v>
      </c>
      <c r="AU359" s="67"/>
      <c r="AV359" s="66"/>
      <c r="AW359" s="68"/>
      <c r="AX359" s="69" t="str">
        <f t="shared" si="161"/>
        <v/>
      </c>
      <c r="AY359" s="66" t="s">
        <v>105</v>
      </c>
      <c r="AZ359" s="66" t="s">
        <v>105</v>
      </c>
      <c r="BA359" s="66" t="s">
        <v>105</v>
      </c>
      <c r="BB359" s="66"/>
      <c r="BC359" s="66"/>
      <c r="BD359" s="66"/>
      <c r="BE359" s="66"/>
      <c r="BF359" s="70"/>
      <c r="BG359" s="74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153"/>
      <c r="BZ359" s="83"/>
      <c r="CA359" s="31"/>
      <c r="CB359" s="31">
        <v>347</v>
      </c>
      <c r="CC359" s="15" t="str">
        <f t="shared" si="159"/>
        <v/>
      </c>
      <c r="CD359" s="15" t="str">
        <f t="shared" si="162"/>
        <v>立得点表!3:12</v>
      </c>
      <c r="CE359" s="92" t="str">
        <f t="shared" si="163"/>
        <v>立得点表!16:25</v>
      </c>
      <c r="CF359" s="15" t="str">
        <f t="shared" si="164"/>
        <v>立3段得点表!3:13</v>
      </c>
      <c r="CG359" s="92" t="str">
        <f t="shared" si="165"/>
        <v>立3段得点表!16:25</v>
      </c>
      <c r="CH359" s="15" t="str">
        <f t="shared" si="166"/>
        <v>ボール得点表!3:13</v>
      </c>
      <c r="CI359" s="92" t="str">
        <f t="shared" si="167"/>
        <v>ボール得点表!16:25</v>
      </c>
      <c r="CJ359" s="15" t="str">
        <f t="shared" si="168"/>
        <v>50m得点表!3:13</v>
      </c>
      <c r="CK359" s="92" t="str">
        <f t="shared" si="169"/>
        <v>50m得点表!16:25</v>
      </c>
      <c r="CL359" s="15" t="str">
        <f t="shared" si="170"/>
        <v>往得点表!3:13</v>
      </c>
      <c r="CM359" s="92" t="str">
        <f t="shared" si="171"/>
        <v>往得点表!16:25</v>
      </c>
      <c r="CN359" s="15" t="str">
        <f t="shared" si="172"/>
        <v>腕得点表!3:13</v>
      </c>
      <c r="CO359" s="92" t="str">
        <f t="shared" si="173"/>
        <v>腕得点表!16:25</v>
      </c>
      <c r="CP359" s="15" t="str">
        <f t="shared" si="174"/>
        <v>腕膝得点表!3:4</v>
      </c>
      <c r="CQ359" s="92" t="str">
        <f t="shared" si="175"/>
        <v>腕膝得点表!8:9</v>
      </c>
      <c r="CR359" s="15" t="str">
        <f t="shared" si="176"/>
        <v>20mシャトルラン得点表!3:13</v>
      </c>
      <c r="CS359" s="92" t="str">
        <f t="shared" si="177"/>
        <v>20mシャトルラン得点表!16:25</v>
      </c>
      <c r="CT359" s="31" t="b">
        <f t="shared" si="160"/>
        <v>0</v>
      </c>
    </row>
    <row r="360" spans="1:98">
      <c r="A360" s="8">
        <v>348</v>
      </c>
      <c r="B360" s="117"/>
      <c r="C360" s="13"/>
      <c r="D360" s="138"/>
      <c r="E360" s="13"/>
      <c r="F360" s="111" t="str">
        <f t="shared" si="148"/>
        <v/>
      </c>
      <c r="G360" s="13"/>
      <c r="H360" s="13"/>
      <c r="I360" s="29"/>
      <c r="J360" s="114" t="str">
        <f t="shared" ca="1" si="149"/>
        <v/>
      </c>
      <c r="K360" s="4"/>
      <c r="L360" s="45"/>
      <c r="M360" s="45"/>
      <c r="N360" s="45"/>
      <c r="O360" s="22"/>
      <c r="P360" s="23" t="str">
        <f t="shared" ca="1" si="150"/>
        <v/>
      </c>
      <c r="Q360" s="42"/>
      <c r="R360" s="43"/>
      <c r="S360" s="43"/>
      <c r="T360" s="43"/>
      <c r="U360" s="120"/>
      <c r="V360" s="95"/>
      <c r="W360" s="29" t="str">
        <f t="shared" ca="1" si="151"/>
        <v/>
      </c>
      <c r="X360" s="29"/>
      <c r="Y360" s="42"/>
      <c r="Z360" s="43"/>
      <c r="AA360" s="43"/>
      <c r="AB360" s="43"/>
      <c r="AC360" s="44"/>
      <c r="AD360" s="22"/>
      <c r="AE360" s="23" t="str">
        <f t="shared" ca="1" si="152"/>
        <v/>
      </c>
      <c r="AF360" s="22"/>
      <c r="AG360" s="23" t="str">
        <f t="shared" ca="1" si="153"/>
        <v/>
      </c>
      <c r="AH360" s="95"/>
      <c r="AI360" s="29" t="str">
        <f t="shared" ca="1" si="154"/>
        <v/>
      </c>
      <c r="AJ360" s="22"/>
      <c r="AK360" s="23" t="str">
        <f t="shared" ca="1" si="155"/>
        <v/>
      </c>
      <c r="AL360" s="22"/>
      <c r="AM360" s="23" t="str">
        <f t="shared" ca="1" si="156"/>
        <v/>
      </c>
      <c r="AN360" s="9" t="str">
        <f t="shared" si="157"/>
        <v/>
      </c>
      <c r="AO360" s="9" t="str">
        <f t="shared" si="158"/>
        <v/>
      </c>
      <c r="AP360" s="9" t="str">
        <f>IF(AN360=7,VLOOKUP(AO360,設定!$A$2:$B$6,2,1),"---")</f>
        <v>---</v>
      </c>
      <c r="AQ360" s="64"/>
      <c r="AR360" s="65"/>
      <c r="AS360" s="65"/>
      <c r="AT360" s="66" t="s">
        <v>105</v>
      </c>
      <c r="AU360" s="67"/>
      <c r="AV360" s="66"/>
      <c r="AW360" s="68"/>
      <c r="AX360" s="69" t="str">
        <f t="shared" si="161"/>
        <v/>
      </c>
      <c r="AY360" s="66" t="s">
        <v>105</v>
      </c>
      <c r="AZ360" s="66" t="s">
        <v>105</v>
      </c>
      <c r="BA360" s="66" t="s">
        <v>105</v>
      </c>
      <c r="BB360" s="66"/>
      <c r="BC360" s="66"/>
      <c r="BD360" s="66"/>
      <c r="BE360" s="66"/>
      <c r="BF360" s="70"/>
      <c r="BG360" s="74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153"/>
      <c r="BZ360" s="83"/>
      <c r="CA360" s="31"/>
      <c r="CB360" s="31">
        <v>348</v>
      </c>
      <c r="CC360" s="15" t="str">
        <f t="shared" si="159"/>
        <v/>
      </c>
      <c r="CD360" s="15" t="str">
        <f t="shared" si="162"/>
        <v>立得点表!3:12</v>
      </c>
      <c r="CE360" s="92" t="str">
        <f t="shared" si="163"/>
        <v>立得点表!16:25</v>
      </c>
      <c r="CF360" s="15" t="str">
        <f t="shared" si="164"/>
        <v>立3段得点表!3:13</v>
      </c>
      <c r="CG360" s="92" t="str">
        <f t="shared" si="165"/>
        <v>立3段得点表!16:25</v>
      </c>
      <c r="CH360" s="15" t="str">
        <f t="shared" si="166"/>
        <v>ボール得点表!3:13</v>
      </c>
      <c r="CI360" s="92" t="str">
        <f t="shared" si="167"/>
        <v>ボール得点表!16:25</v>
      </c>
      <c r="CJ360" s="15" t="str">
        <f t="shared" si="168"/>
        <v>50m得点表!3:13</v>
      </c>
      <c r="CK360" s="92" t="str">
        <f t="shared" si="169"/>
        <v>50m得点表!16:25</v>
      </c>
      <c r="CL360" s="15" t="str">
        <f t="shared" si="170"/>
        <v>往得点表!3:13</v>
      </c>
      <c r="CM360" s="92" t="str">
        <f t="shared" si="171"/>
        <v>往得点表!16:25</v>
      </c>
      <c r="CN360" s="15" t="str">
        <f t="shared" si="172"/>
        <v>腕得点表!3:13</v>
      </c>
      <c r="CO360" s="92" t="str">
        <f t="shared" si="173"/>
        <v>腕得点表!16:25</v>
      </c>
      <c r="CP360" s="15" t="str">
        <f t="shared" si="174"/>
        <v>腕膝得点表!3:4</v>
      </c>
      <c r="CQ360" s="92" t="str">
        <f t="shared" si="175"/>
        <v>腕膝得点表!8:9</v>
      </c>
      <c r="CR360" s="15" t="str">
        <f t="shared" si="176"/>
        <v>20mシャトルラン得点表!3:13</v>
      </c>
      <c r="CS360" s="92" t="str">
        <f t="shared" si="177"/>
        <v>20mシャトルラン得点表!16:25</v>
      </c>
      <c r="CT360" s="31" t="b">
        <f t="shared" si="160"/>
        <v>0</v>
      </c>
    </row>
    <row r="361" spans="1:98">
      <c r="A361" s="8">
        <v>349</v>
      </c>
      <c r="B361" s="117"/>
      <c r="C361" s="13"/>
      <c r="D361" s="138"/>
      <c r="E361" s="13"/>
      <c r="F361" s="111" t="str">
        <f t="shared" si="148"/>
        <v/>
      </c>
      <c r="G361" s="13"/>
      <c r="H361" s="13"/>
      <c r="I361" s="29"/>
      <c r="J361" s="114" t="str">
        <f t="shared" ca="1" si="149"/>
        <v/>
      </c>
      <c r="K361" s="4"/>
      <c r="L361" s="45"/>
      <c r="M361" s="45"/>
      <c r="N361" s="45"/>
      <c r="O361" s="22"/>
      <c r="P361" s="23" t="str">
        <f t="shared" ca="1" si="150"/>
        <v/>
      </c>
      <c r="Q361" s="42"/>
      <c r="R361" s="43"/>
      <c r="S361" s="43"/>
      <c r="T361" s="43"/>
      <c r="U361" s="120"/>
      <c r="V361" s="95"/>
      <c r="W361" s="29" t="str">
        <f t="shared" ca="1" si="151"/>
        <v/>
      </c>
      <c r="X361" s="29"/>
      <c r="Y361" s="42"/>
      <c r="Z361" s="43"/>
      <c r="AA361" s="43"/>
      <c r="AB361" s="43"/>
      <c r="AC361" s="44"/>
      <c r="AD361" s="22"/>
      <c r="AE361" s="23" t="str">
        <f t="shared" ca="1" si="152"/>
        <v/>
      </c>
      <c r="AF361" s="22"/>
      <c r="AG361" s="23" t="str">
        <f t="shared" ca="1" si="153"/>
        <v/>
      </c>
      <c r="AH361" s="95"/>
      <c r="AI361" s="29" t="str">
        <f t="shared" ca="1" si="154"/>
        <v/>
      </c>
      <c r="AJ361" s="22"/>
      <c r="AK361" s="23" t="str">
        <f t="shared" ca="1" si="155"/>
        <v/>
      </c>
      <c r="AL361" s="22"/>
      <c r="AM361" s="23" t="str">
        <f t="shared" ca="1" si="156"/>
        <v/>
      </c>
      <c r="AN361" s="9" t="str">
        <f t="shared" si="157"/>
        <v/>
      </c>
      <c r="AO361" s="9" t="str">
        <f t="shared" si="158"/>
        <v/>
      </c>
      <c r="AP361" s="9" t="str">
        <f>IF(AN361=7,VLOOKUP(AO361,設定!$A$2:$B$6,2,1),"---")</f>
        <v>---</v>
      </c>
      <c r="AQ361" s="64"/>
      <c r="AR361" s="65"/>
      <c r="AS361" s="65"/>
      <c r="AT361" s="66" t="s">
        <v>105</v>
      </c>
      <c r="AU361" s="67"/>
      <c r="AV361" s="66"/>
      <c r="AW361" s="68"/>
      <c r="AX361" s="69" t="str">
        <f t="shared" si="161"/>
        <v/>
      </c>
      <c r="AY361" s="66" t="s">
        <v>105</v>
      </c>
      <c r="AZ361" s="66" t="s">
        <v>105</v>
      </c>
      <c r="BA361" s="66" t="s">
        <v>105</v>
      </c>
      <c r="BB361" s="66"/>
      <c r="BC361" s="66"/>
      <c r="BD361" s="66"/>
      <c r="BE361" s="66"/>
      <c r="BF361" s="70"/>
      <c r="BG361" s="74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153"/>
      <c r="BZ361" s="83"/>
      <c r="CA361" s="31"/>
      <c r="CB361" s="31">
        <v>349</v>
      </c>
      <c r="CC361" s="15" t="str">
        <f t="shared" si="159"/>
        <v/>
      </c>
      <c r="CD361" s="15" t="str">
        <f t="shared" si="162"/>
        <v>立得点表!3:12</v>
      </c>
      <c r="CE361" s="92" t="str">
        <f t="shared" si="163"/>
        <v>立得点表!16:25</v>
      </c>
      <c r="CF361" s="15" t="str">
        <f t="shared" si="164"/>
        <v>立3段得点表!3:13</v>
      </c>
      <c r="CG361" s="92" t="str">
        <f t="shared" si="165"/>
        <v>立3段得点表!16:25</v>
      </c>
      <c r="CH361" s="15" t="str">
        <f t="shared" si="166"/>
        <v>ボール得点表!3:13</v>
      </c>
      <c r="CI361" s="92" t="str">
        <f t="shared" si="167"/>
        <v>ボール得点表!16:25</v>
      </c>
      <c r="CJ361" s="15" t="str">
        <f t="shared" si="168"/>
        <v>50m得点表!3:13</v>
      </c>
      <c r="CK361" s="92" t="str">
        <f t="shared" si="169"/>
        <v>50m得点表!16:25</v>
      </c>
      <c r="CL361" s="15" t="str">
        <f t="shared" si="170"/>
        <v>往得点表!3:13</v>
      </c>
      <c r="CM361" s="92" t="str">
        <f t="shared" si="171"/>
        <v>往得点表!16:25</v>
      </c>
      <c r="CN361" s="15" t="str">
        <f t="shared" si="172"/>
        <v>腕得点表!3:13</v>
      </c>
      <c r="CO361" s="92" t="str">
        <f t="shared" si="173"/>
        <v>腕得点表!16:25</v>
      </c>
      <c r="CP361" s="15" t="str">
        <f t="shared" si="174"/>
        <v>腕膝得点表!3:4</v>
      </c>
      <c r="CQ361" s="92" t="str">
        <f t="shared" si="175"/>
        <v>腕膝得点表!8:9</v>
      </c>
      <c r="CR361" s="15" t="str">
        <f t="shared" si="176"/>
        <v>20mシャトルラン得点表!3:13</v>
      </c>
      <c r="CS361" s="92" t="str">
        <f t="shared" si="177"/>
        <v>20mシャトルラン得点表!16:25</v>
      </c>
      <c r="CT361" s="31" t="b">
        <f t="shared" si="160"/>
        <v>0</v>
      </c>
    </row>
    <row r="362" spans="1:98">
      <c r="A362" s="8">
        <v>350</v>
      </c>
      <c r="B362" s="117"/>
      <c r="C362" s="13"/>
      <c r="D362" s="138"/>
      <c r="E362" s="13"/>
      <c r="F362" s="111" t="str">
        <f t="shared" si="148"/>
        <v/>
      </c>
      <c r="G362" s="13"/>
      <c r="H362" s="13"/>
      <c r="I362" s="29"/>
      <c r="J362" s="114" t="str">
        <f t="shared" ca="1" si="149"/>
        <v/>
      </c>
      <c r="K362" s="4"/>
      <c r="L362" s="45"/>
      <c r="M362" s="45"/>
      <c r="N362" s="45"/>
      <c r="O362" s="22"/>
      <c r="P362" s="23" t="str">
        <f t="shared" ca="1" si="150"/>
        <v/>
      </c>
      <c r="Q362" s="42"/>
      <c r="R362" s="43"/>
      <c r="S362" s="43"/>
      <c r="T362" s="43"/>
      <c r="U362" s="120"/>
      <c r="V362" s="95"/>
      <c r="W362" s="29" t="str">
        <f t="shared" ca="1" si="151"/>
        <v/>
      </c>
      <c r="X362" s="29"/>
      <c r="Y362" s="42"/>
      <c r="Z362" s="43"/>
      <c r="AA362" s="43"/>
      <c r="AB362" s="43"/>
      <c r="AC362" s="44"/>
      <c r="AD362" s="22"/>
      <c r="AE362" s="23" t="str">
        <f t="shared" ca="1" si="152"/>
        <v/>
      </c>
      <c r="AF362" s="22"/>
      <c r="AG362" s="23" t="str">
        <f t="shared" ca="1" si="153"/>
        <v/>
      </c>
      <c r="AH362" s="95"/>
      <c r="AI362" s="29" t="str">
        <f t="shared" ca="1" si="154"/>
        <v/>
      </c>
      <c r="AJ362" s="22"/>
      <c r="AK362" s="23" t="str">
        <f t="shared" ca="1" si="155"/>
        <v/>
      </c>
      <c r="AL362" s="22"/>
      <c r="AM362" s="23" t="str">
        <f t="shared" ca="1" si="156"/>
        <v/>
      </c>
      <c r="AN362" s="9" t="str">
        <f t="shared" si="157"/>
        <v/>
      </c>
      <c r="AO362" s="9" t="str">
        <f t="shared" si="158"/>
        <v/>
      </c>
      <c r="AP362" s="9" t="str">
        <f>IF(AN362=7,VLOOKUP(AO362,設定!$A$2:$B$6,2,1),"---")</f>
        <v>---</v>
      </c>
      <c r="AQ362" s="64"/>
      <c r="AR362" s="65"/>
      <c r="AS362" s="65"/>
      <c r="AT362" s="66" t="s">
        <v>105</v>
      </c>
      <c r="AU362" s="67"/>
      <c r="AV362" s="66"/>
      <c r="AW362" s="68"/>
      <c r="AX362" s="69" t="str">
        <f t="shared" si="161"/>
        <v/>
      </c>
      <c r="AY362" s="66" t="s">
        <v>105</v>
      </c>
      <c r="AZ362" s="66" t="s">
        <v>105</v>
      </c>
      <c r="BA362" s="66" t="s">
        <v>105</v>
      </c>
      <c r="BB362" s="66"/>
      <c r="BC362" s="66"/>
      <c r="BD362" s="66"/>
      <c r="BE362" s="66"/>
      <c r="BF362" s="70"/>
      <c r="BG362" s="74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153"/>
      <c r="BZ362" s="83"/>
      <c r="CA362" s="31"/>
      <c r="CB362" s="31">
        <v>350</v>
      </c>
      <c r="CC362" s="15" t="str">
        <f t="shared" si="159"/>
        <v/>
      </c>
      <c r="CD362" s="15" t="str">
        <f t="shared" si="162"/>
        <v>立得点表!3:12</v>
      </c>
      <c r="CE362" s="92" t="str">
        <f t="shared" si="163"/>
        <v>立得点表!16:25</v>
      </c>
      <c r="CF362" s="15" t="str">
        <f t="shared" si="164"/>
        <v>立3段得点表!3:13</v>
      </c>
      <c r="CG362" s="92" t="str">
        <f t="shared" si="165"/>
        <v>立3段得点表!16:25</v>
      </c>
      <c r="CH362" s="15" t="str">
        <f t="shared" si="166"/>
        <v>ボール得点表!3:13</v>
      </c>
      <c r="CI362" s="92" t="str">
        <f t="shared" si="167"/>
        <v>ボール得点表!16:25</v>
      </c>
      <c r="CJ362" s="15" t="str">
        <f t="shared" si="168"/>
        <v>50m得点表!3:13</v>
      </c>
      <c r="CK362" s="92" t="str">
        <f t="shared" si="169"/>
        <v>50m得点表!16:25</v>
      </c>
      <c r="CL362" s="15" t="str">
        <f t="shared" si="170"/>
        <v>往得点表!3:13</v>
      </c>
      <c r="CM362" s="92" t="str">
        <f t="shared" si="171"/>
        <v>往得点表!16:25</v>
      </c>
      <c r="CN362" s="15" t="str">
        <f t="shared" si="172"/>
        <v>腕得点表!3:13</v>
      </c>
      <c r="CO362" s="92" t="str">
        <f t="shared" si="173"/>
        <v>腕得点表!16:25</v>
      </c>
      <c r="CP362" s="15" t="str">
        <f t="shared" si="174"/>
        <v>腕膝得点表!3:4</v>
      </c>
      <c r="CQ362" s="92" t="str">
        <f t="shared" si="175"/>
        <v>腕膝得点表!8:9</v>
      </c>
      <c r="CR362" s="15" t="str">
        <f t="shared" si="176"/>
        <v>20mシャトルラン得点表!3:13</v>
      </c>
      <c r="CS362" s="92" t="str">
        <f t="shared" si="177"/>
        <v>20mシャトルラン得点表!16:25</v>
      </c>
      <c r="CT362" s="31" t="b">
        <f t="shared" si="160"/>
        <v>0</v>
      </c>
    </row>
    <row r="363" spans="1:98">
      <c r="A363" s="8">
        <v>351</v>
      </c>
      <c r="B363" s="117"/>
      <c r="C363" s="13"/>
      <c r="D363" s="138"/>
      <c r="E363" s="13"/>
      <c r="F363" s="111" t="str">
        <f t="shared" si="148"/>
        <v/>
      </c>
      <c r="G363" s="13"/>
      <c r="H363" s="13"/>
      <c r="I363" s="29"/>
      <c r="J363" s="114" t="str">
        <f t="shared" ca="1" si="149"/>
        <v/>
      </c>
      <c r="K363" s="4"/>
      <c r="L363" s="45"/>
      <c r="M363" s="45"/>
      <c r="N363" s="45"/>
      <c r="O363" s="22"/>
      <c r="P363" s="23" t="str">
        <f t="shared" ca="1" si="150"/>
        <v/>
      </c>
      <c r="Q363" s="42"/>
      <c r="R363" s="43"/>
      <c r="S363" s="43"/>
      <c r="T363" s="43"/>
      <c r="U363" s="120"/>
      <c r="V363" s="95"/>
      <c r="W363" s="29" t="str">
        <f t="shared" ca="1" si="151"/>
        <v/>
      </c>
      <c r="X363" s="29"/>
      <c r="Y363" s="42"/>
      <c r="Z363" s="43"/>
      <c r="AA363" s="43"/>
      <c r="AB363" s="43"/>
      <c r="AC363" s="44"/>
      <c r="AD363" s="22"/>
      <c r="AE363" s="23" t="str">
        <f t="shared" ca="1" si="152"/>
        <v/>
      </c>
      <c r="AF363" s="22"/>
      <c r="AG363" s="23" t="str">
        <f t="shared" ca="1" si="153"/>
        <v/>
      </c>
      <c r="AH363" s="95"/>
      <c r="AI363" s="29" t="str">
        <f t="shared" ca="1" si="154"/>
        <v/>
      </c>
      <c r="AJ363" s="22"/>
      <c r="AK363" s="23" t="str">
        <f t="shared" ca="1" si="155"/>
        <v/>
      </c>
      <c r="AL363" s="22"/>
      <c r="AM363" s="23" t="str">
        <f t="shared" ca="1" si="156"/>
        <v/>
      </c>
      <c r="AN363" s="9" t="str">
        <f t="shared" si="157"/>
        <v/>
      </c>
      <c r="AO363" s="9" t="str">
        <f t="shared" si="158"/>
        <v/>
      </c>
      <c r="AP363" s="9" t="str">
        <f>IF(AN363=7,VLOOKUP(AO363,設定!$A$2:$B$6,2,1),"---")</f>
        <v>---</v>
      </c>
      <c r="AQ363" s="64"/>
      <c r="AR363" s="65"/>
      <c r="AS363" s="65"/>
      <c r="AT363" s="66" t="s">
        <v>105</v>
      </c>
      <c r="AU363" s="67"/>
      <c r="AV363" s="66"/>
      <c r="AW363" s="68"/>
      <c r="AX363" s="69" t="str">
        <f t="shared" si="161"/>
        <v/>
      </c>
      <c r="AY363" s="66" t="s">
        <v>105</v>
      </c>
      <c r="AZ363" s="66" t="s">
        <v>105</v>
      </c>
      <c r="BA363" s="66" t="s">
        <v>105</v>
      </c>
      <c r="BB363" s="66"/>
      <c r="BC363" s="66"/>
      <c r="BD363" s="66"/>
      <c r="BE363" s="66"/>
      <c r="BF363" s="70"/>
      <c r="BG363" s="74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153"/>
      <c r="BZ363" s="83"/>
      <c r="CA363" s="31"/>
      <c r="CB363" s="31">
        <v>351</v>
      </c>
      <c r="CC363" s="15" t="str">
        <f t="shared" si="159"/>
        <v/>
      </c>
      <c r="CD363" s="15" t="str">
        <f t="shared" si="162"/>
        <v>立得点表!3:12</v>
      </c>
      <c r="CE363" s="92" t="str">
        <f t="shared" si="163"/>
        <v>立得点表!16:25</v>
      </c>
      <c r="CF363" s="15" t="str">
        <f t="shared" si="164"/>
        <v>立3段得点表!3:13</v>
      </c>
      <c r="CG363" s="92" t="str">
        <f t="shared" si="165"/>
        <v>立3段得点表!16:25</v>
      </c>
      <c r="CH363" s="15" t="str">
        <f t="shared" si="166"/>
        <v>ボール得点表!3:13</v>
      </c>
      <c r="CI363" s="92" t="str">
        <f t="shared" si="167"/>
        <v>ボール得点表!16:25</v>
      </c>
      <c r="CJ363" s="15" t="str">
        <f t="shared" si="168"/>
        <v>50m得点表!3:13</v>
      </c>
      <c r="CK363" s="92" t="str">
        <f t="shared" si="169"/>
        <v>50m得点表!16:25</v>
      </c>
      <c r="CL363" s="15" t="str">
        <f t="shared" si="170"/>
        <v>往得点表!3:13</v>
      </c>
      <c r="CM363" s="92" t="str">
        <f t="shared" si="171"/>
        <v>往得点表!16:25</v>
      </c>
      <c r="CN363" s="15" t="str">
        <f t="shared" si="172"/>
        <v>腕得点表!3:13</v>
      </c>
      <c r="CO363" s="92" t="str">
        <f t="shared" si="173"/>
        <v>腕得点表!16:25</v>
      </c>
      <c r="CP363" s="15" t="str">
        <f t="shared" si="174"/>
        <v>腕膝得点表!3:4</v>
      </c>
      <c r="CQ363" s="92" t="str">
        <f t="shared" si="175"/>
        <v>腕膝得点表!8:9</v>
      </c>
      <c r="CR363" s="15" t="str">
        <f t="shared" si="176"/>
        <v>20mシャトルラン得点表!3:13</v>
      </c>
      <c r="CS363" s="92" t="str">
        <f t="shared" si="177"/>
        <v>20mシャトルラン得点表!16:25</v>
      </c>
      <c r="CT363" s="31" t="b">
        <f t="shared" si="160"/>
        <v>0</v>
      </c>
    </row>
    <row r="364" spans="1:98">
      <c r="A364" s="8">
        <v>352</v>
      </c>
      <c r="B364" s="117"/>
      <c r="C364" s="13"/>
      <c r="D364" s="138"/>
      <c r="E364" s="13"/>
      <c r="F364" s="111" t="str">
        <f t="shared" si="148"/>
        <v/>
      </c>
      <c r="G364" s="13"/>
      <c r="H364" s="13"/>
      <c r="I364" s="29"/>
      <c r="J364" s="114" t="str">
        <f t="shared" ca="1" si="149"/>
        <v/>
      </c>
      <c r="K364" s="4"/>
      <c r="L364" s="45"/>
      <c r="M364" s="45"/>
      <c r="N364" s="45"/>
      <c r="O364" s="22"/>
      <c r="P364" s="23" t="str">
        <f t="shared" ca="1" si="150"/>
        <v/>
      </c>
      <c r="Q364" s="42"/>
      <c r="R364" s="43"/>
      <c r="S364" s="43"/>
      <c r="T364" s="43"/>
      <c r="U364" s="120"/>
      <c r="V364" s="95"/>
      <c r="W364" s="29" t="str">
        <f t="shared" ca="1" si="151"/>
        <v/>
      </c>
      <c r="X364" s="29"/>
      <c r="Y364" s="42"/>
      <c r="Z364" s="43"/>
      <c r="AA364" s="43"/>
      <c r="AB364" s="43"/>
      <c r="AC364" s="44"/>
      <c r="AD364" s="22"/>
      <c r="AE364" s="23" t="str">
        <f t="shared" ca="1" si="152"/>
        <v/>
      </c>
      <c r="AF364" s="22"/>
      <c r="AG364" s="23" t="str">
        <f t="shared" ca="1" si="153"/>
        <v/>
      </c>
      <c r="AH364" s="95"/>
      <c r="AI364" s="29" t="str">
        <f t="shared" ca="1" si="154"/>
        <v/>
      </c>
      <c r="AJ364" s="22"/>
      <c r="AK364" s="23" t="str">
        <f t="shared" ca="1" si="155"/>
        <v/>
      </c>
      <c r="AL364" s="22"/>
      <c r="AM364" s="23" t="str">
        <f t="shared" ca="1" si="156"/>
        <v/>
      </c>
      <c r="AN364" s="9" t="str">
        <f t="shared" si="157"/>
        <v/>
      </c>
      <c r="AO364" s="9" t="str">
        <f t="shared" si="158"/>
        <v/>
      </c>
      <c r="AP364" s="9" t="str">
        <f>IF(AN364=7,VLOOKUP(AO364,設定!$A$2:$B$6,2,1),"---")</f>
        <v>---</v>
      </c>
      <c r="AQ364" s="64"/>
      <c r="AR364" s="65"/>
      <c r="AS364" s="65"/>
      <c r="AT364" s="66" t="s">
        <v>105</v>
      </c>
      <c r="AU364" s="67"/>
      <c r="AV364" s="66"/>
      <c r="AW364" s="68"/>
      <c r="AX364" s="69" t="str">
        <f t="shared" si="161"/>
        <v/>
      </c>
      <c r="AY364" s="66" t="s">
        <v>105</v>
      </c>
      <c r="AZ364" s="66" t="s">
        <v>105</v>
      </c>
      <c r="BA364" s="66" t="s">
        <v>105</v>
      </c>
      <c r="BB364" s="66"/>
      <c r="BC364" s="66"/>
      <c r="BD364" s="66"/>
      <c r="BE364" s="66"/>
      <c r="BF364" s="70"/>
      <c r="BG364" s="74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153"/>
      <c r="BZ364" s="83"/>
      <c r="CA364" s="31"/>
      <c r="CB364" s="31">
        <v>352</v>
      </c>
      <c r="CC364" s="15" t="str">
        <f t="shared" si="159"/>
        <v/>
      </c>
      <c r="CD364" s="15" t="str">
        <f t="shared" si="162"/>
        <v>立得点表!3:12</v>
      </c>
      <c r="CE364" s="92" t="str">
        <f t="shared" si="163"/>
        <v>立得点表!16:25</v>
      </c>
      <c r="CF364" s="15" t="str">
        <f t="shared" si="164"/>
        <v>立3段得点表!3:13</v>
      </c>
      <c r="CG364" s="92" t="str">
        <f t="shared" si="165"/>
        <v>立3段得点表!16:25</v>
      </c>
      <c r="CH364" s="15" t="str">
        <f t="shared" si="166"/>
        <v>ボール得点表!3:13</v>
      </c>
      <c r="CI364" s="92" t="str">
        <f t="shared" si="167"/>
        <v>ボール得点表!16:25</v>
      </c>
      <c r="CJ364" s="15" t="str">
        <f t="shared" si="168"/>
        <v>50m得点表!3:13</v>
      </c>
      <c r="CK364" s="92" t="str">
        <f t="shared" si="169"/>
        <v>50m得点表!16:25</v>
      </c>
      <c r="CL364" s="15" t="str">
        <f t="shared" si="170"/>
        <v>往得点表!3:13</v>
      </c>
      <c r="CM364" s="92" t="str">
        <f t="shared" si="171"/>
        <v>往得点表!16:25</v>
      </c>
      <c r="CN364" s="15" t="str">
        <f t="shared" si="172"/>
        <v>腕得点表!3:13</v>
      </c>
      <c r="CO364" s="92" t="str">
        <f t="shared" si="173"/>
        <v>腕得点表!16:25</v>
      </c>
      <c r="CP364" s="15" t="str">
        <f t="shared" si="174"/>
        <v>腕膝得点表!3:4</v>
      </c>
      <c r="CQ364" s="92" t="str">
        <f t="shared" si="175"/>
        <v>腕膝得点表!8:9</v>
      </c>
      <c r="CR364" s="15" t="str">
        <f t="shared" si="176"/>
        <v>20mシャトルラン得点表!3:13</v>
      </c>
      <c r="CS364" s="92" t="str">
        <f t="shared" si="177"/>
        <v>20mシャトルラン得点表!16:25</v>
      </c>
      <c r="CT364" s="31" t="b">
        <f t="shared" si="160"/>
        <v>0</v>
      </c>
    </row>
    <row r="365" spans="1:98">
      <c r="A365" s="8">
        <v>353</v>
      </c>
      <c r="B365" s="117"/>
      <c r="C365" s="13"/>
      <c r="D365" s="138"/>
      <c r="E365" s="13"/>
      <c r="F365" s="111" t="str">
        <f t="shared" si="148"/>
        <v/>
      </c>
      <c r="G365" s="13"/>
      <c r="H365" s="13"/>
      <c r="I365" s="29"/>
      <c r="J365" s="114" t="str">
        <f t="shared" ca="1" si="149"/>
        <v/>
      </c>
      <c r="K365" s="4"/>
      <c r="L365" s="45"/>
      <c r="M365" s="45"/>
      <c r="N365" s="45"/>
      <c r="O365" s="22"/>
      <c r="P365" s="23" t="str">
        <f t="shared" ca="1" si="150"/>
        <v/>
      </c>
      <c r="Q365" s="42"/>
      <c r="R365" s="43"/>
      <c r="S365" s="43"/>
      <c r="T365" s="43"/>
      <c r="U365" s="120"/>
      <c r="V365" s="95"/>
      <c r="W365" s="29" t="str">
        <f t="shared" ca="1" si="151"/>
        <v/>
      </c>
      <c r="X365" s="29"/>
      <c r="Y365" s="42"/>
      <c r="Z365" s="43"/>
      <c r="AA365" s="43"/>
      <c r="AB365" s="43"/>
      <c r="AC365" s="44"/>
      <c r="AD365" s="22"/>
      <c r="AE365" s="23" t="str">
        <f t="shared" ca="1" si="152"/>
        <v/>
      </c>
      <c r="AF365" s="22"/>
      <c r="AG365" s="23" t="str">
        <f t="shared" ca="1" si="153"/>
        <v/>
      </c>
      <c r="AH365" s="95"/>
      <c r="AI365" s="29" t="str">
        <f t="shared" ca="1" si="154"/>
        <v/>
      </c>
      <c r="AJ365" s="22"/>
      <c r="AK365" s="23" t="str">
        <f t="shared" ca="1" si="155"/>
        <v/>
      </c>
      <c r="AL365" s="22"/>
      <c r="AM365" s="23" t="str">
        <f t="shared" ca="1" si="156"/>
        <v/>
      </c>
      <c r="AN365" s="9" t="str">
        <f t="shared" si="157"/>
        <v/>
      </c>
      <c r="AO365" s="9" t="str">
        <f t="shared" si="158"/>
        <v/>
      </c>
      <c r="AP365" s="9" t="str">
        <f>IF(AN365=7,VLOOKUP(AO365,設定!$A$2:$B$6,2,1),"---")</f>
        <v>---</v>
      </c>
      <c r="AQ365" s="64"/>
      <c r="AR365" s="65"/>
      <c r="AS365" s="65"/>
      <c r="AT365" s="66" t="s">
        <v>105</v>
      </c>
      <c r="AU365" s="67"/>
      <c r="AV365" s="66"/>
      <c r="AW365" s="68"/>
      <c r="AX365" s="69" t="str">
        <f t="shared" si="161"/>
        <v/>
      </c>
      <c r="AY365" s="66" t="s">
        <v>105</v>
      </c>
      <c r="AZ365" s="66" t="s">
        <v>105</v>
      </c>
      <c r="BA365" s="66" t="s">
        <v>105</v>
      </c>
      <c r="BB365" s="66"/>
      <c r="BC365" s="66"/>
      <c r="BD365" s="66"/>
      <c r="BE365" s="66"/>
      <c r="BF365" s="70"/>
      <c r="BG365" s="74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153"/>
      <c r="BZ365" s="83"/>
      <c r="CA365" s="31"/>
      <c r="CB365" s="31">
        <v>353</v>
      </c>
      <c r="CC365" s="15" t="str">
        <f t="shared" si="159"/>
        <v/>
      </c>
      <c r="CD365" s="15" t="str">
        <f t="shared" si="162"/>
        <v>立得点表!3:12</v>
      </c>
      <c r="CE365" s="92" t="str">
        <f t="shared" si="163"/>
        <v>立得点表!16:25</v>
      </c>
      <c r="CF365" s="15" t="str">
        <f t="shared" si="164"/>
        <v>立3段得点表!3:13</v>
      </c>
      <c r="CG365" s="92" t="str">
        <f t="shared" si="165"/>
        <v>立3段得点表!16:25</v>
      </c>
      <c r="CH365" s="15" t="str">
        <f t="shared" si="166"/>
        <v>ボール得点表!3:13</v>
      </c>
      <c r="CI365" s="92" t="str">
        <f t="shared" si="167"/>
        <v>ボール得点表!16:25</v>
      </c>
      <c r="CJ365" s="15" t="str">
        <f t="shared" si="168"/>
        <v>50m得点表!3:13</v>
      </c>
      <c r="CK365" s="92" t="str">
        <f t="shared" si="169"/>
        <v>50m得点表!16:25</v>
      </c>
      <c r="CL365" s="15" t="str">
        <f t="shared" si="170"/>
        <v>往得点表!3:13</v>
      </c>
      <c r="CM365" s="92" t="str">
        <f t="shared" si="171"/>
        <v>往得点表!16:25</v>
      </c>
      <c r="CN365" s="15" t="str">
        <f t="shared" si="172"/>
        <v>腕得点表!3:13</v>
      </c>
      <c r="CO365" s="92" t="str">
        <f t="shared" si="173"/>
        <v>腕得点表!16:25</v>
      </c>
      <c r="CP365" s="15" t="str">
        <f t="shared" si="174"/>
        <v>腕膝得点表!3:4</v>
      </c>
      <c r="CQ365" s="92" t="str">
        <f t="shared" si="175"/>
        <v>腕膝得点表!8:9</v>
      </c>
      <c r="CR365" s="15" t="str">
        <f t="shared" si="176"/>
        <v>20mシャトルラン得点表!3:13</v>
      </c>
      <c r="CS365" s="92" t="str">
        <f t="shared" si="177"/>
        <v>20mシャトルラン得点表!16:25</v>
      </c>
      <c r="CT365" s="31" t="b">
        <f t="shared" si="160"/>
        <v>0</v>
      </c>
    </row>
    <row r="366" spans="1:98">
      <c r="A366" s="8">
        <v>354</v>
      </c>
      <c r="B366" s="117"/>
      <c r="C366" s="13"/>
      <c r="D366" s="138"/>
      <c r="E366" s="13"/>
      <c r="F366" s="111" t="str">
        <f t="shared" si="148"/>
        <v/>
      </c>
      <c r="G366" s="13"/>
      <c r="H366" s="13"/>
      <c r="I366" s="29"/>
      <c r="J366" s="114" t="str">
        <f t="shared" ca="1" si="149"/>
        <v/>
      </c>
      <c r="K366" s="4"/>
      <c r="L366" s="45"/>
      <c r="M366" s="45"/>
      <c r="N366" s="45"/>
      <c r="O366" s="22"/>
      <c r="P366" s="23" t="str">
        <f t="shared" ca="1" si="150"/>
        <v/>
      </c>
      <c r="Q366" s="42"/>
      <c r="R366" s="43"/>
      <c r="S366" s="43"/>
      <c r="T366" s="43"/>
      <c r="U366" s="120"/>
      <c r="V366" s="95"/>
      <c r="W366" s="29" t="str">
        <f t="shared" ca="1" si="151"/>
        <v/>
      </c>
      <c r="X366" s="29"/>
      <c r="Y366" s="42"/>
      <c r="Z366" s="43"/>
      <c r="AA366" s="43"/>
      <c r="AB366" s="43"/>
      <c r="AC366" s="44"/>
      <c r="AD366" s="22"/>
      <c r="AE366" s="23" t="str">
        <f t="shared" ca="1" si="152"/>
        <v/>
      </c>
      <c r="AF366" s="22"/>
      <c r="AG366" s="23" t="str">
        <f t="shared" ca="1" si="153"/>
        <v/>
      </c>
      <c r="AH366" s="95"/>
      <c r="AI366" s="29" t="str">
        <f t="shared" ca="1" si="154"/>
        <v/>
      </c>
      <c r="AJ366" s="22"/>
      <c r="AK366" s="23" t="str">
        <f t="shared" ca="1" si="155"/>
        <v/>
      </c>
      <c r="AL366" s="22"/>
      <c r="AM366" s="23" t="str">
        <f t="shared" ca="1" si="156"/>
        <v/>
      </c>
      <c r="AN366" s="9" t="str">
        <f t="shared" si="157"/>
        <v/>
      </c>
      <c r="AO366" s="9" t="str">
        <f t="shared" si="158"/>
        <v/>
      </c>
      <c r="AP366" s="9" t="str">
        <f>IF(AN366=7,VLOOKUP(AO366,設定!$A$2:$B$6,2,1),"---")</f>
        <v>---</v>
      </c>
      <c r="AQ366" s="64"/>
      <c r="AR366" s="65"/>
      <c r="AS366" s="65"/>
      <c r="AT366" s="66" t="s">
        <v>105</v>
      </c>
      <c r="AU366" s="67"/>
      <c r="AV366" s="66"/>
      <c r="AW366" s="68"/>
      <c r="AX366" s="69" t="str">
        <f t="shared" si="161"/>
        <v/>
      </c>
      <c r="AY366" s="66" t="s">
        <v>105</v>
      </c>
      <c r="AZ366" s="66" t="s">
        <v>105</v>
      </c>
      <c r="BA366" s="66" t="s">
        <v>105</v>
      </c>
      <c r="BB366" s="66"/>
      <c r="BC366" s="66"/>
      <c r="BD366" s="66"/>
      <c r="BE366" s="66"/>
      <c r="BF366" s="70"/>
      <c r="BG366" s="74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153"/>
      <c r="BZ366" s="83"/>
      <c r="CA366" s="31"/>
      <c r="CB366" s="31">
        <v>354</v>
      </c>
      <c r="CC366" s="15" t="str">
        <f t="shared" si="159"/>
        <v/>
      </c>
      <c r="CD366" s="15" t="str">
        <f t="shared" si="162"/>
        <v>立得点表!3:12</v>
      </c>
      <c r="CE366" s="92" t="str">
        <f t="shared" si="163"/>
        <v>立得点表!16:25</v>
      </c>
      <c r="CF366" s="15" t="str">
        <f t="shared" si="164"/>
        <v>立3段得点表!3:13</v>
      </c>
      <c r="CG366" s="92" t="str">
        <f t="shared" si="165"/>
        <v>立3段得点表!16:25</v>
      </c>
      <c r="CH366" s="15" t="str">
        <f t="shared" si="166"/>
        <v>ボール得点表!3:13</v>
      </c>
      <c r="CI366" s="92" t="str">
        <f t="shared" si="167"/>
        <v>ボール得点表!16:25</v>
      </c>
      <c r="CJ366" s="15" t="str">
        <f t="shared" si="168"/>
        <v>50m得点表!3:13</v>
      </c>
      <c r="CK366" s="92" t="str">
        <f t="shared" si="169"/>
        <v>50m得点表!16:25</v>
      </c>
      <c r="CL366" s="15" t="str">
        <f t="shared" si="170"/>
        <v>往得点表!3:13</v>
      </c>
      <c r="CM366" s="92" t="str">
        <f t="shared" si="171"/>
        <v>往得点表!16:25</v>
      </c>
      <c r="CN366" s="15" t="str">
        <f t="shared" si="172"/>
        <v>腕得点表!3:13</v>
      </c>
      <c r="CO366" s="92" t="str">
        <f t="shared" si="173"/>
        <v>腕得点表!16:25</v>
      </c>
      <c r="CP366" s="15" t="str">
        <f t="shared" si="174"/>
        <v>腕膝得点表!3:4</v>
      </c>
      <c r="CQ366" s="92" t="str">
        <f t="shared" si="175"/>
        <v>腕膝得点表!8:9</v>
      </c>
      <c r="CR366" s="15" t="str">
        <f t="shared" si="176"/>
        <v>20mシャトルラン得点表!3:13</v>
      </c>
      <c r="CS366" s="92" t="str">
        <f t="shared" si="177"/>
        <v>20mシャトルラン得点表!16:25</v>
      </c>
      <c r="CT366" s="31" t="b">
        <f t="shared" si="160"/>
        <v>0</v>
      </c>
    </row>
    <row r="367" spans="1:98">
      <c r="A367" s="8">
        <v>355</v>
      </c>
      <c r="B367" s="117"/>
      <c r="C367" s="13"/>
      <c r="D367" s="138"/>
      <c r="E367" s="13"/>
      <c r="F367" s="111" t="str">
        <f t="shared" si="148"/>
        <v/>
      </c>
      <c r="G367" s="13"/>
      <c r="H367" s="13"/>
      <c r="I367" s="29"/>
      <c r="J367" s="114" t="str">
        <f t="shared" ca="1" si="149"/>
        <v/>
      </c>
      <c r="K367" s="4"/>
      <c r="L367" s="45"/>
      <c r="M367" s="45"/>
      <c r="N367" s="45"/>
      <c r="O367" s="22"/>
      <c r="P367" s="23" t="str">
        <f t="shared" ca="1" si="150"/>
        <v/>
      </c>
      <c r="Q367" s="42"/>
      <c r="R367" s="43"/>
      <c r="S367" s="43"/>
      <c r="T367" s="43"/>
      <c r="U367" s="120"/>
      <c r="V367" s="95"/>
      <c r="W367" s="29" t="str">
        <f t="shared" ca="1" si="151"/>
        <v/>
      </c>
      <c r="X367" s="29"/>
      <c r="Y367" s="42"/>
      <c r="Z367" s="43"/>
      <c r="AA367" s="43"/>
      <c r="AB367" s="43"/>
      <c r="AC367" s="44"/>
      <c r="AD367" s="22"/>
      <c r="AE367" s="23" t="str">
        <f t="shared" ca="1" si="152"/>
        <v/>
      </c>
      <c r="AF367" s="22"/>
      <c r="AG367" s="23" t="str">
        <f t="shared" ca="1" si="153"/>
        <v/>
      </c>
      <c r="AH367" s="95"/>
      <c r="AI367" s="29" t="str">
        <f t="shared" ca="1" si="154"/>
        <v/>
      </c>
      <c r="AJ367" s="22"/>
      <c r="AK367" s="23" t="str">
        <f t="shared" ca="1" si="155"/>
        <v/>
      </c>
      <c r="AL367" s="22"/>
      <c r="AM367" s="23" t="str">
        <f t="shared" ca="1" si="156"/>
        <v/>
      </c>
      <c r="AN367" s="9" t="str">
        <f t="shared" si="157"/>
        <v/>
      </c>
      <c r="AO367" s="9" t="str">
        <f t="shared" si="158"/>
        <v/>
      </c>
      <c r="AP367" s="9" t="str">
        <f>IF(AN367=7,VLOOKUP(AO367,設定!$A$2:$B$6,2,1),"---")</f>
        <v>---</v>
      </c>
      <c r="AQ367" s="64"/>
      <c r="AR367" s="65"/>
      <c r="AS367" s="65"/>
      <c r="AT367" s="66" t="s">
        <v>105</v>
      </c>
      <c r="AU367" s="67"/>
      <c r="AV367" s="66"/>
      <c r="AW367" s="68"/>
      <c r="AX367" s="69" t="str">
        <f t="shared" si="161"/>
        <v/>
      </c>
      <c r="AY367" s="66" t="s">
        <v>105</v>
      </c>
      <c r="AZ367" s="66" t="s">
        <v>105</v>
      </c>
      <c r="BA367" s="66" t="s">
        <v>105</v>
      </c>
      <c r="BB367" s="66"/>
      <c r="BC367" s="66"/>
      <c r="BD367" s="66"/>
      <c r="BE367" s="66"/>
      <c r="BF367" s="70"/>
      <c r="BG367" s="74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153"/>
      <c r="BZ367" s="83"/>
      <c r="CA367" s="31"/>
      <c r="CB367" s="31">
        <v>355</v>
      </c>
      <c r="CC367" s="15" t="str">
        <f t="shared" si="159"/>
        <v/>
      </c>
      <c r="CD367" s="15" t="str">
        <f t="shared" si="162"/>
        <v>立得点表!3:12</v>
      </c>
      <c r="CE367" s="92" t="str">
        <f t="shared" si="163"/>
        <v>立得点表!16:25</v>
      </c>
      <c r="CF367" s="15" t="str">
        <f t="shared" si="164"/>
        <v>立3段得点表!3:13</v>
      </c>
      <c r="CG367" s="92" t="str">
        <f t="shared" si="165"/>
        <v>立3段得点表!16:25</v>
      </c>
      <c r="CH367" s="15" t="str">
        <f t="shared" si="166"/>
        <v>ボール得点表!3:13</v>
      </c>
      <c r="CI367" s="92" t="str">
        <f t="shared" si="167"/>
        <v>ボール得点表!16:25</v>
      </c>
      <c r="CJ367" s="15" t="str">
        <f t="shared" si="168"/>
        <v>50m得点表!3:13</v>
      </c>
      <c r="CK367" s="92" t="str">
        <f t="shared" si="169"/>
        <v>50m得点表!16:25</v>
      </c>
      <c r="CL367" s="15" t="str">
        <f t="shared" si="170"/>
        <v>往得点表!3:13</v>
      </c>
      <c r="CM367" s="92" t="str">
        <f t="shared" si="171"/>
        <v>往得点表!16:25</v>
      </c>
      <c r="CN367" s="15" t="str">
        <f t="shared" si="172"/>
        <v>腕得点表!3:13</v>
      </c>
      <c r="CO367" s="92" t="str">
        <f t="shared" si="173"/>
        <v>腕得点表!16:25</v>
      </c>
      <c r="CP367" s="15" t="str">
        <f t="shared" si="174"/>
        <v>腕膝得点表!3:4</v>
      </c>
      <c r="CQ367" s="92" t="str">
        <f t="shared" si="175"/>
        <v>腕膝得点表!8:9</v>
      </c>
      <c r="CR367" s="15" t="str">
        <f t="shared" si="176"/>
        <v>20mシャトルラン得点表!3:13</v>
      </c>
      <c r="CS367" s="92" t="str">
        <f t="shared" si="177"/>
        <v>20mシャトルラン得点表!16:25</v>
      </c>
      <c r="CT367" s="31" t="b">
        <f t="shared" si="160"/>
        <v>0</v>
      </c>
    </row>
    <row r="368" spans="1:98">
      <c r="A368" s="8">
        <v>356</v>
      </c>
      <c r="B368" s="117"/>
      <c r="C368" s="13"/>
      <c r="D368" s="138"/>
      <c r="E368" s="13"/>
      <c r="F368" s="111" t="str">
        <f t="shared" ref="F368:F431" si="178">IF(D368="","",DATEDIF(D368,$W$4,"y"))</f>
        <v/>
      </c>
      <c r="G368" s="13"/>
      <c r="H368" s="13"/>
      <c r="I368" s="29"/>
      <c r="J368" s="114" t="str">
        <f t="shared" ca="1" si="149"/>
        <v/>
      </c>
      <c r="K368" s="4"/>
      <c r="L368" s="45"/>
      <c r="M368" s="45"/>
      <c r="N368" s="45"/>
      <c r="O368" s="22"/>
      <c r="P368" s="23" t="str">
        <f t="shared" ca="1" si="150"/>
        <v/>
      </c>
      <c r="Q368" s="42"/>
      <c r="R368" s="43"/>
      <c r="S368" s="43"/>
      <c r="T368" s="43"/>
      <c r="U368" s="120"/>
      <c r="V368" s="95"/>
      <c r="W368" s="29" t="str">
        <f t="shared" ca="1" si="151"/>
        <v/>
      </c>
      <c r="X368" s="29"/>
      <c r="Y368" s="42"/>
      <c r="Z368" s="43"/>
      <c r="AA368" s="43"/>
      <c r="AB368" s="43"/>
      <c r="AC368" s="44"/>
      <c r="AD368" s="22"/>
      <c r="AE368" s="23" t="str">
        <f t="shared" ca="1" si="152"/>
        <v/>
      </c>
      <c r="AF368" s="22"/>
      <c r="AG368" s="23" t="str">
        <f t="shared" ca="1" si="153"/>
        <v/>
      </c>
      <c r="AH368" s="95"/>
      <c r="AI368" s="29" t="str">
        <f t="shared" ca="1" si="154"/>
        <v/>
      </c>
      <c r="AJ368" s="22"/>
      <c r="AK368" s="23" t="str">
        <f t="shared" ca="1" si="155"/>
        <v/>
      </c>
      <c r="AL368" s="22"/>
      <c r="AM368" s="23" t="str">
        <f t="shared" ca="1" si="156"/>
        <v/>
      </c>
      <c r="AN368" s="9" t="str">
        <f t="shared" si="157"/>
        <v/>
      </c>
      <c r="AO368" s="9" t="str">
        <f t="shared" si="158"/>
        <v/>
      </c>
      <c r="AP368" s="9" t="str">
        <f>IF(AN368=7,VLOOKUP(AO368,設定!$A$2:$B$6,2,1),"---")</f>
        <v>---</v>
      </c>
      <c r="AQ368" s="64"/>
      <c r="AR368" s="65"/>
      <c r="AS368" s="65"/>
      <c r="AT368" s="66" t="s">
        <v>105</v>
      </c>
      <c r="AU368" s="67"/>
      <c r="AV368" s="66"/>
      <c r="AW368" s="68"/>
      <c r="AX368" s="69" t="str">
        <f t="shared" si="161"/>
        <v/>
      </c>
      <c r="AY368" s="66" t="s">
        <v>105</v>
      </c>
      <c r="AZ368" s="66" t="s">
        <v>105</v>
      </c>
      <c r="BA368" s="66" t="s">
        <v>105</v>
      </c>
      <c r="BB368" s="66"/>
      <c r="BC368" s="66"/>
      <c r="BD368" s="66"/>
      <c r="BE368" s="66"/>
      <c r="BF368" s="70"/>
      <c r="BG368" s="74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153"/>
      <c r="BZ368" s="83"/>
      <c r="CA368" s="31"/>
      <c r="CB368" s="31">
        <v>356</v>
      </c>
      <c r="CC368" s="15" t="str">
        <f t="shared" si="159"/>
        <v/>
      </c>
      <c r="CD368" s="15" t="str">
        <f t="shared" si="162"/>
        <v>立得点表!3:12</v>
      </c>
      <c r="CE368" s="92" t="str">
        <f t="shared" si="163"/>
        <v>立得点表!16:25</v>
      </c>
      <c r="CF368" s="15" t="str">
        <f t="shared" si="164"/>
        <v>立3段得点表!3:13</v>
      </c>
      <c r="CG368" s="92" t="str">
        <f t="shared" si="165"/>
        <v>立3段得点表!16:25</v>
      </c>
      <c r="CH368" s="15" t="str">
        <f t="shared" si="166"/>
        <v>ボール得点表!3:13</v>
      </c>
      <c r="CI368" s="92" t="str">
        <f t="shared" si="167"/>
        <v>ボール得点表!16:25</v>
      </c>
      <c r="CJ368" s="15" t="str">
        <f t="shared" si="168"/>
        <v>50m得点表!3:13</v>
      </c>
      <c r="CK368" s="92" t="str">
        <f t="shared" si="169"/>
        <v>50m得点表!16:25</v>
      </c>
      <c r="CL368" s="15" t="str">
        <f t="shared" si="170"/>
        <v>往得点表!3:13</v>
      </c>
      <c r="CM368" s="92" t="str">
        <f t="shared" si="171"/>
        <v>往得点表!16:25</v>
      </c>
      <c r="CN368" s="15" t="str">
        <f t="shared" si="172"/>
        <v>腕得点表!3:13</v>
      </c>
      <c r="CO368" s="92" t="str">
        <f t="shared" si="173"/>
        <v>腕得点表!16:25</v>
      </c>
      <c r="CP368" s="15" t="str">
        <f t="shared" si="174"/>
        <v>腕膝得点表!3:4</v>
      </c>
      <c r="CQ368" s="92" t="str">
        <f t="shared" si="175"/>
        <v>腕膝得点表!8:9</v>
      </c>
      <c r="CR368" s="15" t="str">
        <f t="shared" si="176"/>
        <v>20mシャトルラン得点表!3:13</v>
      </c>
      <c r="CS368" s="92" t="str">
        <f t="shared" si="177"/>
        <v>20mシャトルラン得点表!16:25</v>
      </c>
      <c r="CT368" s="31" t="b">
        <f t="shared" si="160"/>
        <v>0</v>
      </c>
    </row>
    <row r="369" spans="1:98">
      <c r="A369" s="8">
        <v>357</v>
      </c>
      <c r="B369" s="117"/>
      <c r="C369" s="13"/>
      <c r="D369" s="138"/>
      <c r="E369" s="13"/>
      <c r="F369" s="111" t="str">
        <f t="shared" si="178"/>
        <v/>
      </c>
      <c r="G369" s="13"/>
      <c r="H369" s="13"/>
      <c r="I369" s="29"/>
      <c r="J369" s="114" t="str">
        <f t="shared" ca="1" si="149"/>
        <v/>
      </c>
      <c r="K369" s="4"/>
      <c r="L369" s="45"/>
      <c r="M369" s="45"/>
      <c r="N369" s="45"/>
      <c r="O369" s="22"/>
      <c r="P369" s="23" t="str">
        <f t="shared" ca="1" si="150"/>
        <v/>
      </c>
      <c r="Q369" s="42"/>
      <c r="R369" s="43"/>
      <c r="S369" s="43"/>
      <c r="T369" s="43"/>
      <c r="U369" s="120"/>
      <c r="V369" s="95"/>
      <c r="W369" s="29" t="str">
        <f t="shared" ca="1" si="151"/>
        <v/>
      </c>
      <c r="X369" s="29"/>
      <c r="Y369" s="42"/>
      <c r="Z369" s="43"/>
      <c r="AA369" s="43"/>
      <c r="AB369" s="43"/>
      <c r="AC369" s="44"/>
      <c r="AD369" s="22"/>
      <c r="AE369" s="23" t="str">
        <f t="shared" ca="1" si="152"/>
        <v/>
      </c>
      <c r="AF369" s="22"/>
      <c r="AG369" s="23" t="str">
        <f t="shared" ca="1" si="153"/>
        <v/>
      </c>
      <c r="AH369" s="95"/>
      <c r="AI369" s="29" t="str">
        <f t="shared" ca="1" si="154"/>
        <v/>
      </c>
      <c r="AJ369" s="22"/>
      <c r="AK369" s="23" t="str">
        <f t="shared" ca="1" si="155"/>
        <v/>
      </c>
      <c r="AL369" s="22"/>
      <c r="AM369" s="23" t="str">
        <f t="shared" ca="1" si="156"/>
        <v/>
      </c>
      <c r="AN369" s="9" t="str">
        <f t="shared" si="157"/>
        <v/>
      </c>
      <c r="AO369" s="9" t="str">
        <f t="shared" si="158"/>
        <v/>
      </c>
      <c r="AP369" s="9" t="str">
        <f>IF(AN369=7,VLOOKUP(AO369,設定!$A$2:$B$6,2,1),"---")</f>
        <v>---</v>
      </c>
      <c r="AQ369" s="64"/>
      <c r="AR369" s="65"/>
      <c r="AS369" s="65"/>
      <c r="AT369" s="66" t="s">
        <v>105</v>
      </c>
      <c r="AU369" s="67"/>
      <c r="AV369" s="66"/>
      <c r="AW369" s="68"/>
      <c r="AX369" s="69" t="str">
        <f t="shared" si="161"/>
        <v/>
      </c>
      <c r="AY369" s="66" t="s">
        <v>105</v>
      </c>
      <c r="AZ369" s="66" t="s">
        <v>105</v>
      </c>
      <c r="BA369" s="66" t="s">
        <v>105</v>
      </c>
      <c r="BB369" s="66"/>
      <c r="BC369" s="66"/>
      <c r="BD369" s="66"/>
      <c r="BE369" s="66"/>
      <c r="BF369" s="70"/>
      <c r="BG369" s="74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153"/>
      <c r="BZ369" s="83"/>
      <c r="CA369" s="31"/>
      <c r="CB369" s="31">
        <v>357</v>
      </c>
      <c r="CC369" s="15" t="str">
        <f t="shared" si="159"/>
        <v/>
      </c>
      <c r="CD369" s="15" t="str">
        <f t="shared" si="162"/>
        <v>立得点表!3:12</v>
      </c>
      <c r="CE369" s="92" t="str">
        <f t="shared" si="163"/>
        <v>立得点表!16:25</v>
      </c>
      <c r="CF369" s="15" t="str">
        <f t="shared" si="164"/>
        <v>立3段得点表!3:13</v>
      </c>
      <c r="CG369" s="92" t="str">
        <f t="shared" si="165"/>
        <v>立3段得点表!16:25</v>
      </c>
      <c r="CH369" s="15" t="str">
        <f t="shared" si="166"/>
        <v>ボール得点表!3:13</v>
      </c>
      <c r="CI369" s="92" t="str">
        <f t="shared" si="167"/>
        <v>ボール得点表!16:25</v>
      </c>
      <c r="CJ369" s="15" t="str">
        <f t="shared" si="168"/>
        <v>50m得点表!3:13</v>
      </c>
      <c r="CK369" s="92" t="str">
        <f t="shared" si="169"/>
        <v>50m得点表!16:25</v>
      </c>
      <c r="CL369" s="15" t="str">
        <f t="shared" si="170"/>
        <v>往得点表!3:13</v>
      </c>
      <c r="CM369" s="92" t="str">
        <f t="shared" si="171"/>
        <v>往得点表!16:25</v>
      </c>
      <c r="CN369" s="15" t="str">
        <f t="shared" si="172"/>
        <v>腕得点表!3:13</v>
      </c>
      <c r="CO369" s="92" t="str">
        <f t="shared" si="173"/>
        <v>腕得点表!16:25</v>
      </c>
      <c r="CP369" s="15" t="str">
        <f t="shared" si="174"/>
        <v>腕膝得点表!3:4</v>
      </c>
      <c r="CQ369" s="92" t="str">
        <f t="shared" si="175"/>
        <v>腕膝得点表!8:9</v>
      </c>
      <c r="CR369" s="15" t="str">
        <f t="shared" si="176"/>
        <v>20mシャトルラン得点表!3:13</v>
      </c>
      <c r="CS369" s="92" t="str">
        <f t="shared" si="177"/>
        <v>20mシャトルラン得点表!16:25</v>
      </c>
      <c r="CT369" s="31" t="b">
        <f t="shared" si="160"/>
        <v>0</v>
      </c>
    </row>
    <row r="370" spans="1:98">
      <c r="A370" s="8">
        <v>358</v>
      </c>
      <c r="B370" s="117"/>
      <c r="C370" s="13"/>
      <c r="D370" s="138"/>
      <c r="E370" s="13"/>
      <c r="F370" s="111" t="str">
        <f t="shared" si="178"/>
        <v/>
      </c>
      <c r="G370" s="13"/>
      <c r="H370" s="13"/>
      <c r="I370" s="29"/>
      <c r="J370" s="114" t="str">
        <f t="shared" ca="1" si="149"/>
        <v/>
      </c>
      <c r="K370" s="4"/>
      <c r="L370" s="45"/>
      <c r="M370" s="45"/>
      <c r="N370" s="45"/>
      <c r="O370" s="22"/>
      <c r="P370" s="23" t="str">
        <f t="shared" ca="1" si="150"/>
        <v/>
      </c>
      <c r="Q370" s="42"/>
      <c r="R370" s="43"/>
      <c r="S370" s="43"/>
      <c r="T370" s="43"/>
      <c r="U370" s="120"/>
      <c r="V370" s="95"/>
      <c r="W370" s="29" t="str">
        <f t="shared" ca="1" si="151"/>
        <v/>
      </c>
      <c r="X370" s="29"/>
      <c r="Y370" s="42"/>
      <c r="Z370" s="43"/>
      <c r="AA370" s="43"/>
      <c r="AB370" s="43"/>
      <c r="AC370" s="44"/>
      <c r="AD370" s="22"/>
      <c r="AE370" s="23" t="str">
        <f t="shared" ca="1" si="152"/>
        <v/>
      </c>
      <c r="AF370" s="22"/>
      <c r="AG370" s="23" t="str">
        <f t="shared" ca="1" si="153"/>
        <v/>
      </c>
      <c r="AH370" s="95"/>
      <c r="AI370" s="29" t="str">
        <f t="shared" ca="1" si="154"/>
        <v/>
      </c>
      <c r="AJ370" s="22"/>
      <c r="AK370" s="23" t="str">
        <f t="shared" ca="1" si="155"/>
        <v/>
      </c>
      <c r="AL370" s="22"/>
      <c r="AM370" s="23" t="str">
        <f t="shared" ca="1" si="156"/>
        <v/>
      </c>
      <c r="AN370" s="9" t="str">
        <f t="shared" si="157"/>
        <v/>
      </c>
      <c r="AO370" s="9" t="str">
        <f t="shared" si="158"/>
        <v/>
      </c>
      <c r="AP370" s="9" t="str">
        <f>IF(AN370=7,VLOOKUP(AO370,設定!$A$2:$B$6,2,1),"---")</f>
        <v>---</v>
      </c>
      <c r="AQ370" s="64"/>
      <c r="AR370" s="65"/>
      <c r="AS370" s="65"/>
      <c r="AT370" s="66" t="s">
        <v>105</v>
      </c>
      <c r="AU370" s="67"/>
      <c r="AV370" s="66"/>
      <c r="AW370" s="68"/>
      <c r="AX370" s="69" t="str">
        <f t="shared" si="161"/>
        <v/>
      </c>
      <c r="AY370" s="66" t="s">
        <v>105</v>
      </c>
      <c r="AZ370" s="66" t="s">
        <v>105</v>
      </c>
      <c r="BA370" s="66" t="s">
        <v>105</v>
      </c>
      <c r="BB370" s="66"/>
      <c r="BC370" s="66"/>
      <c r="BD370" s="66"/>
      <c r="BE370" s="66"/>
      <c r="BF370" s="70"/>
      <c r="BG370" s="74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153"/>
      <c r="BZ370" s="83"/>
      <c r="CA370" s="31"/>
      <c r="CB370" s="31">
        <v>358</v>
      </c>
      <c r="CC370" s="15" t="str">
        <f t="shared" si="159"/>
        <v/>
      </c>
      <c r="CD370" s="15" t="str">
        <f t="shared" si="162"/>
        <v>立得点表!3:12</v>
      </c>
      <c r="CE370" s="92" t="str">
        <f t="shared" si="163"/>
        <v>立得点表!16:25</v>
      </c>
      <c r="CF370" s="15" t="str">
        <f t="shared" si="164"/>
        <v>立3段得点表!3:13</v>
      </c>
      <c r="CG370" s="92" t="str">
        <f t="shared" si="165"/>
        <v>立3段得点表!16:25</v>
      </c>
      <c r="CH370" s="15" t="str">
        <f t="shared" si="166"/>
        <v>ボール得点表!3:13</v>
      </c>
      <c r="CI370" s="92" t="str">
        <f t="shared" si="167"/>
        <v>ボール得点表!16:25</v>
      </c>
      <c r="CJ370" s="15" t="str">
        <f t="shared" si="168"/>
        <v>50m得点表!3:13</v>
      </c>
      <c r="CK370" s="92" t="str">
        <f t="shared" si="169"/>
        <v>50m得点表!16:25</v>
      </c>
      <c r="CL370" s="15" t="str">
        <f t="shared" si="170"/>
        <v>往得点表!3:13</v>
      </c>
      <c r="CM370" s="92" t="str">
        <f t="shared" si="171"/>
        <v>往得点表!16:25</v>
      </c>
      <c r="CN370" s="15" t="str">
        <f t="shared" si="172"/>
        <v>腕得点表!3:13</v>
      </c>
      <c r="CO370" s="92" t="str">
        <f t="shared" si="173"/>
        <v>腕得点表!16:25</v>
      </c>
      <c r="CP370" s="15" t="str">
        <f t="shared" si="174"/>
        <v>腕膝得点表!3:4</v>
      </c>
      <c r="CQ370" s="92" t="str">
        <f t="shared" si="175"/>
        <v>腕膝得点表!8:9</v>
      </c>
      <c r="CR370" s="15" t="str">
        <f t="shared" si="176"/>
        <v>20mシャトルラン得点表!3:13</v>
      </c>
      <c r="CS370" s="92" t="str">
        <f t="shared" si="177"/>
        <v>20mシャトルラン得点表!16:25</v>
      </c>
      <c r="CT370" s="31" t="b">
        <f t="shared" si="160"/>
        <v>0</v>
      </c>
    </row>
    <row r="371" spans="1:98">
      <c r="A371" s="8">
        <v>359</v>
      </c>
      <c r="B371" s="117"/>
      <c r="C371" s="13"/>
      <c r="D371" s="138"/>
      <c r="E371" s="13"/>
      <c r="F371" s="111" t="str">
        <f t="shared" si="178"/>
        <v/>
      </c>
      <c r="G371" s="13"/>
      <c r="H371" s="13"/>
      <c r="I371" s="29"/>
      <c r="J371" s="114" t="str">
        <f t="shared" ca="1" si="149"/>
        <v/>
      </c>
      <c r="K371" s="4"/>
      <c r="L371" s="45"/>
      <c r="M371" s="45"/>
      <c r="N371" s="45"/>
      <c r="O371" s="22"/>
      <c r="P371" s="23" t="str">
        <f t="shared" ca="1" si="150"/>
        <v/>
      </c>
      <c r="Q371" s="42"/>
      <c r="R371" s="43"/>
      <c r="S371" s="43"/>
      <c r="T371" s="43"/>
      <c r="U371" s="120"/>
      <c r="V371" s="95"/>
      <c r="W371" s="29" t="str">
        <f t="shared" ca="1" si="151"/>
        <v/>
      </c>
      <c r="X371" s="29"/>
      <c r="Y371" s="42"/>
      <c r="Z371" s="43"/>
      <c r="AA371" s="43"/>
      <c r="AB371" s="43"/>
      <c r="AC371" s="44"/>
      <c r="AD371" s="22"/>
      <c r="AE371" s="23" t="str">
        <f t="shared" ca="1" si="152"/>
        <v/>
      </c>
      <c r="AF371" s="22"/>
      <c r="AG371" s="23" t="str">
        <f t="shared" ca="1" si="153"/>
        <v/>
      </c>
      <c r="AH371" s="95"/>
      <c r="AI371" s="29" t="str">
        <f t="shared" ca="1" si="154"/>
        <v/>
      </c>
      <c r="AJ371" s="22"/>
      <c r="AK371" s="23" t="str">
        <f t="shared" ca="1" si="155"/>
        <v/>
      </c>
      <c r="AL371" s="22"/>
      <c r="AM371" s="23" t="str">
        <f t="shared" ca="1" si="156"/>
        <v/>
      </c>
      <c r="AN371" s="9" t="str">
        <f t="shared" si="157"/>
        <v/>
      </c>
      <c r="AO371" s="9" t="str">
        <f t="shared" si="158"/>
        <v/>
      </c>
      <c r="AP371" s="9" t="str">
        <f>IF(AN371=7,VLOOKUP(AO371,設定!$A$2:$B$6,2,1),"---")</f>
        <v>---</v>
      </c>
      <c r="AQ371" s="64"/>
      <c r="AR371" s="65"/>
      <c r="AS371" s="65"/>
      <c r="AT371" s="66" t="s">
        <v>105</v>
      </c>
      <c r="AU371" s="67"/>
      <c r="AV371" s="66"/>
      <c r="AW371" s="68"/>
      <c r="AX371" s="69" t="str">
        <f t="shared" si="161"/>
        <v/>
      </c>
      <c r="AY371" s="66" t="s">
        <v>105</v>
      </c>
      <c r="AZ371" s="66" t="s">
        <v>105</v>
      </c>
      <c r="BA371" s="66" t="s">
        <v>105</v>
      </c>
      <c r="BB371" s="66"/>
      <c r="BC371" s="66"/>
      <c r="BD371" s="66"/>
      <c r="BE371" s="66"/>
      <c r="BF371" s="70"/>
      <c r="BG371" s="74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153"/>
      <c r="BZ371" s="83"/>
      <c r="CA371" s="31"/>
      <c r="CB371" s="31">
        <v>359</v>
      </c>
      <c r="CC371" s="15" t="str">
        <f t="shared" si="159"/>
        <v/>
      </c>
      <c r="CD371" s="15" t="str">
        <f t="shared" si="162"/>
        <v>立得点表!3:12</v>
      </c>
      <c r="CE371" s="92" t="str">
        <f t="shared" si="163"/>
        <v>立得点表!16:25</v>
      </c>
      <c r="CF371" s="15" t="str">
        <f t="shared" si="164"/>
        <v>立3段得点表!3:13</v>
      </c>
      <c r="CG371" s="92" t="str">
        <f t="shared" si="165"/>
        <v>立3段得点表!16:25</v>
      </c>
      <c r="CH371" s="15" t="str">
        <f t="shared" si="166"/>
        <v>ボール得点表!3:13</v>
      </c>
      <c r="CI371" s="92" t="str">
        <f t="shared" si="167"/>
        <v>ボール得点表!16:25</v>
      </c>
      <c r="CJ371" s="15" t="str">
        <f t="shared" si="168"/>
        <v>50m得点表!3:13</v>
      </c>
      <c r="CK371" s="92" t="str">
        <f t="shared" si="169"/>
        <v>50m得点表!16:25</v>
      </c>
      <c r="CL371" s="15" t="str">
        <f t="shared" si="170"/>
        <v>往得点表!3:13</v>
      </c>
      <c r="CM371" s="92" t="str">
        <f t="shared" si="171"/>
        <v>往得点表!16:25</v>
      </c>
      <c r="CN371" s="15" t="str">
        <f t="shared" si="172"/>
        <v>腕得点表!3:13</v>
      </c>
      <c r="CO371" s="92" t="str">
        <f t="shared" si="173"/>
        <v>腕得点表!16:25</v>
      </c>
      <c r="CP371" s="15" t="str">
        <f t="shared" si="174"/>
        <v>腕膝得点表!3:4</v>
      </c>
      <c r="CQ371" s="92" t="str">
        <f t="shared" si="175"/>
        <v>腕膝得点表!8:9</v>
      </c>
      <c r="CR371" s="15" t="str">
        <f t="shared" si="176"/>
        <v>20mシャトルラン得点表!3:13</v>
      </c>
      <c r="CS371" s="92" t="str">
        <f t="shared" si="177"/>
        <v>20mシャトルラン得点表!16:25</v>
      </c>
      <c r="CT371" s="31" t="b">
        <f t="shared" si="160"/>
        <v>0</v>
      </c>
    </row>
    <row r="372" spans="1:98">
      <c r="A372" s="8">
        <v>360</v>
      </c>
      <c r="B372" s="117"/>
      <c r="C372" s="13"/>
      <c r="D372" s="138"/>
      <c r="E372" s="13"/>
      <c r="F372" s="111" t="str">
        <f t="shared" si="178"/>
        <v/>
      </c>
      <c r="G372" s="13"/>
      <c r="H372" s="13"/>
      <c r="I372" s="29"/>
      <c r="J372" s="114" t="str">
        <f t="shared" ca="1" si="149"/>
        <v/>
      </c>
      <c r="K372" s="4"/>
      <c r="L372" s="45"/>
      <c r="M372" s="45"/>
      <c r="N372" s="45"/>
      <c r="O372" s="22"/>
      <c r="P372" s="23" t="str">
        <f t="shared" ca="1" si="150"/>
        <v/>
      </c>
      <c r="Q372" s="42"/>
      <c r="R372" s="43"/>
      <c r="S372" s="43"/>
      <c r="T372" s="43"/>
      <c r="U372" s="120"/>
      <c r="V372" s="95"/>
      <c r="W372" s="29" t="str">
        <f t="shared" ca="1" si="151"/>
        <v/>
      </c>
      <c r="X372" s="29"/>
      <c r="Y372" s="42"/>
      <c r="Z372" s="43"/>
      <c r="AA372" s="43"/>
      <c r="AB372" s="43"/>
      <c r="AC372" s="44"/>
      <c r="AD372" s="22"/>
      <c r="AE372" s="23" t="str">
        <f t="shared" ca="1" si="152"/>
        <v/>
      </c>
      <c r="AF372" s="22"/>
      <c r="AG372" s="23" t="str">
        <f t="shared" ca="1" si="153"/>
        <v/>
      </c>
      <c r="AH372" s="95"/>
      <c r="AI372" s="29" t="str">
        <f t="shared" ca="1" si="154"/>
        <v/>
      </c>
      <c r="AJ372" s="22"/>
      <c r="AK372" s="23" t="str">
        <f t="shared" ca="1" si="155"/>
        <v/>
      </c>
      <c r="AL372" s="22"/>
      <c r="AM372" s="23" t="str">
        <f t="shared" ca="1" si="156"/>
        <v/>
      </c>
      <c r="AN372" s="9" t="str">
        <f t="shared" si="157"/>
        <v/>
      </c>
      <c r="AO372" s="9" t="str">
        <f t="shared" si="158"/>
        <v/>
      </c>
      <c r="AP372" s="9" t="str">
        <f>IF(AN372=7,VLOOKUP(AO372,設定!$A$2:$B$6,2,1),"---")</f>
        <v>---</v>
      </c>
      <c r="AQ372" s="64"/>
      <c r="AR372" s="65"/>
      <c r="AS372" s="65"/>
      <c r="AT372" s="66" t="s">
        <v>105</v>
      </c>
      <c r="AU372" s="67"/>
      <c r="AV372" s="66"/>
      <c r="AW372" s="68"/>
      <c r="AX372" s="69" t="str">
        <f t="shared" si="161"/>
        <v/>
      </c>
      <c r="AY372" s="66" t="s">
        <v>105</v>
      </c>
      <c r="AZ372" s="66" t="s">
        <v>105</v>
      </c>
      <c r="BA372" s="66" t="s">
        <v>105</v>
      </c>
      <c r="BB372" s="66"/>
      <c r="BC372" s="66"/>
      <c r="BD372" s="66"/>
      <c r="BE372" s="66"/>
      <c r="BF372" s="70"/>
      <c r="BG372" s="74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153"/>
      <c r="BZ372" s="83"/>
      <c r="CA372" s="31"/>
      <c r="CB372" s="31">
        <v>360</v>
      </c>
      <c r="CC372" s="15" t="str">
        <f t="shared" si="159"/>
        <v/>
      </c>
      <c r="CD372" s="15" t="str">
        <f t="shared" si="162"/>
        <v>立得点表!3:12</v>
      </c>
      <c r="CE372" s="92" t="str">
        <f t="shared" si="163"/>
        <v>立得点表!16:25</v>
      </c>
      <c r="CF372" s="15" t="str">
        <f t="shared" si="164"/>
        <v>立3段得点表!3:13</v>
      </c>
      <c r="CG372" s="92" t="str">
        <f t="shared" si="165"/>
        <v>立3段得点表!16:25</v>
      </c>
      <c r="CH372" s="15" t="str">
        <f t="shared" si="166"/>
        <v>ボール得点表!3:13</v>
      </c>
      <c r="CI372" s="92" t="str">
        <f t="shared" si="167"/>
        <v>ボール得点表!16:25</v>
      </c>
      <c r="CJ372" s="15" t="str">
        <f t="shared" si="168"/>
        <v>50m得点表!3:13</v>
      </c>
      <c r="CK372" s="92" t="str">
        <f t="shared" si="169"/>
        <v>50m得点表!16:25</v>
      </c>
      <c r="CL372" s="15" t="str">
        <f t="shared" si="170"/>
        <v>往得点表!3:13</v>
      </c>
      <c r="CM372" s="92" t="str">
        <f t="shared" si="171"/>
        <v>往得点表!16:25</v>
      </c>
      <c r="CN372" s="15" t="str">
        <f t="shared" si="172"/>
        <v>腕得点表!3:13</v>
      </c>
      <c r="CO372" s="92" t="str">
        <f t="shared" si="173"/>
        <v>腕得点表!16:25</v>
      </c>
      <c r="CP372" s="15" t="str">
        <f t="shared" si="174"/>
        <v>腕膝得点表!3:4</v>
      </c>
      <c r="CQ372" s="92" t="str">
        <f t="shared" si="175"/>
        <v>腕膝得点表!8:9</v>
      </c>
      <c r="CR372" s="15" t="str">
        <f t="shared" si="176"/>
        <v>20mシャトルラン得点表!3:13</v>
      </c>
      <c r="CS372" s="92" t="str">
        <f t="shared" si="177"/>
        <v>20mシャトルラン得点表!16:25</v>
      </c>
      <c r="CT372" s="31" t="b">
        <f t="shared" si="160"/>
        <v>0</v>
      </c>
    </row>
    <row r="373" spans="1:98">
      <c r="A373" s="8">
        <v>361</v>
      </c>
      <c r="B373" s="117"/>
      <c r="C373" s="13"/>
      <c r="D373" s="138"/>
      <c r="E373" s="13"/>
      <c r="F373" s="111" t="str">
        <f t="shared" si="178"/>
        <v/>
      </c>
      <c r="G373" s="13"/>
      <c r="H373" s="13"/>
      <c r="I373" s="29"/>
      <c r="J373" s="114" t="str">
        <f t="shared" ca="1" si="149"/>
        <v/>
      </c>
      <c r="K373" s="4"/>
      <c r="L373" s="45"/>
      <c r="M373" s="45"/>
      <c r="N373" s="45"/>
      <c r="O373" s="22"/>
      <c r="P373" s="23" t="str">
        <f t="shared" ca="1" si="150"/>
        <v/>
      </c>
      <c r="Q373" s="42"/>
      <c r="R373" s="43"/>
      <c r="S373" s="43"/>
      <c r="T373" s="43"/>
      <c r="U373" s="120"/>
      <c r="V373" s="95"/>
      <c r="W373" s="29" t="str">
        <f t="shared" ca="1" si="151"/>
        <v/>
      </c>
      <c r="X373" s="29"/>
      <c r="Y373" s="42"/>
      <c r="Z373" s="43"/>
      <c r="AA373" s="43"/>
      <c r="AB373" s="43"/>
      <c r="AC373" s="44"/>
      <c r="AD373" s="22"/>
      <c r="AE373" s="23" t="str">
        <f t="shared" ca="1" si="152"/>
        <v/>
      </c>
      <c r="AF373" s="22"/>
      <c r="AG373" s="23" t="str">
        <f t="shared" ca="1" si="153"/>
        <v/>
      </c>
      <c r="AH373" s="95"/>
      <c r="AI373" s="29" t="str">
        <f t="shared" ca="1" si="154"/>
        <v/>
      </c>
      <c r="AJ373" s="22"/>
      <c r="AK373" s="23" t="str">
        <f t="shared" ca="1" si="155"/>
        <v/>
      </c>
      <c r="AL373" s="22"/>
      <c r="AM373" s="23" t="str">
        <f t="shared" ca="1" si="156"/>
        <v/>
      </c>
      <c r="AN373" s="9" t="str">
        <f t="shared" si="157"/>
        <v/>
      </c>
      <c r="AO373" s="9" t="str">
        <f t="shared" si="158"/>
        <v/>
      </c>
      <c r="AP373" s="9" t="str">
        <f>IF(AN373=7,VLOOKUP(AO373,設定!$A$2:$B$6,2,1),"---")</f>
        <v>---</v>
      </c>
      <c r="AQ373" s="64"/>
      <c r="AR373" s="65"/>
      <c r="AS373" s="65"/>
      <c r="AT373" s="66" t="s">
        <v>105</v>
      </c>
      <c r="AU373" s="67"/>
      <c r="AV373" s="66"/>
      <c r="AW373" s="68"/>
      <c r="AX373" s="69" t="str">
        <f t="shared" si="161"/>
        <v/>
      </c>
      <c r="AY373" s="66" t="s">
        <v>105</v>
      </c>
      <c r="AZ373" s="66" t="s">
        <v>105</v>
      </c>
      <c r="BA373" s="66" t="s">
        <v>105</v>
      </c>
      <c r="BB373" s="66"/>
      <c r="BC373" s="66"/>
      <c r="BD373" s="66"/>
      <c r="BE373" s="66"/>
      <c r="BF373" s="70"/>
      <c r="BG373" s="74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153"/>
      <c r="BZ373" s="83"/>
      <c r="CA373" s="31"/>
      <c r="CB373" s="31">
        <v>361</v>
      </c>
      <c r="CC373" s="15" t="str">
        <f t="shared" si="159"/>
        <v/>
      </c>
      <c r="CD373" s="15" t="str">
        <f t="shared" si="162"/>
        <v>立得点表!3:12</v>
      </c>
      <c r="CE373" s="92" t="str">
        <f t="shared" si="163"/>
        <v>立得点表!16:25</v>
      </c>
      <c r="CF373" s="15" t="str">
        <f t="shared" si="164"/>
        <v>立3段得点表!3:13</v>
      </c>
      <c r="CG373" s="92" t="str">
        <f t="shared" si="165"/>
        <v>立3段得点表!16:25</v>
      </c>
      <c r="CH373" s="15" t="str">
        <f t="shared" si="166"/>
        <v>ボール得点表!3:13</v>
      </c>
      <c r="CI373" s="92" t="str">
        <f t="shared" si="167"/>
        <v>ボール得点表!16:25</v>
      </c>
      <c r="CJ373" s="15" t="str">
        <f t="shared" si="168"/>
        <v>50m得点表!3:13</v>
      </c>
      <c r="CK373" s="92" t="str">
        <f t="shared" si="169"/>
        <v>50m得点表!16:25</v>
      </c>
      <c r="CL373" s="15" t="str">
        <f t="shared" si="170"/>
        <v>往得点表!3:13</v>
      </c>
      <c r="CM373" s="92" t="str">
        <f t="shared" si="171"/>
        <v>往得点表!16:25</v>
      </c>
      <c r="CN373" s="15" t="str">
        <f t="shared" si="172"/>
        <v>腕得点表!3:13</v>
      </c>
      <c r="CO373" s="92" t="str">
        <f t="shared" si="173"/>
        <v>腕得点表!16:25</v>
      </c>
      <c r="CP373" s="15" t="str">
        <f t="shared" si="174"/>
        <v>腕膝得点表!3:4</v>
      </c>
      <c r="CQ373" s="92" t="str">
        <f t="shared" si="175"/>
        <v>腕膝得点表!8:9</v>
      </c>
      <c r="CR373" s="15" t="str">
        <f t="shared" si="176"/>
        <v>20mシャトルラン得点表!3:13</v>
      </c>
      <c r="CS373" s="92" t="str">
        <f t="shared" si="177"/>
        <v>20mシャトルラン得点表!16:25</v>
      </c>
      <c r="CT373" s="31" t="b">
        <f t="shared" si="160"/>
        <v>0</v>
      </c>
    </row>
    <row r="374" spans="1:98">
      <c r="A374" s="8">
        <v>362</v>
      </c>
      <c r="B374" s="117"/>
      <c r="C374" s="13"/>
      <c r="D374" s="138"/>
      <c r="E374" s="13"/>
      <c r="F374" s="111" t="str">
        <f t="shared" si="178"/>
        <v/>
      </c>
      <c r="G374" s="13"/>
      <c r="H374" s="13"/>
      <c r="I374" s="29"/>
      <c r="J374" s="114" t="str">
        <f t="shared" ca="1" si="149"/>
        <v/>
      </c>
      <c r="K374" s="4"/>
      <c r="L374" s="45"/>
      <c r="M374" s="45"/>
      <c r="N374" s="45"/>
      <c r="O374" s="22"/>
      <c r="P374" s="23" t="str">
        <f t="shared" ca="1" si="150"/>
        <v/>
      </c>
      <c r="Q374" s="42"/>
      <c r="R374" s="43"/>
      <c r="S374" s="43"/>
      <c r="T374" s="43"/>
      <c r="U374" s="120"/>
      <c r="V374" s="95"/>
      <c r="W374" s="29" t="str">
        <f t="shared" ca="1" si="151"/>
        <v/>
      </c>
      <c r="X374" s="29"/>
      <c r="Y374" s="42"/>
      <c r="Z374" s="43"/>
      <c r="AA374" s="43"/>
      <c r="AB374" s="43"/>
      <c r="AC374" s="44"/>
      <c r="AD374" s="22"/>
      <c r="AE374" s="23" t="str">
        <f t="shared" ca="1" si="152"/>
        <v/>
      </c>
      <c r="AF374" s="22"/>
      <c r="AG374" s="23" t="str">
        <f t="shared" ca="1" si="153"/>
        <v/>
      </c>
      <c r="AH374" s="95"/>
      <c r="AI374" s="29" t="str">
        <f t="shared" ca="1" si="154"/>
        <v/>
      </c>
      <c r="AJ374" s="22"/>
      <c r="AK374" s="23" t="str">
        <f t="shared" ca="1" si="155"/>
        <v/>
      </c>
      <c r="AL374" s="22"/>
      <c r="AM374" s="23" t="str">
        <f t="shared" ca="1" si="156"/>
        <v/>
      </c>
      <c r="AN374" s="9" t="str">
        <f t="shared" si="157"/>
        <v/>
      </c>
      <c r="AO374" s="9" t="str">
        <f t="shared" si="158"/>
        <v/>
      </c>
      <c r="AP374" s="9" t="str">
        <f>IF(AN374=7,VLOOKUP(AO374,設定!$A$2:$B$6,2,1),"---")</f>
        <v>---</v>
      </c>
      <c r="AQ374" s="64"/>
      <c r="AR374" s="65"/>
      <c r="AS374" s="65"/>
      <c r="AT374" s="66" t="s">
        <v>105</v>
      </c>
      <c r="AU374" s="67"/>
      <c r="AV374" s="66"/>
      <c r="AW374" s="68"/>
      <c r="AX374" s="69" t="str">
        <f t="shared" si="161"/>
        <v/>
      </c>
      <c r="AY374" s="66" t="s">
        <v>105</v>
      </c>
      <c r="AZ374" s="66" t="s">
        <v>105</v>
      </c>
      <c r="BA374" s="66" t="s">
        <v>105</v>
      </c>
      <c r="BB374" s="66"/>
      <c r="BC374" s="66"/>
      <c r="BD374" s="66"/>
      <c r="BE374" s="66"/>
      <c r="BF374" s="70"/>
      <c r="BG374" s="74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153"/>
      <c r="BZ374" s="83"/>
      <c r="CA374" s="31"/>
      <c r="CB374" s="31">
        <v>362</v>
      </c>
      <c r="CC374" s="15" t="str">
        <f t="shared" si="159"/>
        <v/>
      </c>
      <c r="CD374" s="15" t="str">
        <f t="shared" si="162"/>
        <v>立得点表!3:12</v>
      </c>
      <c r="CE374" s="92" t="str">
        <f t="shared" si="163"/>
        <v>立得点表!16:25</v>
      </c>
      <c r="CF374" s="15" t="str">
        <f t="shared" si="164"/>
        <v>立3段得点表!3:13</v>
      </c>
      <c r="CG374" s="92" t="str">
        <f t="shared" si="165"/>
        <v>立3段得点表!16:25</v>
      </c>
      <c r="CH374" s="15" t="str">
        <f t="shared" si="166"/>
        <v>ボール得点表!3:13</v>
      </c>
      <c r="CI374" s="92" t="str">
        <f t="shared" si="167"/>
        <v>ボール得点表!16:25</v>
      </c>
      <c r="CJ374" s="15" t="str">
        <f t="shared" si="168"/>
        <v>50m得点表!3:13</v>
      </c>
      <c r="CK374" s="92" t="str">
        <f t="shared" si="169"/>
        <v>50m得点表!16:25</v>
      </c>
      <c r="CL374" s="15" t="str">
        <f t="shared" si="170"/>
        <v>往得点表!3:13</v>
      </c>
      <c r="CM374" s="92" t="str">
        <f t="shared" si="171"/>
        <v>往得点表!16:25</v>
      </c>
      <c r="CN374" s="15" t="str">
        <f t="shared" si="172"/>
        <v>腕得点表!3:13</v>
      </c>
      <c r="CO374" s="92" t="str">
        <f t="shared" si="173"/>
        <v>腕得点表!16:25</v>
      </c>
      <c r="CP374" s="15" t="str">
        <f t="shared" si="174"/>
        <v>腕膝得点表!3:4</v>
      </c>
      <c r="CQ374" s="92" t="str">
        <f t="shared" si="175"/>
        <v>腕膝得点表!8:9</v>
      </c>
      <c r="CR374" s="15" t="str">
        <f t="shared" si="176"/>
        <v>20mシャトルラン得点表!3:13</v>
      </c>
      <c r="CS374" s="92" t="str">
        <f t="shared" si="177"/>
        <v>20mシャトルラン得点表!16:25</v>
      </c>
      <c r="CT374" s="31" t="b">
        <f t="shared" si="160"/>
        <v>0</v>
      </c>
    </row>
    <row r="375" spans="1:98">
      <c r="A375" s="8">
        <v>363</v>
      </c>
      <c r="B375" s="117"/>
      <c r="C375" s="13"/>
      <c r="D375" s="138"/>
      <c r="E375" s="13"/>
      <c r="F375" s="111" t="str">
        <f t="shared" si="178"/>
        <v/>
      </c>
      <c r="G375" s="13"/>
      <c r="H375" s="13"/>
      <c r="I375" s="29"/>
      <c r="J375" s="114" t="str">
        <f t="shared" ca="1" si="149"/>
        <v/>
      </c>
      <c r="K375" s="4"/>
      <c r="L375" s="45"/>
      <c r="M375" s="45"/>
      <c r="N375" s="45"/>
      <c r="O375" s="22"/>
      <c r="P375" s="23" t="str">
        <f t="shared" ca="1" si="150"/>
        <v/>
      </c>
      <c r="Q375" s="42"/>
      <c r="R375" s="43"/>
      <c r="S375" s="43"/>
      <c r="T375" s="43"/>
      <c r="U375" s="120"/>
      <c r="V375" s="95"/>
      <c r="W375" s="29" t="str">
        <f t="shared" ca="1" si="151"/>
        <v/>
      </c>
      <c r="X375" s="29"/>
      <c r="Y375" s="42"/>
      <c r="Z375" s="43"/>
      <c r="AA375" s="43"/>
      <c r="AB375" s="43"/>
      <c r="AC375" s="44"/>
      <c r="AD375" s="22"/>
      <c r="AE375" s="23" t="str">
        <f t="shared" ca="1" si="152"/>
        <v/>
      </c>
      <c r="AF375" s="22"/>
      <c r="AG375" s="23" t="str">
        <f t="shared" ca="1" si="153"/>
        <v/>
      </c>
      <c r="AH375" s="95"/>
      <c r="AI375" s="29" t="str">
        <f t="shared" ca="1" si="154"/>
        <v/>
      </c>
      <c r="AJ375" s="22"/>
      <c r="AK375" s="23" t="str">
        <f t="shared" ca="1" si="155"/>
        <v/>
      </c>
      <c r="AL375" s="22"/>
      <c r="AM375" s="23" t="str">
        <f t="shared" ca="1" si="156"/>
        <v/>
      </c>
      <c r="AN375" s="9" t="str">
        <f t="shared" si="157"/>
        <v/>
      </c>
      <c r="AO375" s="9" t="str">
        <f t="shared" si="158"/>
        <v/>
      </c>
      <c r="AP375" s="9" t="str">
        <f>IF(AN375=7,VLOOKUP(AO375,設定!$A$2:$B$6,2,1),"---")</f>
        <v>---</v>
      </c>
      <c r="AQ375" s="64"/>
      <c r="AR375" s="65"/>
      <c r="AS375" s="65"/>
      <c r="AT375" s="66" t="s">
        <v>105</v>
      </c>
      <c r="AU375" s="67"/>
      <c r="AV375" s="66"/>
      <c r="AW375" s="68"/>
      <c r="AX375" s="69" t="str">
        <f t="shared" si="161"/>
        <v/>
      </c>
      <c r="AY375" s="66" t="s">
        <v>105</v>
      </c>
      <c r="AZ375" s="66" t="s">
        <v>105</v>
      </c>
      <c r="BA375" s="66" t="s">
        <v>105</v>
      </c>
      <c r="BB375" s="66"/>
      <c r="BC375" s="66"/>
      <c r="BD375" s="66"/>
      <c r="BE375" s="66"/>
      <c r="BF375" s="70"/>
      <c r="BG375" s="74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153"/>
      <c r="BZ375" s="83"/>
      <c r="CA375" s="31"/>
      <c r="CB375" s="31">
        <v>363</v>
      </c>
      <c r="CC375" s="15" t="str">
        <f t="shared" si="159"/>
        <v/>
      </c>
      <c r="CD375" s="15" t="str">
        <f t="shared" si="162"/>
        <v>立得点表!3:12</v>
      </c>
      <c r="CE375" s="92" t="str">
        <f t="shared" si="163"/>
        <v>立得点表!16:25</v>
      </c>
      <c r="CF375" s="15" t="str">
        <f t="shared" si="164"/>
        <v>立3段得点表!3:13</v>
      </c>
      <c r="CG375" s="92" t="str">
        <f t="shared" si="165"/>
        <v>立3段得点表!16:25</v>
      </c>
      <c r="CH375" s="15" t="str">
        <f t="shared" si="166"/>
        <v>ボール得点表!3:13</v>
      </c>
      <c r="CI375" s="92" t="str">
        <f t="shared" si="167"/>
        <v>ボール得点表!16:25</v>
      </c>
      <c r="CJ375" s="15" t="str">
        <f t="shared" si="168"/>
        <v>50m得点表!3:13</v>
      </c>
      <c r="CK375" s="92" t="str">
        <f t="shared" si="169"/>
        <v>50m得点表!16:25</v>
      </c>
      <c r="CL375" s="15" t="str">
        <f t="shared" si="170"/>
        <v>往得点表!3:13</v>
      </c>
      <c r="CM375" s="92" t="str">
        <f t="shared" si="171"/>
        <v>往得点表!16:25</v>
      </c>
      <c r="CN375" s="15" t="str">
        <f t="shared" si="172"/>
        <v>腕得点表!3:13</v>
      </c>
      <c r="CO375" s="92" t="str">
        <f t="shared" si="173"/>
        <v>腕得点表!16:25</v>
      </c>
      <c r="CP375" s="15" t="str">
        <f t="shared" si="174"/>
        <v>腕膝得点表!3:4</v>
      </c>
      <c r="CQ375" s="92" t="str">
        <f t="shared" si="175"/>
        <v>腕膝得点表!8:9</v>
      </c>
      <c r="CR375" s="15" t="str">
        <f t="shared" si="176"/>
        <v>20mシャトルラン得点表!3:13</v>
      </c>
      <c r="CS375" s="92" t="str">
        <f t="shared" si="177"/>
        <v>20mシャトルラン得点表!16:25</v>
      </c>
      <c r="CT375" s="31" t="b">
        <f t="shared" si="160"/>
        <v>0</v>
      </c>
    </row>
    <row r="376" spans="1:98">
      <c r="A376" s="8">
        <v>364</v>
      </c>
      <c r="B376" s="117"/>
      <c r="C376" s="13"/>
      <c r="D376" s="138"/>
      <c r="E376" s="13"/>
      <c r="F376" s="111" t="str">
        <f t="shared" si="178"/>
        <v/>
      </c>
      <c r="G376" s="13"/>
      <c r="H376" s="13"/>
      <c r="I376" s="29"/>
      <c r="J376" s="114" t="str">
        <f t="shared" ca="1" si="149"/>
        <v/>
      </c>
      <c r="K376" s="4"/>
      <c r="L376" s="45"/>
      <c r="M376" s="45"/>
      <c r="N376" s="45"/>
      <c r="O376" s="22"/>
      <c r="P376" s="23" t="str">
        <f t="shared" ca="1" si="150"/>
        <v/>
      </c>
      <c r="Q376" s="42"/>
      <c r="R376" s="43"/>
      <c r="S376" s="43"/>
      <c r="T376" s="43"/>
      <c r="U376" s="120"/>
      <c r="V376" s="95"/>
      <c r="W376" s="29" t="str">
        <f t="shared" ca="1" si="151"/>
        <v/>
      </c>
      <c r="X376" s="29"/>
      <c r="Y376" s="42"/>
      <c r="Z376" s="43"/>
      <c r="AA376" s="43"/>
      <c r="AB376" s="43"/>
      <c r="AC376" s="44"/>
      <c r="AD376" s="22"/>
      <c r="AE376" s="23" t="str">
        <f t="shared" ca="1" si="152"/>
        <v/>
      </c>
      <c r="AF376" s="22"/>
      <c r="AG376" s="23" t="str">
        <f t="shared" ca="1" si="153"/>
        <v/>
      </c>
      <c r="AH376" s="95"/>
      <c r="AI376" s="29" t="str">
        <f t="shared" ca="1" si="154"/>
        <v/>
      </c>
      <c r="AJ376" s="22"/>
      <c r="AK376" s="23" t="str">
        <f t="shared" ca="1" si="155"/>
        <v/>
      </c>
      <c r="AL376" s="22"/>
      <c r="AM376" s="23" t="str">
        <f t="shared" ca="1" si="156"/>
        <v/>
      </c>
      <c r="AN376" s="9" t="str">
        <f t="shared" si="157"/>
        <v/>
      </c>
      <c r="AO376" s="9" t="str">
        <f t="shared" si="158"/>
        <v/>
      </c>
      <c r="AP376" s="9" t="str">
        <f>IF(AN376=7,VLOOKUP(AO376,設定!$A$2:$B$6,2,1),"---")</f>
        <v>---</v>
      </c>
      <c r="AQ376" s="64"/>
      <c r="AR376" s="65"/>
      <c r="AS376" s="65"/>
      <c r="AT376" s="66" t="s">
        <v>105</v>
      </c>
      <c r="AU376" s="67"/>
      <c r="AV376" s="66"/>
      <c r="AW376" s="68"/>
      <c r="AX376" s="69" t="str">
        <f t="shared" si="161"/>
        <v/>
      </c>
      <c r="AY376" s="66" t="s">
        <v>105</v>
      </c>
      <c r="AZ376" s="66" t="s">
        <v>105</v>
      </c>
      <c r="BA376" s="66" t="s">
        <v>105</v>
      </c>
      <c r="BB376" s="66"/>
      <c r="BC376" s="66"/>
      <c r="BD376" s="66"/>
      <c r="BE376" s="66"/>
      <c r="BF376" s="70"/>
      <c r="BG376" s="74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153"/>
      <c r="BZ376" s="83"/>
      <c r="CA376" s="31"/>
      <c r="CB376" s="31">
        <v>364</v>
      </c>
      <c r="CC376" s="15" t="str">
        <f t="shared" si="159"/>
        <v/>
      </c>
      <c r="CD376" s="15" t="str">
        <f t="shared" si="162"/>
        <v>立得点表!3:12</v>
      </c>
      <c r="CE376" s="92" t="str">
        <f t="shared" si="163"/>
        <v>立得点表!16:25</v>
      </c>
      <c r="CF376" s="15" t="str">
        <f t="shared" si="164"/>
        <v>立3段得点表!3:13</v>
      </c>
      <c r="CG376" s="92" t="str">
        <f t="shared" si="165"/>
        <v>立3段得点表!16:25</v>
      </c>
      <c r="CH376" s="15" t="str">
        <f t="shared" si="166"/>
        <v>ボール得点表!3:13</v>
      </c>
      <c r="CI376" s="92" t="str">
        <f t="shared" si="167"/>
        <v>ボール得点表!16:25</v>
      </c>
      <c r="CJ376" s="15" t="str">
        <f t="shared" si="168"/>
        <v>50m得点表!3:13</v>
      </c>
      <c r="CK376" s="92" t="str">
        <f t="shared" si="169"/>
        <v>50m得点表!16:25</v>
      </c>
      <c r="CL376" s="15" t="str">
        <f t="shared" si="170"/>
        <v>往得点表!3:13</v>
      </c>
      <c r="CM376" s="92" t="str">
        <f t="shared" si="171"/>
        <v>往得点表!16:25</v>
      </c>
      <c r="CN376" s="15" t="str">
        <f t="shared" si="172"/>
        <v>腕得点表!3:13</v>
      </c>
      <c r="CO376" s="92" t="str">
        <f t="shared" si="173"/>
        <v>腕得点表!16:25</v>
      </c>
      <c r="CP376" s="15" t="str">
        <f t="shared" si="174"/>
        <v>腕膝得点表!3:4</v>
      </c>
      <c r="CQ376" s="92" t="str">
        <f t="shared" si="175"/>
        <v>腕膝得点表!8:9</v>
      </c>
      <c r="CR376" s="15" t="str">
        <f t="shared" si="176"/>
        <v>20mシャトルラン得点表!3:13</v>
      </c>
      <c r="CS376" s="92" t="str">
        <f t="shared" si="177"/>
        <v>20mシャトルラン得点表!16:25</v>
      </c>
      <c r="CT376" s="31" t="b">
        <f t="shared" si="160"/>
        <v>0</v>
      </c>
    </row>
    <row r="377" spans="1:98">
      <c r="A377" s="8">
        <v>365</v>
      </c>
      <c r="B377" s="117"/>
      <c r="C377" s="13"/>
      <c r="D377" s="138"/>
      <c r="E377" s="13"/>
      <c r="F377" s="111" t="str">
        <f t="shared" si="178"/>
        <v/>
      </c>
      <c r="G377" s="13"/>
      <c r="H377" s="13"/>
      <c r="I377" s="29"/>
      <c r="J377" s="114" t="str">
        <f t="shared" ca="1" si="149"/>
        <v/>
      </c>
      <c r="K377" s="4"/>
      <c r="L377" s="45"/>
      <c r="M377" s="45"/>
      <c r="N377" s="45"/>
      <c r="O377" s="22"/>
      <c r="P377" s="23" t="str">
        <f t="shared" ca="1" si="150"/>
        <v/>
      </c>
      <c r="Q377" s="42"/>
      <c r="R377" s="43"/>
      <c r="S377" s="43"/>
      <c r="T377" s="43"/>
      <c r="U377" s="120"/>
      <c r="V377" s="95"/>
      <c r="W377" s="29" t="str">
        <f t="shared" ca="1" si="151"/>
        <v/>
      </c>
      <c r="X377" s="29"/>
      <c r="Y377" s="42"/>
      <c r="Z377" s="43"/>
      <c r="AA377" s="43"/>
      <c r="AB377" s="43"/>
      <c r="AC377" s="44"/>
      <c r="AD377" s="22"/>
      <c r="AE377" s="23" t="str">
        <f t="shared" ca="1" si="152"/>
        <v/>
      </c>
      <c r="AF377" s="22"/>
      <c r="AG377" s="23" t="str">
        <f t="shared" ca="1" si="153"/>
        <v/>
      </c>
      <c r="AH377" s="95"/>
      <c r="AI377" s="29" t="str">
        <f t="shared" ca="1" si="154"/>
        <v/>
      </c>
      <c r="AJ377" s="22"/>
      <c r="AK377" s="23" t="str">
        <f t="shared" ca="1" si="155"/>
        <v/>
      </c>
      <c r="AL377" s="22"/>
      <c r="AM377" s="23" t="str">
        <f t="shared" ca="1" si="156"/>
        <v/>
      </c>
      <c r="AN377" s="9" t="str">
        <f t="shared" si="157"/>
        <v/>
      </c>
      <c r="AO377" s="9" t="str">
        <f t="shared" si="158"/>
        <v/>
      </c>
      <c r="AP377" s="9" t="str">
        <f>IF(AN377=7,VLOOKUP(AO377,設定!$A$2:$B$6,2,1),"---")</f>
        <v>---</v>
      </c>
      <c r="AQ377" s="64"/>
      <c r="AR377" s="65"/>
      <c r="AS377" s="65"/>
      <c r="AT377" s="66" t="s">
        <v>105</v>
      </c>
      <c r="AU377" s="67"/>
      <c r="AV377" s="66"/>
      <c r="AW377" s="68"/>
      <c r="AX377" s="69" t="str">
        <f t="shared" si="161"/>
        <v/>
      </c>
      <c r="AY377" s="66" t="s">
        <v>105</v>
      </c>
      <c r="AZ377" s="66" t="s">
        <v>105</v>
      </c>
      <c r="BA377" s="66" t="s">
        <v>105</v>
      </c>
      <c r="BB377" s="66"/>
      <c r="BC377" s="66"/>
      <c r="BD377" s="66"/>
      <c r="BE377" s="66"/>
      <c r="BF377" s="70"/>
      <c r="BG377" s="74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153"/>
      <c r="BZ377" s="83"/>
      <c r="CA377" s="31"/>
      <c r="CB377" s="31">
        <v>365</v>
      </c>
      <c r="CC377" s="15" t="str">
        <f t="shared" si="159"/>
        <v/>
      </c>
      <c r="CD377" s="15" t="str">
        <f t="shared" si="162"/>
        <v>立得点表!3:12</v>
      </c>
      <c r="CE377" s="92" t="str">
        <f t="shared" si="163"/>
        <v>立得点表!16:25</v>
      </c>
      <c r="CF377" s="15" t="str">
        <f t="shared" si="164"/>
        <v>立3段得点表!3:13</v>
      </c>
      <c r="CG377" s="92" t="str">
        <f t="shared" si="165"/>
        <v>立3段得点表!16:25</v>
      </c>
      <c r="CH377" s="15" t="str">
        <f t="shared" si="166"/>
        <v>ボール得点表!3:13</v>
      </c>
      <c r="CI377" s="92" t="str">
        <f t="shared" si="167"/>
        <v>ボール得点表!16:25</v>
      </c>
      <c r="CJ377" s="15" t="str">
        <f t="shared" si="168"/>
        <v>50m得点表!3:13</v>
      </c>
      <c r="CK377" s="92" t="str">
        <f t="shared" si="169"/>
        <v>50m得点表!16:25</v>
      </c>
      <c r="CL377" s="15" t="str">
        <f t="shared" si="170"/>
        <v>往得点表!3:13</v>
      </c>
      <c r="CM377" s="92" t="str">
        <f t="shared" si="171"/>
        <v>往得点表!16:25</v>
      </c>
      <c r="CN377" s="15" t="str">
        <f t="shared" si="172"/>
        <v>腕得点表!3:13</v>
      </c>
      <c r="CO377" s="92" t="str">
        <f t="shared" si="173"/>
        <v>腕得点表!16:25</v>
      </c>
      <c r="CP377" s="15" t="str">
        <f t="shared" si="174"/>
        <v>腕膝得点表!3:4</v>
      </c>
      <c r="CQ377" s="92" t="str">
        <f t="shared" si="175"/>
        <v>腕膝得点表!8:9</v>
      </c>
      <c r="CR377" s="15" t="str">
        <f t="shared" si="176"/>
        <v>20mシャトルラン得点表!3:13</v>
      </c>
      <c r="CS377" s="92" t="str">
        <f t="shared" si="177"/>
        <v>20mシャトルラン得点表!16:25</v>
      </c>
      <c r="CT377" s="31" t="b">
        <f t="shared" si="160"/>
        <v>0</v>
      </c>
    </row>
    <row r="378" spans="1:98">
      <c r="A378" s="8">
        <v>366</v>
      </c>
      <c r="B378" s="117"/>
      <c r="C378" s="13"/>
      <c r="D378" s="138"/>
      <c r="E378" s="13"/>
      <c r="F378" s="111" t="str">
        <f t="shared" si="178"/>
        <v/>
      </c>
      <c r="G378" s="13"/>
      <c r="H378" s="13"/>
      <c r="I378" s="29"/>
      <c r="J378" s="114" t="str">
        <f t="shared" ca="1" si="149"/>
        <v/>
      </c>
      <c r="K378" s="4"/>
      <c r="L378" s="45"/>
      <c r="M378" s="45"/>
      <c r="N378" s="45"/>
      <c r="O378" s="22"/>
      <c r="P378" s="23" t="str">
        <f t="shared" ca="1" si="150"/>
        <v/>
      </c>
      <c r="Q378" s="42"/>
      <c r="R378" s="43"/>
      <c r="S378" s="43"/>
      <c r="T378" s="43"/>
      <c r="U378" s="120"/>
      <c r="V378" s="95"/>
      <c r="W378" s="29" t="str">
        <f t="shared" ca="1" si="151"/>
        <v/>
      </c>
      <c r="X378" s="29"/>
      <c r="Y378" s="42"/>
      <c r="Z378" s="43"/>
      <c r="AA378" s="43"/>
      <c r="AB378" s="43"/>
      <c r="AC378" s="44"/>
      <c r="AD378" s="22"/>
      <c r="AE378" s="23" t="str">
        <f t="shared" ca="1" si="152"/>
        <v/>
      </c>
      <c r="AF378" s="22"/>
      <c r="AG378" s="23" t="str">
        <f t="shared" ca="1" si="153"/>
        <v/>
      </c>
      <c r="AH378" s="95"/>
      <c r="AI378" s="29" t="str">
        <f t="shared" ca="1" si="154"/>
        <v/>
      </c>
      <c r="AJ378" s="22"/>
      <c r="AK378" s="23" t="str">
        <f t="shared" ca="1" si="155"/>
        <v/>
      </c>
      <c r="AL378" s="22"/>
      <c r="AM378" s="23" t="str">
        <f t="shared" ca="1" si="156"/>
        <v/>
      </c>
      <c r="AN378" s="9" t="str">
        <f t="shared" si="157"/>
        <v/>
      </c>
      <c r="AO378" s="9" t="str">
        <f t="shared" si="158"/>
        <v/>
      </c>
      <c r="AP378" s="9" t="str">
        <f>IF(AN378=7,VLOOKUP(AO378,設定!$A$2:$B$6,2,1),"---")</f>
        <v>---</v>
      </c>
      <c r="AQ378" s="64"/>
      <c r="AR378" s="65"/>
      <c r="AS378" s="65"/>
      <c r="AT378" s="66" t="s">
        <v>105</v>
      </c>
      <c r="AU378" s="67"/>
      <c r="AV378" s="66"/>
      <c r="AW378" s="68"/>
      <c r="AX378" s="69" t="str">
        <f t="shared" si="161"/>
        <v/>
      </c>
      <c r="AY378" s="66" t="s">
        <v>105</v>
      </c>
      <c r="AZ378" s="66" t="s">
        <v>105</v>
      </c>
      <c r="BA378" s="66" t="s">
        <v>105</v>
      </c>
      <c r="BB378" s="66"/>
      <c r="BC378" s="66"/>
      <c r="BD378" s="66"/>
      <c r="BE378" s="66"/>
      <c r="BF378" s="70"/>
      <c r="BG378" s="74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153"/>
      <c r="BZ378" s="83"/>
      <c r="CA378" s="31"/>
      <c r="CB378" s="31">
        <v>366</v>
      </c>
      <c r="CC378" s="15" t="str">
        <f t="shared" si="159"/>
        <v/>
      </c>
      <c r="CD378" s="15" t="str">
        <f t="shared" si="162"/>
        <v>立得点表!3:12</v>
      </c>
      <c r="CE378" s="92" t="str">
        <f t="shared" si="163"/>
        <v>立得点表!16:25</v>
      </c>
      <c r="CF378" s="15" t="str">
        <f t="shared" si="164"/>
        <v>立3段得点表!3:13</v>
      </c>
      <c r="CG378" s="92" t="str">
        <f t="shared" si="165"/>
        <v>立3段得点表!16:25</v>
      </c>
      <c r="CH378" s="15" t="str">
        <f t="shared" si="166"/>
        <v>ボール得点表!3:13</v>
      </c>
      <c r="CI378" s="92" t="str">
        <f t="shared" si="167"/>
        <v>ボール得点表!16:25</v>
      </c>
      <c r="CJ378" s="15" t="str">
        <f t="shared" si="168"/>
        <v>50m得点表!3:13</v>
      </c>
      <c r="CK378" s="92" t="str">
        <f t="shared" si="169"/>
        <v>50m得点表!16:25</v>
      </c>
      <c r="CL378" s="15" t="str">
        <f t="shared" si="170"/>
        <v>往得点表!3:13</v>
      </c>
      <c r="CM378" s="92" t="str">
        <f t="shared" si="171"/>
        <v>往得点表!16:25</v>
      </c>
      <c r="CN378" s="15" t="str">
        <f t="shared" si="172"/>
        <v>腕得点表!3:13</v>
      </c>
      <c r="CO378" s="92" t="str">
        <f t="shared" si="173"/>
        <v>腕得点表!16:25</v>
      </c>
      <c r="CP378" s="15" t="str">
        <f t="shared" si="174"/>
        <v>腕膝得点表!3:4</v>
      </c>
      <c r="CQ378" s="92" t="str">
        <f t="shared" si="175"/>
        <v>腕膝得点表!8:9</v>
      </c>
      <c r="CR378" s="15" t="str">
        <f t="shared" si="176"/>
        <v>20mシャトルラン得点表!3:13</v>
      </c>
      <c r="CS378" s="92" t="str">
        <f t="shared" si="177"/>
        <v>20mシャトルラン得点表!16:25</v>
      </c>
      <c r="CT378" s="31" t="b">
        <f t="shared" si="160"/>
        <v>0</v>
      </c>
    </row>
    <row r="379" spans="1:98">
      <c r="A379" s="8">
        <v>367</v>
      </c>
      <c r="B379" s="117"/>
      <c r="C379" s="13"/>
      <c r="D379" s="138"/>
      <c r="E379" s="13"/>
      <c r="F379" s="111" t="str">
        <f t="shared" si="178"/>
        <v/>
      </c>
      <c r="G379" s="13"/>
      <c r="H379" s="13"/>
      <c r="I379" s="29"/>
      <c r="J379" s="114" t="str">
        <f t="shared" ca="1" si="149"/>
        <v/>
      </c>
      <c r="K379" s="4"/>
      <c r="L379" s="45"/>
      <c r="M379" s="45"/>
      <c r="N379" s="45"/>
      <c r="O379" s="22"/>
      <c r="P379" s="23" t="str">
        <f t="shared" ca="1" si="150"/>
        <v/>
      </c>
      <c r="Q379" s="42"/>
      <c r="R379" s="43"/>
      <c r="S379" s="43"/>
      <c r="T379" s="43"/>
      <c r="U379" s="120"/>
      <c r="V379" s="95"/>
      <c r="W379" s="29" t="str">
        <f t="shared" ca="1" si="151"/>
        <v/>
      </c>
      <c r="X379" s="29"/>
      <c r="Y379" s="42"/>
      <c r="Z379" s="43"/>
      <c r="AA379" s="43"/>
      <c r="AB379" s="43"/>
      <c r="AC379" s="44"/>
      <c r="AD379" s="22"/>
      <c r="AE379" s="23" t="str">
        <f t="shared" ca="1" si="152"/>
        <v/>
      </c>
      <c r="AF379" s="22"/>
      <c r="AG379" s="23" t="str">
        <f t="shared" ca="1" si="153"/>
        <v/>
      </c>
      <c r="AH379" s="95"/>
      <c r="AI379" s="29" t="str">
        <f t="shared" ca="1" si="154"/>
        <v/>
      </c>
      <c r="AJ379" s="22"/>
      <c r="AK379" s="23" t="str">
        <f t="shared" ca="1" si="155"/>
        <v/>
      </c>
      <c r="AL379" s="22"/>
      <c r="AM379" s="23" t="str">
        <f t="shared" ca="1" si="156"/>
        <v/>
      </c>
      <c r="AN379" s="9" t="str">
        <f t="shared" si="157"/>
        <v/>
      </c>
      <c r="AO379" s="9" t="str">
        <f t="shared" si="158"/>
        <v/>
      </c>
      <c r="AP379" s="9" t="str">
        <f>IF(AN379=7,VLOOKUP(AO379,設定!$A$2:$B$6,2,1),"---")</f>
        <v>---</v>
      </c>
      <c r="AQ379" s="64"/>
      <c r="AR379" s="65"/>
      <c r="AS379" s="65"/>
      <c r="AT379" s="66" t="s">
        <v>105</v>
      </c>
      <c r="AU379" s="67"/>
      <c r="AV379" s="66"/>
      <c r="AW379" s="68"/>
      <c r="AX379" s="69" t="str">
        <f t="shared" si="161"/>
        <v/>
      </c>
      <c r="AY379" s="66" t="s">
        <v>105</v>
      </c>
      <c r="AZ379" s="66" t="s">
        <v>105</v>
      </c>
      <c r="BA379" s="66" t="s">
        <v>105</v>
      </c>
      <c r="BB379" s="66"/>
      <c r="BC379" s="66"/>
      <c r="BD379" s="66"/>
      <c r="BE379" s="66"/>
      <c r="BF379" s="70"/>
      <c r="BG379" s="74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153"/>
      <c r="BZ379" s="83"/>
      <c r="CA379" s="31"/>
      <c r="CB379" s="31">
        <v>367</v>
      </c>
      <c r="CC379" s="15" t="str">
        <f t="shared" si="159"/>
        <v/>
      </c>
      <c r="CD379" s="15" t="str">
        <f t="shared" si="162"/>
        <v>立得点表!3:12</v>
      </c>
      <c r="CE379" s="92" t="str">
        <f t="shared" si="163"/>
        <v>立得点表!16:25</v>
      </c>
      <c r="CF379" s="15" t="str">
        <f t="shared" si="164"/>
        <v>立3段得点表!3:13</v>
      </c>
      <c r="CG379" s="92" t="str">
        <f t="shared" si="165"/>
        <v>立3段得点表!16:25</v>
      </c>
      <c r="CH379" s="15" t="str">
        <f t="shared" si="166"/>
        <v>ボール得点表!3:13</v>
      </c>
      <c r="CI379" s="92" t="str">
        <f t="shared" si="167"/>
        <v>ボール得点表!16:25</v>
      </c>
      <c r="CJ379" s="15" t="str">
        <f t="shared" si="168"/>
        <v>50m得点表!3:13</v>
      </c>
      <c r="CK379" s="92" t="str">
        <f t="shared" si="169"/>
        <v>50m得点表!16:25</v>
      </c>
      <c r="CL379" s="15" t="str">
        <f t="shared" si="170"/>
        <v>往得点表!3:13</v>
      </c>
      <c r="CM379" s="92" t="str">
        <f t="shared" si="171"/>
        <v>往得点表!16:25</v>
      </c>
      <c r="CN379" s="15" t="str">
        <f t="shared" si="172"/>
        <v>腕得点表!3:13</v>
      </c>
      <c r="CO379" s="92" t="str">
        <f t="shared" si="173"/>
        <v>腕得点表!16:25</v>
      </c>
      <c r="CP379" s="15" t="str">
        <f t="shared" si="174"/>
        <v>腕膝得点表!3:4</v>
      </c>
      <c r="CQ379" s="92" t="str">
        <f t="shared" si="175"/>
        <v>腕膝得点表!8:9</v>
      </c>
      <c r="CR379" s="15" t="str">
        <f t="shared" si="176"/>
        <v>20mシャトルラン得点表!3:13</v>
      </c>
      <c r="CS379" s="92" t="str">
        <f t="shared" si="177"/>
        <v>20mシャトルラン得点表!16:25</v>
      </c>
      <c r="CT379" s="31" t="b">
        <f t="shared" si="160"/>
        <v>0</v>
      </c>
    </row>
    <row r="380" spans="1:98">
      <c r="A380" s="8">
        <v>368</v>
      </c>
      <c r="B380" s="117"/>
      <c r="C380" s="13"/>
      <c r="D380" s="138"/>
      <c r="E380" s="13"/>
      <c r="F380" s="111" t="str">
        <f t="shared" si="178"/>
        <v/>
      </c>
      <c r="G380" s="13"/>
      <c r="H380" s="13"/>
      <c r="I380" s="29"/>
      <c r="J380" s="114" t="str">
        <f t="shared" ca="1" si="149"/>
        <v/>
      </c>
      <c r="K380" s="4"/>
      <c r="L380" s="45"/>
      <c r="M380" s="45"/>
      <c r="N380" s="45"/>
      <c r="O380" s="22"/>
      <c r="P380" s="23" t="str">
        <f t="shared" ca="1" si="150"/>
        <v/>
      </c>
      <c r="Q380" s="42"/>
      <c r="R380" s="43"/>
      <c r="S380" s="43"/>
      <c r="T380" s="43"/>
      <c r="U380" s="120"/>
      <c r="V380" s="95"/>
      <c r="W380" s="29" t="str">
        <f t="shared" ca="1" si="151"/>
        <v/>
      </c>
      <c r="X380" s="29"/>
      <c r="Y380" s="42"/>
      <c r="Z380" s="43"/>
      <c r="AA380" s="43"/>
      <c r="AB380" s="43"/>
      <c r="AC380" s="44"/>
      <c r="AD380" s="22"/>
      <c r="AE380" s="23" t="str">
        <f t="shared" ca="1" si="152"/>
        <v/>
      </c>
      <c r="AF380" s="22"/>
      <c r="AG380" s="23" t="str">
        <f t="shared" ca="1" si="153"/>
        <v/>
      </c>
      <c r="AH380" s="95"/>
      <c r="AI380" s="29" t="str">
        <f t="shared" ca="1" si="154"/>
        <v/>
      </c>
      <c r="AJ380" s="22"/>
      <c r="AK380" s="23" t="str">
        <f t="shared" ca="1" si="155"/>
        <v/>
      </c>
      <c r="AL380" s="22"/>
      <c r="AM380" s="23" t="str">
        <f t="shared" ca="1" si="156"/>
        <v/>
      </c>
      <c r="AN380" s="9" t="str">
        <f t="shared" si="157"/>
        <v/>
      </c>
      <c r="AO380" s="9" t="str">
        <f t="shared" si="158"/>
        <v/>
      </c>
      <c r="AP380" s="9" t="str">
        <f>IF(AN380=7,VLOOKUP(AO380,設定!$A$2:$B$6,2,1),"---")</f>
        <v>---</v>
      </c>
      <c r="AQ380" s="64"/>
      <c r="AR380" s="65"/>
      <c r="AS380" s="65"/>
      <c r="AT380" s="66" t="s">
        <v>105</v>
      </c>
      <c r="AU380" s="67"/>
      <c r="AV380" s="66"/>
      <c r="AW380" s="68"/>
      <c r="AX380" s="69" t="str">
        <f t="shared" si="161"/>
        <v/>
      </c>
      <c r="AY380" s="66" t="s">
        <v>105</v>
      </c>
      <c r="AZ380" s="66" t="s">
        <v>105</v>
      </c>
      <c r="BA380" s="66" t="s">
        <v>105</v>
      </c>
      <c r="BB380" s="66"/>
      <c r="BC380" s="66"/>
      <c r="BD380" s="66"/>
      <c r="BE380" s="66"/>
      <c r="BF380" s="70"/>
      <c r="BG380" s="74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153"/>
      <c r="BZ380" s="83"/>
      <c r="CA380" s="31"/>
      <c r="CB380" s="31">
        <v>368</v>
      </c>
      <c r="CC380" s="15" t="str">
        <f t="shared" si="159"/>
        <v/>
      </c>
      <c r="CD380" s="15" t="str">
        <f t="shared" si="162"/>
        <v>立得点表!3:12</v>
      </c>
      <c r="CE380" s="92" t="str">
        <f t="shared" si="163"/>
        <v>立得点表!16:25</v>
      </c>
      <c r="CF380" s="15" t="str">
        <f t="shared" si="164"/>
        <v>立3段得点表!3:13</v>
      </c>
      <c r="CG380" s="92" t="str">
        <f t="shared" si="165"/>
        <v>立3段得点表!16:25</v>
      </c>
      <c r="CH380" s="15" t="str">
        <f t="shared" si="166"/>
        <v>ボール得点表!3:13</v>
      </c>
      <c r="CI380" s="92" t="str">
        <f t="shared" si="167"/>
        <v>ボール得点表!16:25</v>
      </c>
      <c r="CJ380" s="15" t="str">
        <f t="shared" si="168"/>
        <v>50m得点表!3:13</v>
      </c>
      <c r="CK380" s="92" t="str">
        <f t="shared" si="169"/>
        <v>50m得点表!16:25</v>
      </c>
      <c r="CL380" s="15" t="str">
        <f t="shared" si="170"/>
        <v>往得点表!3:13</v>
      </c>
      <c r="CM380" s="92" t="str">
        <f t="shared" si="171"/>
        <v>往得点表!16:25</v>
      </c>
      <c r="CN380" s="15" t="str">
        <f t="shared" si="172"/>
        <v>腕得点表!3:13</v>
      </c>
      <c r="CO380" s="92" t="str">
        <f t="shared" si="173"/>
        <v>腕得点表!16:25</v>
      </c>
      <c r="CP380" s="15" t="str">
        <f t="shared" si="174"/>
        <v>腕膝得点表!3:4</v>
      </c>
      <c r="CQ380" s="92" t="str">
        <f t="shared" si="175"/>
        <v>腕膝得点表!8:9</v>
      </c>
      <c r="CR380" s="15" t="str">
        <f t="shared" si="176"/>
        <v>20mシャトルラン得点表!3:13</v>
      </c>
      <c r="CS380" s="92" t="str">
        <f t="shared" si="177"/>
        <v>20mシャトルラン得点表!16:25</v>
      </c>
      <c r="CT380" s="31" t="b">
        <f t="shared" si="160"/>
        <v>0</v>
      </c>
    </row>
    <row r="381" spans="1:98">
      <c r="A381" s="8">
        <v>369</v>
      </c>
      <c r="B381" s="117"/>
      <c r="C381" s="13"/>
      <c r="D381" s="138"/>
      <c r="E381" s="13"/>
      <c r="F381" s="111" t="str">
        <f t="shared" si="178"/>
        <v/>
      </c>
      <c r="G381" s="13"/>
      <c r="H381" s="13"/>
      <c r="I381" s="29"/>
      <c r="J381" s="114" t="str">
        <f t="shared" ca="1" si="149"/>
        <v/>
      </c>
      <c r="K381" s="4"/>
      <c r="L381" s="45"/>
      <c r="M381" s="45"/>
      <c r="N381" s="45"/>
      <c r="O381" s="22"/>
      <c r="P381" s="23" t="str">
        <f t="shared" ca="1" si="150"/>
        <v/>
      </c>
      <c r="Q381" s="42"/>
      <c r="R381" s="43"/>
      <c r="S381" s="43"/>
      <c r="T381" s="43"/>
      <c r="U381" s="120"/>
      <c r="V381" s="95"/>
      <c r="W381" s="29" t="str">
        <f t="shared" ca="1" si="151"/>
        <v/>
      </c>
      <c r="X381" s="29"/>
      <c r="Y381" s="42"/>
      <c r="Z381" s="43"/>
      <c r="AA381" s="43"/>
      <c r="AB381" s="43"/>
      <c r="AC381" s="44"/>
      <c r="AD381" s="22"/>
      <c r="AE381" s="23" t="str">
        <f t="shared" ca="1" si="152"/>
        <v/>
      </c>
      <c r="AF381" s="22"/>
      <c r="AG381" s="23" t="str">
        <f t="shared" ca="1" si="153"/>
        <v/>
      </c>
      <c r="AH381" s="95"/>
      <c r="AI381" s="29" t="str">
        <f t="shared" ca="1" si="154"/>
        <v/>
      </c>
      <c r="AJ381" s="22"/>
      <c r="AK381" s="23" t="str">
        <f t="shared" ca="1" si="155"/>
        <v/>
      </c>
      <c r="AL381" s="22"/>
      <c r="AM381" s="23" t="str">
        <f t="shared" ca="1" si="156"/>
        <v/>
      </c>
      <c r="AN381" s="9" t="str">
        <f t="shared" si="157"/>
        <v/>
      </c>
      <c r="AO381" s="9" t="str">
        <f t="shared" si="158"/>
        <v/>
      </c>
      <c r="AP381" s="9" t="str">
        <f>IF(AN381=7,VLOOKUP(AO381,設定!$A$2:$B$6,2,1),"---")</f>
        <v>---</v>
      </c>
      <c r="AQ381" s="64"/>
      <c r="AR381" s="65"/>
      <c r="AS381" s="65"/>
      <c r="AT381" s="66" t="s">
        <v>105</v>
      </c>
      <c r="AU381" s="67"/>
      <c r="AV381" s="66"/>
      <c r="AW381" s="68"/>
      <c r="AX381" s="69" t="str">
        <f t="shared" si="161"/>
        <v/>
      </c>
      <c r="AY381" s="66" t="s">
        <v>105</v>
      </c>
      <c r="AZ381" s="66" t="s">
        <v>105</v>
      </c>
      <c r="BA381" s="66" t="s">
        <v>105</v>
      </c>
      <c r="BB381" s="66"/>
      <c r="BC381" s="66"/>
      <c r="BD381" s="66"/>
      <c r="BE381" s="66"/>
      <c r="BF381" s="70"/>
      <c r="BG381" s="74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153"/>
      <c r="BZ381" s="83"/>
      <c r="CA381" s="31"/>
      <c r="CB381" s="31">
        <v>369</v>
      </c>
      <c r="CC381" s="15" t="str">
        <f t="shared" si="159"/>
        <v/>
      </c>
      <c r="CD381" s="15" t="str">
        <f t="shared" si="162"/>
        <v>立得点表!3:12</v>
      </c>
      <c r="CE381" s="92" t="str">
        <f t="shared" si="163"/>
        <v>立得点表!16:25</v>
      </c>
      <c r="CF381" s="15" t="str">
        <f t="shared" si="164"/>
        <v>立3段得点表!3:13</v>
      </c>
      <c r="CG381" s="92" t="str">
        <f t="shared" si="165"/>
        <v>立3段得点表!16:25</v>
      </c>
      <c r="CH381" s="15" t="str">
        <f t="shared" si="166"/>
        <v>ボール得点表!3:13</v>
      </c>
      <c r="CI381" s="92" t="str">
        <f t="shared" si="167"/>
        <v>ボール得点表!16:25</v>
      </c>
      <c r="CJ381" s="15" t="str">
        <f t="shared" si="168"/>
        <v>50m得点表!3:13</v>
      </c>
      <c r="CK381" s="92" t="str">
        <f t="shared" si="169"/>
        <v>50m得点表!16:25</v>
      </c>
      <c r="CL381" s="15" t="str">
        <f t="shared" si="170"/>
        <v>往得点表!3:13</v>
      </c>
      <c r="CM381" s="92" t="str">
        <f t="shared" si="171"/>
        <v>往得点表!16:25</v>
      </c>
      <c r="CN381" s="15" t="str">
        <f t="shared" si="172"/>
        <v>腕得点表!3:13</v>
      </c>
      <c r="CO381" s="92" t="str">
        <f t="shared" si="173"/>
        <v>腕得点表!16:25</v>
      </c>
      <c r="CP381" s="15" t="str">
        <f t="shared" si="174"/>
        <v>腕膝得点表!3:4</v>
      </c>
      <c r="CQ381" s="92" t="str">
        <f t="shared" si="175"/>
        <v>腕膝得点表!8:9</v>
      </c>
      <c r="CR381" s="15" t="str">
        <f t="shared" si="176"/>
        <v>20mシャトルラン得点表!3:13</v>
      </c>
      <c r="CS381" s="92" t="str">
        <f t="shared" si="177"/>
        <v>20mシャトルラン得点表!16:25</v>
      </c>
      <c r="CT381" s="31" t="b">
        <f t="shared" si="160"/>
        <v>0</v>
      </c>
    </row>
    <row r="382" spans="1:98">
      <c r="A382" s="8">
        <v>370</v>
      </c>
      <c r="B382" s="117"/>
      <c r="C382" s="13"/>
      <c r="D382" s="138"/>
      <c r="E382" s="13"/>
      <c r="F382" s="111" t="str">
        <f t="shared" si="178"/>
        <v/>
      </c>
      <c r="G382" s="13"/>
      <c r="H382" s="13"/>
      <c r="I382" s="29"/>
      <c r="J382" s="114" t="str">
        <f t="shared" ca="1" si="149"/>
        <v/>
      </c>
      <c r="K382" s="4"/>
      <c r="L382" s="45"/>
      <c r="M382" s="45"/>
      <c r="N382" s="45"/>
      <c r="O382" s="22"/>
      <c r="P382" s="23" t="str">
        <f t="shared" ca="1" si="150"/>
        <v/>
      </c>
      <c r="Q382" s="42"/>
      <c r="R382" s="43"/>
      <c r="S382" s="43"/>
      <c r="T382" s="43"/>
      <c r="U382" s="120"/>
      <c r="V382" s="95"/>
      <c r="W382" s="29" t="str">
        <f t="shared" ca="1" si="151"/>
        <v/>
      </c>
      <c r="X382" s="29"/>
      <c r="Y382" s="42"/>
      <c r="Z382" s="43"/>
      <c r="AA382" s="43"/>
      <c r="AB382" s="43"/>
      <c r="AC382" s="44"/>
      <c r="AD382" s="22"/>
      <c r="AE382" s="23" t="str">
        <f t="shared" ca="1" si="152"/>
        <v/>
      </c>
      <c r="AF382" s="22"/>
      <c r="AG382" s="23" t="str">
        <f t="shared" ca="1" si="153"/>
        <v/>
      </c>
      <c r="AH382" s="95"/>
      <c r="AI382" s="29" t="str">
        <f t="shared" ca="1" si="154"/>
        <v/>
      </c>
      <c r="AJ382" s="22"/>
      <c r="AK382" s="23" t="str">
        <f t="shared" ca="1" si="155"/>
        <v/>
      </c>
      <c r="AL382" s="22"/>
      <c r="AM382" s="23" t="str">
        <f t="shared" ca="1" si="156"/>
        <v/>
      </c>
      <c r="AN382" s="9" t="str">
        <f t="shared" si="157"/>
        <v/>
      </c>
      <c r="AO382" s="9" t="str">
        <f t="shared" si="158"/>
        <v/>
      </c>
      <c r="AP382" s="9" t="str">
        <f>IF(AN382=7,VLOOKUP(AO382,設定!$A$2:$B$6,2,1),"---")</f>
        <v>---</v>
      </c>
      <c r="AQ382" s="64"/>
      <c r="AR382" s="65"/>
      <c r="AS382" s="65"/>
      <c r="AT382" s="66" t="s">
        <v>105</v>
      </c>
      <c r="AU382" s="67"/>
      <c r="AV382" s="66"/>
      <c r="AW382" s="68"/>
      <c r="AX382" s="69" t="str">
        <f t="shared" si="161"/>
        <v/>
      </c>
      <c r="AY382" s="66" t="s">
        <v>105</v>
      </c>
      <c r="AZ382" s="66" t="s">
        <v>105</v>
      </c>
      <c r="BA382" s="66" t="s">
        <v>105</v>
      </c>
      <c r="BB382" s="66"/>
      <c r="BC382" s="66"/>
      <c r="BD382" s="66"/>
      <c r="BE382" s="66"/>
      <c r="BF382" s="70"/>
      <c r="BG382" s="74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153"/>
      <c r="BZ382" s="83"/>
      <c r="CA382" s="31"/>
      <c r="CB382" s="31">
        <v>370</v>
      </c>
      <c r="CC382" s="15" t="str">
        <f t="shared" si="159"/>
        <v/>
      </c>
      <c r="CD382" s="15" t="str">
        <f t="shared" si="162"/>
        <v>立得点表!3:12</v>
      </c>
      <c r="CE382" s="92" t="str">
        <f t="shared" si="163"/>
        <v>立得点表!16:25</v>
      </c>
      <c r="CF382" s="15" t="str">
        <f t="shared" si="164"/>
        <v>立3段得点表!3:13</v>
      </c>
      <c r="CG382" s="92" t="str">
        <f t="shared" si="165"/>
        <v>立3段得点表!16:25</v>
      </c>
      <c r="CH382" s="15" t="str">
        <f t="shared" si="166"/>
        <v>ボール得点表!3:13</v>
      </c>
      <c r="CI382" s="92" t="str">
        <f t="shared" si="167"/>
        <v>ボール得点表!16:25</v>
      </c>
      <c r="CJ382" s="15" t="str">
        <f t="shared" si="168"/>
        <v>50m得点表!3:13</v>
      </c>
      <c r="CK382" s="92" t="str">
        <f t="shared" si="169"/>
        <v>50m得点表!16:25</v>
      </c>
      <c r="CL382" s="15" t="str">
        <f t="shared" si="170"/>
        <v>往得点表!3:13</v>
      </c>
      <c r="CM382" s="92" t="str">
        <f t="shared" si="171"/>
        <v>往得点表!16:25</v>
      </c>
      <c r="CN382" s="15" t="str">
        <f t="shared" si="172"/>
        <v>腕得点表!3:13</v>
      </c>
      <c r="CO382" s="92" t="str">
        <f t="shared" si="173"/>
        <v>腕得点表!16:25</v>
      </c>
      <c r="CP382" s="15" t="str">
        <f t="shared" si="174"/>
        <v>腕膝得点表!3:4</v>
      </c>
      <c r="CQ382" s="92" t="str">
        <f t="shared" si="175"/>
        <v>腕膝得点表!8:9</v>
      </c>
      <c r="CR382" s="15" t="str">
        <f t="shared" si="176"/>
        <v>20mシャトルラン得点表!3:13</v>
      </c>
      <c r="CS382" s="92" t="str">
        <f t="shared" si="177"/>
        <v>20mシャトルラン得点表!16:25</v>
      </c>
      <c r="CT382" s="31" t="b">
        <f t="shared" si="160"/>
        <v>0</v>
      </c>
    </row>
    <row r="383" spans="1:98">
      <c r="A383" s="8">
        <v>371</v>
      </c>
      <c r="B383" s="117"/>
      <c r="C383" s="13"/>
      <c r="D383" s="138"/>
      <c r="E383" s="13"/>
      <c r="F383" s="111" t="str">
        <f t="shared" si="178"/>
        <v/>
      </c>
      <c r="G383" s="13"/>
      <c r="H383" s="13"/>
      <c r="I383" s="29"/>
      <c r="J383" s="114" t="str">
        <f t="shared" ca="1" si="149"/>
        <v/>
      </c>
      <c r="K383" s="4"/>
      <c r="L383" s="45"/>
      <c r="M383" s="45"/>
      <c r="N383" s="45"/>
      <c r="O383" s="22"/>
      <c r="P383" s="23" t="str">
        <f t="shared" ca="1" si="150"/>
        <v/>
      </c>
      <c r="Q383" s="42"/>
      <c r="R383" s="43"/>
      <c r="S383" s="43"/>
      <c r="T383" s="43"/>
      <c r="U383" s="120"/>
      <c r="V383" s="95"/>
      <c r="W383" s="29" t="str">
        <f t="shared" ca="1" si="151"/>
        <v/>
      </c>
      <c r="X383" s="29"/>
      <c r="Y383" s="42"/>
      <c r="Z383" s="43"/>
      <c r="AA383" s="43"/>
      <c r="AB383" s="43"/>
      <c r="AC383" s="44"/>
      <c r="AD383" s="22"/>
      <c r="AE383" s="23" t="str">
        <f t="shared" ca="1" si="152"/>
        <v/>
      </c>
      <c r="AF383" s="22"/>
      <c r="AG383" s="23" t="str">
        <f t="shared" ca="1" si="153"/>
        <v/>
      </c>
      <c r="AH383" s="95"/>
      <c r="AI383" s="29" t="str">
        <f t="shared" ca="1" si="154"/>
        <v/>
      </c>
      <c r="AJ383" s="22"/>
      <c r="AK383" s="23" t="str">
        <f t="shared" ca="1" si="155"/>
        <v/>
      </c>
      <c r="AL383" s="22"/>
      <c r="AM383" s="23" t="str">
        <f t="shared" ca="1" si="156"/>
        <v/>
      </c>
      <c r="AN383" s="9" t="str">
        <f t="shared" si="157"/>
        <v/>
      </c>
      <c r="AO383" s="9" t="str">
        <f t="shared" si="158"/>
        <v/>
      </c>
      <c r="AP383" s="9" t="str">
        <f>IF(AN383=7,VLOOKUP(AO383,設定!$A$2:$B$6,2,1),"---")</f>
        <v>---</v>
      </c>
      <c r="AQ383" s="64"/>
      <c r="AR383" s="65"/>
      <c r="AS383" s="65"/>
      <c r="AT383" s="66" t="s">
        <v>105</v>
      </c>
      <c r="AU383" s="67"/>
      <c r="AV383" s="66"/>
      <c r="AW383" s="68"/>
      <c r="AX383" s="69" t="str">
        <f t="shared" si="161"/>
        <v/>
      </c>
      <c r="AY383" s="66" t="s">
        <v>105</v>
      </c>
      <c r="AZ383" s="66" t="s">
        <v>105</v>
      </c>
      <c r="BA383" s="66" t="s">
        <v>105</v>
      </c>
      <c r="BB383" s="66"/>
      <c r="BC383" s="66"/>
      <c r="BD383" s="66"/>
      <c r="BE383" s="66"/>
      <c r="BF383" s="70"/>
      <c r="BG383" s="74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153"/>
      <c r="BZ383" s="83"/>
      <c r="CA383" s="31"/>
      <c r="CB383" s="31">
        <v>371</v>
      </c>
      <c r="CC383" s="15" t="str">
        <f t="shared" si="159"/>
        <v/>
      </c>
      <c r="CD383" s="15" t="str">
        <f t="shared" si="162"/>
        <v>立得点表!3:12</v>
      </c>
      <c r="CE383" s="92" t="str">
        <f t="shared" si="163"/>
        <v>立得点表!16:25</v>
      </c>
      <c r="CF383" s="15" t="str">
        <f t="shared" si="164"/>
        <v>立3段得点表!3:13</v>
      </c>
      <c r="CG383" s="92" t="str">
        <f t="shared" si="165"/>
        <v>立3段得点表!16:25</v>
      </c>
      <c r="CH383" s="15" t="str">
        <f t="shared" si="166"/>
        <v>ボール得点表!3:13</v>
      </c>
      <c r="CI383" s="92" t="str">
        <f t="shared" si="167"/>
        <v>ボール得点表!16:25</v>
      </c>
      <c r="CJ383" s="15" t="str">
        <f t="shared" si="168"/>
        <v>50m得点表!3:13</v>
      </c>
      <c r="CK383" s="92" t="str">
        <f t="shared" si="169"/>
        <v>50m得点表!16:25</v>
      </c>
      <c r="CL383" s="15" t="str">
        <f t="shared" si="170"/>
        <v>往得点表!3:13</v>
      </c>
      <c r="CM383" s="92" t="str">
        <f t="shared" si="171"/>
        <v>往得点表!16:25</v>
      </c>
      <c r="CN383" s="15" t="str">
        <f t="shared" si="172"/>
        <v>腕得点表!3:13</v>
      </c>
      <c r="CO383" s="92" t="str">
        <f t="shared" si="173"/>
        <v>腕得点表!16:25</v>
      </c>
      <c r="CP383" s="15" t="str">
        <f t="shared" si="174"/>
        <v>腕膝得点表!3:4</v>
      </c>
      <c r="CQ383" s="92" t="str">
        <f t="shared" si="175"/>
        <v>腕膝得点表!8:9</v>
      </c>
      <c r="CR383" s="15" t="str">
        <f t="shared" si="176"/>
        <v>20mシャトルラン得点表!3:13</v>
      </c>
      <c r="CS383" s="92" t="str">
        <f t="shared" si="177"/>
        <v>20mシャトルラン得点表!16:25</v>
      </c>
      <c r="CT383" s="31" t="b">
        <f t="shared" si="160"/>
        <v>0</v>
      </c>
    </row>
    <row r="384" spans="1:98">
      <c r="A384" s="8">
        <v>372</v>
      </c>
      <c r="B384" s="117"/>
      <c r="C384" s="13"/>
      <c r="D384" s="138"/>
      <c r="E384" s="13"/>
      <c r="F384" s="111" t="str">
        <f t="shared" si="178"/>
        <v/>
      </c>
      <c r="G384" s="13"/>
      <c r="H384" s="13"/>
      <c r="I384" s="29"/>
      <c r="J384" s="114" t="str">
        <f t="shared" ca="1" si="149"/>
        <v/>
      </c>
      <c r="K384" s="4"/>
      <c r="L384" s="45"/>
      <c r="M384" s="45"/>
      <c r="N384" s="45"/>
      <c r="O384" s="22"/>
      <c r="P384" s="23" t="str">
        <f t="shared" ca="1" si="150"/>
        <v/>
      </c>
      <c r="Q384" s="42"/>
      <c r="R384" s="43"/>
      <c r="S384" s="43"/>
      <c r="T384" s="43"/>
      <c r="U384" s="120"/>
      <c r="V384" s="95"/>
      <c r="W384" s="29" t="str">
        <f t="shared" ca="1" si="151"/>
        <v/>
      </c>
      <c r="X384" s="29"/>
      <c r="Y384" s="42"/>
      <c r="Z384" s="43"/>
      <c r="AA384" s="43"/>
      <c r="AB384" s="43"/>
      <c r="AC384" s="44"/>
      <c r="AD384" s="22"/>
      <c r="AE384" s="23" t="str">
        <f t="shared" ca="1" si="152"/>
        <v/>
      </c>
      <c r="AF384" s="22"/>
      <c r="AG384" s="23" t="str">
        <f t="shared" ca="1" si="153"/>
        <v/>
      </c>
      <c r="AH384" s="95"/>
      <c r="AI384" s="29" t="str">
        <f t="shared" ca="1" si="154"/>
        <v/>
      </c>
      <c r="AJ384" s="22"/>
      <c r="AK384" s="23" t="str">
        <f t="shared" ca="1" si="155"/>
        <v/>
      </c>
      <c r="AL384" s="22"/>
      <c r="AM384" s="23" t="str">
        <f t="shared" ca="1" si="156"/>
        <v/>
      </c>
      <c r="AN384" s="9" t="str">
        <f t="shared" si="157"/>
        <v/>
      </c>
      <c r="AO384" s="9" t="str">
        <f t="shared" si="158"/>
        <v/>
      </c>
      <c r="AP384" s="9" t="str">
        <f>IF(AN384=7,VLOOKUP(AO384,設定!$A$2:$B$6,2,1),"---")</f>
        <v>---</v>
      </c>
      <c r="AQ384" s="64"/>
      <c r="AR384" s="65"/>
      <c r="AS384" s="65"/>
      <c r="AT384" s="66" t="s">
        <v>105</v>
      </c>
      <c r="AU384" s="67"/>
      <c r="AV384" s="66"/>
      <c r="AW384" s="68"/>
      <c r="AX384" s="69" t="str">
        <f t="shared" si="161"/>
        <v/>
      </c>
      <c r="AY384" s="66" t="s">
        <v>105</v>
      </c>
      <c r="AZ384" s="66" t="s">
        <v>105</v>
      </c>
      <c r="BA384" s="66" t="s">
        <v>105</v>
      </c>
      <c r="BB384" s="66"/>
      <c r="BC384" s="66"/>
      <c r="BD384" s="66"/>
      <c r="BE384" s="66"/>
      <c r="BF384" s="70"/>
      <c r="BG384" s="74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153"/>
      <c r="BZ384" s="83"/>
      <c r="CA384" s="31"/>
      <c r="CB384" s="31">
        <v>372</v>
      </c>
      <c r="CC384" s="15" t="str">
        <f t="shared" si="159"/>
        <v/>
      </c>
      <c r="CD384" s="15" t="str">
        <f t="shared" si="162"/>
        <v>立得点表!3:12</v>
      </c>
      <c r="CE384" s="92" t="str">
        <f t="shared" si="163"/>
        <v>立得点表!16:25</v>
      </c>
      <c r="CF384" s="15" t="str">
        <f t="shared" si="164"/>
        <v>立3段得点表!3:13</v>
      </c>
      <c r="CG384" s="92" t="str">
        <f t="shared" si="165"/>
        <v>立3段得点表!16:25</v>
      </c>
      <c r="CH384" s="15" t="str">
        <f t="shared" si="166"/>
        <v>ボール得点表!3:13</v>
      </c>
      <c r="CI384" s="92" t="str">
        <f t="shared" si="167"/>
        <v>ボール得点表!16:25</v>
      </c>
      <c r="CJ384" s="15" t="str">
        <f t="shared" si="168"/>
        <v>50m得点表!3:13</v>
      </c>
      <c r="CK384" s="92" t="str">
        <f t="shared" si="169"/>
        <v>50m得点表!16:25</v>
      </c>
      <c r="CL384" s="15" t="str">
        <f t="shared" si="170"/>
        <v>往得点表!3:13</v>
      </c>
      <c r="CM384" s="92" t="str">
        <f t="shared" si="171"/>
        <v>往得点表!16:25</v>
      </c>
      <c r="CN384" s="15" t="str">
        <f t="shared" si="172"/>
        <v>腕得点表!3:13</v>
      </c>
      <c r="CO384" s="92" t="str">
        <f t="shared" si="173"/>
        <v>腕得点表!16:25</v>
      </c>
      <c r="CP384" s="15" t="str">
        <f t="shared" si="174"/>
        <v>腕膝得点表!3:4</v>
      </c>
      <c r="CQ384" s="92" t="str">
        <f t="shared" si="175"/>
        <v>腕膝得点表!8:9</v>
      </c>
      <c r="CR384" s="15" t="str">
        <f t="shared" si="176"/>
        <v>20mシャトルラン得点表!3:13</v>
      </c>
      <c r="CS384" s="92" t="str">
        <f t="shared" si="177"/>
        <v>20mシャトルラン得点表!16:25</v>
      </c>
      <c r="CT384" s="31" t="b">
        <f t="shared" si="160"/>
        <v>0</v>
      </c>
    </row>
    <row r="385" spans="1:98">
      <c r="A385" s="8">
        <v>373</v>
      </c>
      <c r="B385" s="117"/>
      <c r="C385" s="13"/>
      <c r="D385" s="138"/>
      <c r="E385" s="13"/>
      <c r="F385" s="111" t="str">
        <f t="shared" si="178"/>
        <v/>
      </c>
      <c r="G385" s="13"/>
      <c r="H385" s="13"/>
      <c r="I385" s="29"/>
      <c r="J385" s="114" t="str">
        <f t="shared" ca="1" si="149"/>
        <v/>
      </c>
      <c r="K385" s="4"/>
      <c r="L385" s="45"/>
      <c r="M385" s="45"/>
      <c r="N385" s="45"/>
      <c r="O385" s="22"/>
      <c r="P385" s="23" t="str">
        <f t="shared" ca="1" si="150"/>
        <v/>
      </c>
      <c r="Q385" s="42"/>
      <c r="R385" s="43"/>
      <c r="S385" s="43"/>
      <c r="T385" s="43"/>
      <c r="U385" s="120"/>
      <c r="V385" s="95"/>
      <c r="W385" s="29" t="str">
        <f t="shared" ca="1" si="151"/>
        <v/>
      </c>
      <c r="X385" s="29"/>
      <c r="Y385" s="42"/>
      <c r="Z385" s="43"/>
      <c r="AA385" s="43"/>
      <c r="AB385" s="43"/>
      <c r="AC385" s="44"/>
      <c r="AD385" s="22"/>
      <c r="AE385" s="23" t="str">
        <f t="shared" ca="1" si="152"/>
        <v/>
      </c>
      <c r="AF385" s="22"/>
      <c r="AG385" s="23" t="str">
        <f t="shared" ca="1" si="153"/>
        <v/>
      </c>
      <c r="AH385" s="95"/>
      <c r="AI385" s="29" t="str">
        <f t="shared" ca="1" si="154"/>
        <v/>
      </c>
      <c r="AJ385" s="22"/>
      <c r="AK385" s="23" t="str">
        <f t="shared" ca="1" si="155"/>
        <v/>
      </c>
      <c r="AL385" s="22"/>
      <c r="AM385" s="23" t="str">
        <f t="shared" ca="1" si="156"/>
        <v/>
      </c>
      <c r="AN385" s="9" t="str">
        <f t="shared" si="157"/>
        <v/>
      </c>
      <c r="AO385" s="9" t="str">
        <f t="shared" si="158"/>
        <v/>
      </c>
      <c r="AP385" s="9" t="str">
        <f>IF(AN385=7,VLOOKUP(AO385,設定!$A$2:$B$6,2,1),"---")</f>
        <v>---</v>
      </c>
      <c r="AQ385" s="64"/>
      <c r="AR385" s="65"/>
      <c r="AS385" s="65"/>
      <c r="AT385" s="66" t="s">
        <v>105</v>
      </c>
      <c r="AU385" s="67"/>
      <c r="AV385" s="66"/>
      <c r="AW385" s="68"/>
      <c r="AX385" s="69" t="str">
        <f t="shared" si="161"/>
        <v/>
      </c>
      <c r="AY385" s="66" t="s">
        <v>105</v>
      </c>
      <c r="AZ385" s="66" t="s">
        <v>105</v>
      </c>
      <c r="BA385" s="66" t="s">
        <v>105</v>
      </c>
      <c r="BB385" s="66"/>
      <c r="BC385" s="66"/>
      <c r="BD385" s="66"/>
      <c r="BE385" s="66"/>
      <c r="BF385" s="70"/>
      <c r="BG385" s="74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153"/>
      <c r="BZ385" s="83"/>
      <c r="CA385" s="31"/>
      <c r="CB385" s="31">
        <v>373</v>
      </c>
      <c r="CC385" s="15" t="str">
        <f t="shared" si="159"/>
        <v/>
      </c>
      <c r="CD385" s="15" t="str">
        <f t="shared" si="162"/>
        <v>立得点表!3:12</v>
      </c>
      <c r="CE385" s="92" t="str">
        <f t="shared" si="163"/>
        <v>立得点表!16:25</v>
      </c>
      <c r="CF385" s="15" t="str">
        <f t="shared" si="164"/>
        <v>立3段得点表!3:13</v>
      </c>
      <c r="CG385" s="92" t="str">
        <f t="shared" si="165"/>
        <v>立3段得点表!16:25</v>
      </c>
      <c r="CH385" s="15" t="str">
        <f t="shared" si="166"/>
        <v>ボール得点表!3:13</v>
      </c>
      <c r="CI385" s="92" t="str">
        <f t="shared" si="167"/>
        <v>ボール得点表!16:25</v>
      </c>
      <c r="CJ385" s="15" t="str">
        <f t="shared" si="168"/>
        <v>50m得点表!3:13</v>
      </c>
      <c r="CK385" s="92" t="str">
        <f t="shared" si="169"/>
        <v>50m得点表!16:25</v>
      </c>
      <c r="CL385" s="15" t="str">
        <f t="shared" si="170"/>
        <v>往得点表!3:13</v>
      </c>
      <c r="CM385" s="92" t="str">
        <f t="shared" si="171"/>
        <v>往得点表!16:25</v>
      </c>
      <c r="CN385" s="15" t="str">
        <f t="shared" si="172"/>
        <v>腕得点表!3:13</v>
      </c>
      <c r="CO385" s="92" t="str">
        <f t="shared" si="173"/>
        <v>腕得点表!16:25</v>
      </c>
      <c r="CP385" s="15" t="str">
        <f t="shared" si="174"/>
        <v>腕膝得点表!3:4</v>
      </c>
      <c r="CQ385" s="92" t="str">
        <f t="shared" si="175"/>
        <v>腕膝得点表!8:9</v>
      </c>
      <c r="CR385" s="15" t="str">
        <f t="shared" si="176"/>
        <v>20mシャトルラン得点表!3:13</v>
      </c>
      <c r="CS385" s="92" t="str">
        <f t="shared" si="177"/>
        <v>20mシャトルラン得点表!16:25</v>
      </c>
      <c r="CT385" s="31" t="b">
        <f t="shared" si="160"/>
        <v>0</v>
      </c>
    </row>
    <row r="386" spans="1:98">
      <c r="A386" s="8">
        <v>374</v>
      </c>
      <c r="B386" s="117"/>
      <c r="C386" s="13"/>
      <c r="D386" s="138"/>
      <c r="E386" s="13"/>
      <c r="F386" s="111" t="str">
        <f t="shared" si="178"/>
        <v/>
      </c>
      <c r="G386" s="13"/>
      <c r="H386" s="13"/>
      <c r="I386" s="29"/>
      <c r="J386" s="114" t="str">
        <f t="shared" ca="1" si="149"/>
        <v/>
      </c>
      <c r="K386" s="4"/>
      <c r="L386" s="45"/>
      <c r="M386" s="45"/>
      <c r="N386" s="45"/>
      <c r="O386" s="22"/>
      <c r="P386" s="23" t="str">
        <f t="shared" ca="1" si="150"/>
        <v/>
      </c>
      <c r="Q386" s="42"/>
      <c r="R386" s="43"/>
      <c r="S386" s="43"/>
      <c r="T386" s="43"/>
      <c r="U386" s="120"/>
      <c r="V386" s="95"/>
      <c r="W386" s="29" t="str">
        <f t="shared" ca="1" si="151"/>
        <v/>
      </c>
      <c r="X386" s="29"/>
      <c r="Y386" s="42"/>
      <c r="Z386" s="43"/>
      <c r="AA386" s="43"/>
      <c r="AB386" s="43"/>
      <c r="AC386" s="44"/>
      <c r="AD386" s="22"/>
      <c r="AE386" s="23" t="str">
        <f t="shared" ca="1" si="152"/>
        <v/>
      </c>
      <c r="AF386" s="22"/>
      <c r="AG386" s="23" t="str">
        <f t="shared" ca="1" si="153"/>
        <v/>
      </c>
      <c r="AH386" s="95"/>
      <c r="AI386" s="29" t="str">
        <f t="shared" ca="1" si="154"/>
        <v/>
      </c>
      <c r="AJ386" s="22"/>
      <c r="AK386" s="23" t="str">
        <f t="shared" ca="1" si="155"/>
        <v/>
      </c>
      <c r="AL386" s="22"/>
      <c r="AM386" s="23" t="str">
        <f t="shared" ca="1" si="156"/>
        <v/>
      </c>
      <c r="AN386" s="9" t="str">
        <f t="shared" si="157"/>
        <v/>
      </c>
      <c r="AO386" s="9" t="str">
        <f t="shared" si="158"/>
        <v/>
      </c>
      <c r="AP386" s="9" t="str">
        <f>IF(AN386=7,VLOOKUP(AO386,設定!$A$2:$B$6,2,1),"---")</f>
        <v>---</v>
      </c>
      <c r="AQ386" s="64"/>
      <c r="AR386" s="65"/>
      <c r="AS386" s="65"/>
      <c r="AT386" s="66" t="s">
        <v>105</v>
      </c>
      <c r="AU386" s="67"/>
      <c r="AV386" s="66"/>
      <c r="AW386" s="68"/>
      <c r="AX386" s="69" t="str">
        <f t="shared" si="161"/>
        <v/>
      </c>
      <c r="AY386" s="66" t="s">
        <v>105</v>
      </c>
      <c r="AZ386" s="66" t="s">
        <v>105</v>
      </c>
      <c r="BA386" s="66" t="s">
        <v>105</v>
      </c>
      <c r="BB386" s="66"/>
      <c r="BC386" s="66"/>
      <c r="BD386" s="66"/>
      <c r="BE386" s="66"/>
      <c r="BF386" s="70"/>
      <c r="BG386" s="74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153"/>
      <c r="BZ386" s="83"/>
      <c r="CA386" s="31"/>
      <c r="CB386" s="31">
        <v>374</v>
      </c>
      <c r="CC386" s="15" t="str">
        <f t="shared" si="159"/>
        <v/>
      </c>
      <c r="CD386" s="15" t="str">
        <f t="shared" si="162"/>
        <v>立得点表!3:12</v>
      </c>
      <c r="CE386" s="92" t="str">
        <f t="shared" si="163"/>
        <v>立得点表!16:25</v>
      </c>
      <c r="CF386" s="15" t="str">
        <f t="shared" si="164"/>
        <v>立3段得点表!3:13</v>
      </c>
      <c r="CG386" s="92" t="str">
        <f t="shared" si="165"/>
        <v>立3段得点表!16:25</v>
      </c>
      <c r="CH386" s="15" t="str">
        <f t="shared" si="166"/>
        <v>ボール得点表!3:13</v>
      </c>
      <c r="CI386" s="92" t="str">
        <f t="shared" si="167"/>
        <v>ボール得点表!16:25</v>
      </c>
      <c r="CJ386" s="15" t="str">
        <f t="shared" si="168"/>
        <v>50m得点表!3:13</v>
      </c>
      <c r="CK386" s="92" t="str">
        <f t="shared" si="169"/>
        <v>50m得点表!16:25</v>
      </c>
      <c r="CL386" s="15" t="str">
        <f t="shared" si="170"/>
        <v>往得点表!3:13</v>
      </c>
      <c r="CM386" s="92" t="str">
        <f t="shared" si="171"/>
        <v>往得点表!16:25</v>
      </c>
      <c r="CN386" s="15" t="str">
        <f t="shared" si="172"/>
        <v>腕得点表!3:13</v>
      </c>
      <c r="CO386" s="92" t="str">
        <f t="shared" si="173"/>
        <v>腕得点表!16:25</v>
      </c>
      <c r="CP386" s="15" t="str">
        <f t="shared" si="174"/>
        <v>腕膝得点表!3:4</v>
      </c>
      <c r="CQ386" s="92" t="str">
        <f t="shared" si="175"/>
        <v>腕膝得点表!8:9</v>
      </c>
      <c r="CR386" s="15" t="str">
        <f t="shared" si="176"/>
        <v>20mシャトルラン得点表!3:13</v>
      </c>
      <c r="CS386" s="92" t="str">
        <f t="shared" si="177"/>
        <v>20mシャトルラン得点表!16:25</v>
      </c>
      <c r="CT386" s="31" t="b">
        <f t="shared" si="160"/>
        <v>0</v>
      </c>
    </row>
    <row r="387" spans="1:98">
      <c r="A387" s="8">
        <v>375</v>
      </c>
      <c r="B387" s="117"/>
      <c r="C387" s="13"/>
      <c r="D387" s="138"/>
      <c r="E387" s="13"/>
      <c r="F387" s="111" t="str">
        <f t="shared" si="178"/>
        <v/>
      </c>
      <c r="G387" s="13"/>
      <c r="H387" s="13"/>
      <c r="I387" s="29"/>
      <c r="J387" s="114" t="str">
        <f t="shared" ca="1" si="149"/>
        <v/>
      </c>
      <c r="K387" s="4"/>
      <c r="L387" s="45"/>
      <c r="M387" s="45"/>
      <c r="N387" s="45"/>
      <c r="O387" s="22"/>
      <c r="P387" s="23" t="str">
        <f t="shared" ca="1" si="150"/>
        <v/>
      </c>
      <c r="Q387" s="42"/>
      <c r="R387" s="43"/>
      <c r="S387" s="43"/>
      <c r="T387" s="43"/>
      <c r="U387" s="120"/>
      <c r="V387" s="95"/>
      <c r="W387" s="29" t="str">
        <f t="shared" ca="1" si="151"/>
        <v/>
      </c>
      <c r="X387" s="29"/>
      <c r="Y387" s="42"/>
      <c r="Z387" s="43"/>
      <c r="AA387" s="43"/>
      <c r="AB387" s="43"/>
      <c r="AC387" s="44"/>
      <c r="AD387" s="22"/>
      <c r="AE387" s="23" t="str">
        <f t="shared" ca="1" si="152"/>
        <v/>
      </c>
      <c r="AF387" s="22"/>
      <c r="AG387" s="23" t="str">
        <f t="shared" ca="1" si="153"/>
        <v/>
      </c>
      <c r="AH387" s="95"/>
      <c r="AI387" s="29" t="str">
        <f t="shared" ca="1" si="154"/>
        <v/>
      </c>
      <c r="AJ387" s="22"/>
      <c r="AK387" s="23" t="str">
        <f t="shared" ca="1" si="155"/>
        <v/>
      </c>
      <c r="AL387" s="22"/>
      <c r="AM387" s="23" t="str">
        <f t="shared" ca="1" si="156"/>
        <v/>
      </c>
      <c r="AN387" s="9" t="str">
        <f t="shared" si="157"/>
        <v/>
      </c>
      <c r="AO387" s="9" t="str">
        <f t="shared" si="158"/>
        <v/>
      </c>
      <c r="AP387" s="9" t="str">
        <f>IF(AN387=7,VLOOKUP(AO387,設定!$A$2:$B$6,2,1),"---")</f>
        <v>---</v>
      </c>
      <c r="AQ387" s="64"/>
      <c r="AR387" s="65"/>
      <c r="AS387" s="65"/>
      <c r="AT387" s="66" t="s">
        <v>105</v>
      </c>
      <c r="AU387" s="67"/>
      <c r="AV387" s="66"/>
      <c r="AW387" s="68"/>
      <c r="AX387" s="69" t="str">
        <f t="shared" si="161"/>
        <v/>
      </c>
      <c r="AY387" s="66" t="s">
        <v>105</v>
      </c>
      <c r="AZ387" s="66" t="s">
        <v>105</v>
      </c>
      <c r="BA387" s="66" t="s">
        <v>105</v>
      </c>
      <c r="BB387" s="66"/>
      <c r="BC387" s="66"/>
      <c r="BD387" s="66"/>
      <c r="BE387" s="66"/>
      <c r="BF387" s="70"/>
      <c r="BG387" s="74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153"/>
      <c r="BZ387" s="83"/>
      <c r="CA387" s="31"/>
      <c r="CB387" s="31">
        <v>375</v>
      </c>
      <c r="CC387" s="15" t="str">
        <f t="shared" si="159"/>
        <v/>
      </c>
      <c r="CD387" s="15" t="str">
        <f t="shared" si="162"/>
        <v>立得点表!3:12</v>
      </c>
      <c r="CE387" s="92" t="str">
        <f t="shared" si="163"/>
        <v>立得点表!16:25</v>
      </c>
      <c r="CF387" s="15" t="str">
        <f t="shared" si="164"/>
        <v>立3段得点表!3:13</v>
      </c>
      <c r="CG387" s="92" t="str">
        <f t="shared" si="165"/>
        <v>立3段得点表!16:25</v>
      </c>
      <c r="CH387" s="15" t="str">
        <f t="shared" si="166"/>
        <v>ボール得点表!3:13</v>
      </c>
      <c r="CI387" s="92" t="str">
        <f t="shared" si="167"/>
        <v>ボール得点表!16:25</v>
      </c>
      <c r="CJ387" s="15" t="str">
        <f t="shared" si="168"/>
        <v>50m得点表!3:13</v>
      </c>
      <c r="CK387" s="92" t="str">
        <f t="shared" si="169"/>
        <v>50m得点表!16:25</v>
      </c>
      <c r="CL387" s="15" t="str">
        <f t="shared" si="170"/>
        <v>往得点表!3:13</v>
      </c>
      <c r="CM387" s="92" t="str">
        <f t="shared" si="171"/>
        <v>往得点表!16:25</v>
      </c>
      <c r="CN387" s="15" t="str">
        <f t="shared" si="172"/>
        <v>腕得点表!3:13</v>
      </c>
      <c r="CO387" s="92" t="str">
        <f t="shared" si="173"/>
        <v>腕得点表!16:25</v>
      </c>
      <c r="CP387" s="15" t="str">
        <f t="shared" si="174"/>
        <v>腕膝得点表!3:4</v>
      </c>
      <c r="CQ387" s="92" t="str">
        <f t="shared" si="175"/>
        <v>腕膝得点表!8:9</v>
      </c>
      <c r="CR387" s="15" t="str">
        <f t="shared" si="176"/>
        <v>20mシャトルラン得点表!3:13</v>
      </c>
      <c r="CS387" s="92" t="str">
        <f t="shared" si="177"/>
        <v>20mシャトルラン得点表!16:25</v>
      </c>
      <c r="CT387" s="31" t="b">
        <f t="shared" si="160"/>
        <v>0</v>
      </c>
    </row>
    <row r="388" spans="1:98">
      <c r="A388" s="8">
        <v>376</v>
      </c>
      <c r="B388" s="117"/>
      <c r="C388" s="13"/>
      <c r="D388" s="138"/>
      <c r="E388" s="13"/>
      <c r="F388" s="111" t="str">
        <f t="shared" si="178"/>
        <v/>
      </c>
      <c r="G388" s="13"/>
      <c r="H388" s="13"/>
      <c r="I388" s="29"/>
      <c r="J388" s="114" t="str">
        <f t="shared" ca="1" si="149"/>
        <v/>
      </c>
      <c r="K388" s="4"/>
      <c r="L388" s="45"/>
      <c r="M388" s="45"/>
      <c r="N388" s="45"/>
      <c r="O388" s="22"/>
      <c r="P388" s="23" t="str">
        <f t="shared" ca="1" si="150"/>
        <v/>
      </c>
      <c r="Q388" s="42"/>
      <c r="R388" s="43"/>
      <c r="S388" s="43"/>
      <c r="T388" s="43"/>
      <c r="U388" s="120"/>
      <c r="V388" s="95"/>
      <c r="W388" s="29" t="str">
        <f t="shared" ca="1" si="151"/>
        <v/>
      </c>
      <c r="X388" s="29"/>
      <c r="Y388" s="42"/>
      <c r="Z388" s="43"/>
      <c r="AA388" s="43"/>
      <c r="AB388" s="43"/>
      <c r="AC388" s="44"/>
      <c r="AD388" s="22"/>
      <c r="AE388" s="23" t="str">
        <f t="shared" ca="1" si="152"/>
        <v/>
      </c>
      <c r="AF388" s="22"/>
      <c r="AG388" s="23" t="str">
        <f t="shared" ca="1" si="153"/>
        <v/>
      </c>
      <c r="AH388" s="95"/>
      <c r="AI388" s="29" t="str">
        <f t="shared" ca="1" si="154"/>
        <v/>
      </c>
      <c r="AJ388" s="22"/>
      <c r="AK388" s="23" t="str">
        <f t="shared" ca="1" si="155"/>
        <v/>
      </c>
      <c r="AL388" s="22"/>
      <c r="AM388" s="23" t="str">
        <f t="shared" ca="1" si="156"/>
        <v/>
      </c>
      <c r="AN388" s="9" t="str">
        <f t="shared" si="157"/>
        <v/>
      </c>
      <c r="AO388" s="9" t="str">
        <f t="shared" si="158"/>
        <v/>
      </c>
      <c r="AP388" s="9" t="str">
        <f>IF(AN388=7,VLOOKUP(AO388,設定!$A$2:$B$6,2,1),"---")</f>
        <v>---</v>
      </c>
      <c r="AQ388" s="64"/>
      <c r="AR388" s="65"/>
      <c r="AS388" s="65"/>
      <c r="AT388" s="66" t="s">
        <v>105</v>
      </c>
      <c r="AU388" s="67"/>
      <c r="AV388" s="66"/>
      <c r="AW388" s="68"/>
      <c r="AX388" s="69" t="str">
        <f t="shared" si="161"/>
        <v/>
      </c>
      <c r="AY388" s="66" t="s">
        <v>105</v>
      </c>
      <c r="AZ388" s="66" t="s">
        <v>105</v>
      </c>
      <c r="BA388" s="66" t="s">
        <v>105</v>
      </c>
      <c r="BB388" s="66"/>
      <c r="BC388" s="66"/>
      <c r="BD388" s="66"/>
      <c r="BE388" s="66"/>
      <c r="BF388" s="70"/>
      <c r="BG388" s="74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153"/>
      <c r="BZ388" s="83"/>
      <c r="CA388" s="31"/>
      <c r="CB388" s="31">
        <v>376</v>
      </c>
      <c r="CC388" s="15" t="str">
        <f t="shared" si="159"/>
        <v/>
      </c>
      <c r="CD388" s="15" t="str">
        <f t="shared" si="162"/>
        <v>立得点表!3:12</v>
      </c>
      <c r="CE388" s="92" t="str">
        <f t="shared" si="163"/>
        <v>立得点表!16:25</v>
      </c>
      <c r="CF388" s="15" t="str">
        <f t="shared" si="164"/>
        <v>立3段得点表!3:13</v>
      </c>
      <c r="CG388" s="92" t="str">
        <f t="shared" si="165"/>
        <v>立3段得点表!16:25</v>
      </c>
      <c r="CH388" s="15" t="str">
        <f t="shared" si="166"/>
        <v>ボール得点表!3:13</v>
      </c>
      <c r="CI388" s="92" t="str">
        <f t="shared" si="167"/>
        <v>ボール得点表!16:25</v>
      </c>
      <c r="CJ388" s="15" t="str">
        <f t="shared" si="168"/>
        <v>50m得点表!3:13</v>
      </c>
      <c r="CK388" s="92" t="str">
        <f t="shared" si="169"/>
        <v>50m得点表!16:25</v>
      </c>
      <c r="CL388" s="15" t="str">
        <f t="shared" si="170"/>
        <v>往得点表!3:13</v>
      </c>
      <c r="CM388" s="92" t="str">
        <f t="shared" si="171"/>
        <v>往得点表!16:25</v>
      </c>
      <c r="CN388" s="15" t="str">
        <f t="shared" si="172"/>
        <v>腕得点表!3:13</v>
      </c>
      <c r="CO388" s="92" t="str">
        <f t="shared" si="173"/>
        <v>腕得点表!16:25</v>
      </c>
      <c r="CP388" s="15" t="str">
        <f t="shared" si="174"/>
        <v>腕膝得点表!3:4</v>
      </c>
      <c r="CQ388" s="92" t="str">
        <f t="shared" si="175"/>
        <v>腕膝得点表!8:9</v>
      </c>
      <c r="CR388" s="15" t="str">
        <f t="shared" si="176"/>
        <v>20mシャトルラン得点表!3:13</v>
      </c>
      <c r="CS388" s="92" t="str">
        <f t="shared" si="177"/>
        <v>20mシャトルラン得点表!16:25</v>
      </c>
      <c r="CT388" s="31" t="b">
        <f t="shared" si="160"/>
        <v>0</v>
      </c>
    </row>
    <row r="389" spans="1:98">
      <c r="A389" s="8">
        <v>377</v>
      </c>
      <c r="B389" s="117"/>
      <c r="C389" s="13"/>
      <c r="D389" s="138"/>
      <c r="E389" s="13"/>
      <c r="F389" s="111" t="str">
        <f t="shared" si="178"/>
        <v/>
      </c>
      <c r="G389" s="13"/>
      <c r="H389" s="13"/>
      <c r="I389" s="29"/>
      <c r="J389" s="114" t="str">
        <f t="shared" ca="1" si="149"/>
        <v/>
      </c>
      <c r="K389" s="4"/>
      <c r="L389" s="45"/>
      <c r="M389" s="45"/>
      <c r="N389" s="45"/>
      <c r="O389" s="22"/>
      <c r="P389" s="23" t="str">
        <f t="shared" ca="1" si="150"/>
        <v/>
      </c>
      <c r="Q389" s="42"/>
      <c r="R389" s="43"/>
      <c r="S389" s="43"/>
      <c r="T389" s="43"/>
      <c r="U389" s="120"/>
      <c r="V389" s="95"/>
      <c r="W389" s="29" t="str">
        <f t="shared" ca="1" si="151"/>
        <v/>
      </c>
      <c r="X389" s="29"/>
      <c r="Y389" s="42"/>
      <c r="Z389" s="43"/>
      <c r="AA389" s="43"/>
      <c r="AB389" s="43"/>
      <c r="AC389" s="44"/>
      <c r="AD389" s="22"/>
      <c r="AE389" s="23" t="str">
        <f t="shared" ca="1" si="152"/>
        <v/>
      </c>
      <c r="AF389" s="22"/>
      <c r="AG389" s="23" t="str">
        <f t="shared" ca="1" si="153"/>
        <v/>
      </c>
      <c r="AH389" s="95"/>
      <c r="AI389" s="29" t="str">
        <f t="shared" ca="1" si="154"/>
        <v/>
      </c>
      <c r="AJ389" s="22"/>
      <c r="AK389" s="23" t="str">
        <f t="shared" ca="1" si="155"/>
        <v/>
      </c>
      <c r="AL389" s="22"/>
      <c r="AM389" s="23" t="str">
        <f t="shared" ca="1" si="156"/>
        <v/>
      </c>
      <c r="AN389" s="9" t="str">
        <f t="shared" si="157"/>
        <v/>
      </c>
      <c r="AO389" s="9" t="str">
        <f t="shared" si="158"/>
        <v/>
      </c>
      <c r="AP389" s="9" t="str">
        <f>IF(AN389=7,VLOOKUP(AO389,設定!$A$2:$B$6,2,1),"---")</f>
        <v>---</v>
      </c>
      <c r="AQ389" s="64"/>
      <c r="AR389" s="65"/>
      <c r="AS389" s="65"/>
      <c r="AT389" s="66" t="s">
        <v>105</v>
      </c>
      <c r="AU389" s="67"/>
      <c r="AV389" s="66"/>
      <c r="AW389" s="68"/>
      <c r="AX389" s="69" t="str">
        <f t="shared" si="161"/>
        <v/>
      </c>
      <c r="AY389" s="66" t="s">
        <v>105</v>
      </c>
      <c r="AZ389" s="66" t="s">
        <v>105</v>
      </c>
      <c r="BA389" s="66" t="s">
        <v>105</v>
      </c>
      <c r="BB389" s="66"/>
      <c r="BC389" s="66"/>
      <c r="BD389" s="66"/>
      <c r="BE389" s="66"/>
      <c r="BF389" s="70"/>
      <c r="BG389" s="74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153"/>
      <c r="BZ389" s="83"/>
      <c r="CA389" s="31"/>
      <c r="CB389" s="31">
        <v>377</v>
      </c>
      <c r="CC389" s="15" t="str">
        <f t="shared" si="159"/>
        <v/>
      </c>
      <c r="CD389" s="15" t="str">
        <f t="shared" si="162"/>
        <v>立得点表!3:12</v>
      </c>
      <c r="CE389" s="92" t="str">
        <f t="shared" si="163"/>
        <v>立得点表!16:25</v>
      </c>
      <c r="CF389" s="15" t="str">
        <f t="shared" si="164"/>
        <v>立3段得点表!3:13</v>
      </c>
      <c r="CG389" s="92" t="str">
        <f t="shared" si="165"/>
        <v>立3段得点表!16:25</v>
      </c>
      <c r="CH389" s="15" t="str">
        <f t="shared" si="166"/>
        <v>ボール得点表!3:13</v>
      </c>
      <c r="CI389" s="92" t="str">
        <f t="shared" si="167"/>
        <v>ボール得点表!16:25</v>
      </c>
      <c r="CJ389" s="15" t="str">
        <f t="shared" si="168"/>
        <v>50m得点表!3:13</v>
      </c>
      <c r="CK389" s="92" t="str">
        <f t="shared" si="169"/>
        <v>50m得点表!16:25</v>
      </c>
      <c r="CL389" s="15" t="str">
        <f t="shared" si="170"/>
        <v>往得点表!3:13</v>
      </c>
      <c r="CM389" s="92" t="str">
        <f t="shared" si="171"/>
        <v>往得点表!16:25</v>
      </c>
      <c r="CN389" s="15" t="str">
        <f t="shared" si="172"/>
        <v>腕得点表!3:13</v>
      </c>
      <c r="CO389" s="92" t="str">
        <f t="shared" si="173"/>
        <v>腕得点表!16:25</v>
      </c>
      <c r="CP389" s="15" t="str">
        <f t="shared" si="174"/>
        <v>腕膝得点表!3:4</v>
      </c>
      <c r="CQ389" s="92" t="str">
        <f t="shared" si="175"/>
        <v>腕膝得点表!8:9</v>
      </c>
      <c r="CR389" s="15" t="str">
        <f t="shared" si="176"/>
        <v>20mシャトルラン得点表!3:13</v>
      </c>
      <c r="CS389" s="92" t="str">
        <f t="shared" si="177"/>
        <v>20mシャトルラン得点表!16:25</v>
      </c>
      <c r="CT389" s="31" t="b">
        <f t="shared" si="160"/>
        <v>0</v>
      </c>
    </row>
    <row r="390" spans="1:98">
      <c r="A390" s="8">
        <v>378</v>
      </c>
      <c r="B390" s="117"/>
      <c r="C390" s="13"/>
      <c r="D390" s="138"/>
      <c r="E390" s="13"/>
      <c r="F390" s="111" t="str">
        <f t="shared" si="178"/>
        <v/>
      </c>
      <c r="G390" s="13"/>
      <c r="H390" s="13"/>
      <c r="I390" s="29"/>
      <c r="J390" s="114" t="str">
        <f t="shared" ca="1" si="149"/>
        <v/>
      </c>
      <c r="K390" s="4"/>
      <c r="L390" s="45"/>
      <c r="M390" s="45"/>
      <c r="N390" s="45"/>
      <c r="O390" s="22"/>
      <c r="P390" s="23" t="str">
        <f t="shared" ca="1" si="150"/>
        <v/>
      </c>
      <c r="Q390" s="42"/>
      <c r="R390" s="43"/>
      <c r="S390" s="43"/>
      <c r="T390" s="43"/>
      <c r="U390" s="120"/>
      <c r="V390" s="95"/>
      <c r="W390" s="29" t="str">
        <f t="shared" ca="1" si="151"/>
        <v/>
      </c>
      <c r="X390" s="29"/>
      <c r="Y390" s="42"/>
      <c r="Z390" s="43"/>
      <c r="AA390" s="43"/>
      <c r="AB390" s="43"/>
      <c r="AC390" s="44"/>
      <c r="AD390" s="22"/>
      <c r="AE390" s="23" t="str">
        <f t="shared" ca="1" si="152"/>
        <v/>
      </c>
      <c r="AF390" s="22"/>
      <c r="AG390" s="23" t="str">
        <f t="shared" ca="1" si="153"/>
        <v/>
      </c>
      <c r="AH390" s="95"/>
      <c r="AI390" s="29" t="str">
        <f t="shared" ca="1" si="154"/>
        <v/>
      </c>
      <c r="AJ390" s="22"/>
      <c r="AK390" s="23" t="str">
        <f t="shared" ca="1" si="155"/>
        <v/>
      </c>
      <c r="AL390" s="22"/>
      <c r="AM390" s="23" t="str">
        <f t="shared" ca="1" si="156"/>
        <v/>
      </c>
      <c r="AN390" s="9" t="str">
        <f t="shared" si="157"/>
        <v/>
      </c>
      <c r="AO390" s="9" t="str">
        <f t="shared" si="158"/>
        <v/>
      </c>
      <c r="AP390" s="9" t="str">
        <f>IF(AN390=7,VLOOKUP(AO390,設定!$A$2:$B$6,2,1),"---")</f>
        <v>---</v>
      </c>
      <c r="AQ390" s="64"/>
      <c r="AR390" s="65"/>
      <c r="AS390" s="65"/>
      <c r="AT390" s="66" t="s">
        <v>105</v>
      </c>
      <c r="AU390" s="67"/>
      <c r="AV390" s="66"/>
      <c r="AW390" s="68"/>
      <c r="AX390" s="69" t="str">
        <f t="shared" si="161"/>
        <v/>
      </c>
      <c r="AY390" s="66" t="s">
        <v>105</v>
      </c>
      <c r="AZ390" s="66" t="s">
        <v>105</v>
      </c>
      <c r="BA390" s="66" t="s">
        <v>105</v>
      </c>
      <c r="BB390" s="66"/>
      <c r="BC390" s="66"/>
      <c r="BD390" s="66"/>
      <c r="BE390" s="66"/>
      <c r="BF390" s="70"/>
      <c r="BG390" s="74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153"/>
      <c r="BZ390" s="83"/>
      <c r="CA390" s="31"/>
      <c r="CB390" s="31">
        <v>378</v>
      </c>
      <c r="CC390" s="15" t="str">
        <f t="shared" si="159"/>
        <v/>
      </c>
      <c r="CD390" s="15" t="str">
        <f t="shared" si="162"/>
        <v>立得点表!3:12</v>
      </c>
      <c r="CE390" s="92" t="str">
        <f t="shared" si="163"/>
        <v>立得点表!16:25</v>
      </c>
      <c r="CF390" s="15" t="str">
        <f t="shared" si="164"/>
        <v>立3段得点表!3:13</v>
      </c>
      <c r="CG390" s="92" t="str">
        <f t="shared" si="165"/>
        <v>立3段得点表!16:25</v>
      </c>
      <c r="CH390" s="15" t="str">
        <f t="shared" si="166"/>
        <v>ボール得点表!3:13</v>
      </c>
      <c r="CI390" s="92" t="str">
        <f t="shared" si="167"/>
        <v>ボール得点表!16:25</v>
      </c>
      <c r="CJ390" s="15" t="str">
        <f t="shared" si="168"/>
        <v>50m得点表!3:13</v>
      </c>
      <c r="CK390" s="92" t="str">
        <f t="shared" si="169"/>
        <v>50m得点表!16:25</v>
      </c>
      <c r="CL390" s="15" t="str">
        <f t="shared" si="170"/>
        <v>往得点表!3:13</v>
      </c>
      <c r="CM390" s="92" t="str">
        <f t="shared" si="171"/>
        <v>往得点表!16:25</v>
      </c>
      <c r="CN390" s="15" t="str">
        <f t="shared" si="172"/>
        <v>腕得点表!3:13</v>
      </c>
      <c r="CO390" s="92" t="str">
        <f t="shared" si="173"/>
        <v>腕得点表!16:25</v>
      </c>
      <c r="CP390" s="15" t="str">
        <f t="shared" si="174"/>
        <v>腕膝得点表!3:4</v>
      </c>
      <c r="CQ390" s="92" t="str">
        <f t="shared" si="175"/>
        <v>腕膝得点表!8:9</v>
      </c>
      <c r="CR390" s="15" t="str">
        <f t="shared" si="176"/>
        <v>20mシャトルラン得点表!3:13</v>
      </c>
      <c r="CS390" s="92" t="str">
        <f t="shared" si="177"/>
        <v>20mシャトルラン得点表!16:25</v>
      </c>
      <c r="CT390" s="31" t="b">
        <f t="shared" si="160"/>
        <v>0</v>
      </c>
    </row>
    <row r="391" spans="1:98">
      <c r="A391" s="8">
        <v>379</v>
      </c>
      <c r="B391" s="117"/>
      <c r="C391" s="13"/>
      <c r="D391" s="138"/>
      <c r="E391" s="13"/>
      <c r="F391" s="111" t="str">
        <f t="shared" si="178"/>
        <v/>
      </c>
      <c r="G391" s="13"/>
      <c r="H391" s="13"/>
      <c r="I391" s="29"/>
      <c r="J391" s="114" t="str">
        <f t="shared" ca="1" si="149"/>
        <v/>
      </c>
      <c r="K391" s="4"/>
      <c r="L391" s="45"/>
      <c r="M391" s="45"/>
      <c r="N391" s="45"/>
      <c r="O391" s="22"/>
      <c r="P391" s="23" t="str">
        <f t="shared" ca="1" si="150"/>
        <v/>
      </c>
      <c r="Q391" s="42"/>
      <c r="R391" s="43"/>
      <c r="S391" s="43"/>
      <c r="T391" s="43"/>
      <c r="U391" s="120"/>
      <c r="V391" s="95"/>
      <c r="W391" s="29" t="str">
        <f t="shared" ca="1" si="151"/>
        <v/>
      </c>
      <c r="X391" s="29"/>
      <c r="Y391" s="42"/>
      <c r="Z391" s="43"/>
      <c r="AA391" s="43"/>
      <c r="AB391" s="43"/>
      <c r="AC391" s="44"/>
      <c r="AD391" s="22"/>
      <c r="AE391" s="23" t="str">
        <f t="shared" ca="1" si="152"/>
        <v/>
      </c>
      <c r="AF391" s="22"/>
      <c r="AG391" s="23" t="str">
        <f t="shared" ca="1" si="153"/>
        <v/>
      </c>
      <c r="AH391" s="95"/>
      <c r="AI391" s="29" t="str">
        <f t="shared" ca="1" si="154"/>
        <v/>
      </c>
      <c r="AJ391" s="22"/>
      <c r="AK391" s="23" t="str">
        <f t="shared" ca="1" si="155"/>
        <v/>
      </c>
      <c r="AL391" s="22"/>
      <c r="AM391" s="23" t="str">
        <f t="shared" ca="1" si="156"/>
        <v/>
      </c>
      <c r="AN391" s="9" t="str">
        <f t="shared" si="157"/>
        <v/>
      </c>
      <c r="AO391" s="9" t="str">
        <f t="shared" si="158"/>
        <v/>
      </c>
      <c r="AP391" s="9" t="str">
        <f>IF(AN391=7,VLOOKUP(AO391,設定!$A$2:$B$6,2,1),"---")</f>
        <v>---</v>
      </c>
      <c r="AQ391" s="64"/>
      <c r="AR391" s="65"/>
      <c r="AS391" s="65"/>
      <c r="AT391" s="66" t="s">
        <v>105</v>
      </c>
      <c r="AU391" s="67"/>
      <c r="AV391" s="66"/>
      <c r="AW391" s="68"/>
      <c r="AX391" s="69" t="str">
        <f t="shared" si="161"/>
        <v/>
      </c>
      <c r="AY391" s="66" t="s">
        <v>105</v>
      </c>
      <c r="AZ391" s="66" t="s">
        <v>105</v>
      </c>
      <c r="BA391" s="66" t="s">
        <v>105</v>
      </c>
      <c r="BB391" s="66"/>
      <c r="BC391" s="66"/>
      <c r="BD391" s="66"/>
      <c r="BE391" s="66"/>
      <c r="BF391" s="70"/>
      <c r="BG391" s="74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153"/>
      <c r="BZ391" s="83"/>
      <c r="CA391" s="31"/>
      <c r="CB391" s="31">
        <v>379</v>
      </c>
      <c r="CC391" s="15" t="str">
        <f t="shared" si="159"/>
        <v/>
      </c>
      <c r="CD391" s="15" t="str">
        <f t="shared" si="162"/>
        <v>立得点表!3:12</v>
      </c>
      <c r="CE391" s="92" t="str">
        <f t="shared" si="163"/>
        <v>立得点表!16:25</v>
      </c>
      <c r="CF391" s="15" t="str">
        <f t="shared" si="164"/>
        <v>立3段得点表!3:13</v>
      </c>
      <c r="CG391" s="92" t="str">
        <f t="shared" si="165"/>
        <v>立3段得点表!16:25</v>
      </c>
      <c r="CH391" s="15" t="str">
        <f t="shared" si="166"/>
        <v>ボール得点表!3:13</v>
      </c>
      <c r="CI391" s="92" t="str">
        <f t="shared" si="167"/>
        <v>ボール得点表!16:25</v>
      </c>
      <c r="CJ391" s="15" t="str">
        <f t="shared" si="168"/>
        <v>50m得点表!3:13</v>
      </c>
      <c r="CK391" s="92" t="str">
        <f t="shared" si="169"/>
        <v>50m得点表!16:25</v>
      </c>
      <c r="CL391" s="15" t="str">
        <f t="shared" si="170"/>
        <v>往得点表!3:13</v>
      </c>
      <c r="CM391" s="92" t="str">
        <f t="shared" si="171"/>
        <v>往得点表!16:25</v>
      </c>
      <c r="CN391" s="15" t="str">
        <f t="shared" si="172"/>
        <v>腕得点表!3:13</v>
      </c>
      <c r="CO391" s="92" t="str">
        <f t="shared" si="173"/>
        <v>腕得点表!16:25</v>
      </c>
      <c r="CP391" s="15" t="str">
        <f t="shared" si="174"/>
        <v>腕膝得点表!3:4</v>
      </c>
      <c r="CQ391" s="92" t="str">
        <f t="shared" si="175"/>
        <v>腕膝得点表!8:9</v>
      </c>
      <c r="CR391" s="15" t="str">
        <f t="shared" si="176"/>
        <v>20mシャトルラン得点表!3:13</v>
      </c>
      <c r="CS391" s="92" t="str">
        <f t="shared" si="177"/>
        <v>20mシャトルラン得点表!16:25</v>
      </c>
      <c r="CT391" s="31" t="b">
        <f t="shared" si="160"/>
        <v>0</v>
      </c>
    </row>
    <row r="392" spans="1:98">
      <c r="A392" s="8">
        <v>380</v>
      </c>
      <c r="B392" s="117"/>
      <c r="C392" s="13"/>
      <c r="D392" s="138"/>
      <c r="E392" s="13"/>
      <c r="F392" s="111" t="str">
        <f t="shared" si="178"/>
        <v/>
      </c>
      <c r="G392" s="13"/>
      <c r="H392" s="13"/>
      <c r="I392" s="29"/>
      <c r="J392" s="114" t="str">
        <f t="shared" ca="1" si="149"/>
        <v/>
      </c>
      <c r="K392" s="4"/>
      <c r="L392" s="45"/>
      <c r="M392" s="45"/>
      <c r="N392" s="45"/>
      <c r="O392" s="22"/>
      <c r="P392" s="23" t="str">
        <f t="shared" ca="1" si="150"/>
        <v/>
      </c>
      <c r="Q392" s="42"/>
      <c r="R392" s="43"/>
      <c r="S392" s="43"/>
      <c r="T392" s="43"/>
      <c r="U392" s="120"/>
      <c r="V392" s="95"/>
      <c r="W392" s="29" t="str">
        <f t="shared" ca="1" si="151"/>
        <v/>
      </c>
      <c r="X392" s="29"/>
      <c r="Y392" s="42"/>
      <c r="Z392" s="43"/>
      <c r="AA392" s="43"/>
      <c r="AB392" s="43"/>
      <c r="AC392" s="44"/>
      <c r="AD392" s="22"/>
      <c r="AE392" s="23" t="str">
        <f t="shared" ca="1" si="152"/>
        <v/>
      </c>
      <c r="AF392" s="22"/>
      <c r="AG392" s="23" t="str">
        <f t="shared" ca="1" si="153"/>
        <v/>
      </c>
      <c r="AH392" s="95"/>
      <c r="AI392" s="29" t="str">
        <f t="shared" ca="1" si="154"/>
        <v/>
      </c>
      <c r="AJ392" s="22"/>
      <c r="AK392" s="23" t="str">
        <f t="shared" ca="1" si="155"/>
        <v/>
      </c>
      <c r="AL392" s="22"/>
      <c r="AM392" s="23" t="str">
        <f t="shared" ca="1" si="156"/>
        <v/>
      </c>
      <c r="AN392" s="9" t="str">
        <f t="shared" si="157"/>
        <v/>
      </c>
      <c r="AO392" s="9" t="str">
        <f t="shared" si="158"/>
        <v/>
      </c>
      <c r="AP392" s="9" t="str">
        <f>IF(AN392=7,VLOOKUP(AO392,設定!$A$2:$B$6,2,1),"---")</f>
        <v>---</v>
      </c>
      <c r="AQ392" s="64"/>
      <c r="AR392" s="65"/>
      <c r="AS392" s="65"/>
      <c r="AT392" s="66" t="s">
        <v>105</v>
      </c>
      <c r="AU392" s="67"/>
      <c r="AV392" s="66"/>
      <c r="AW392" s="68"/>
      <c r="AX392" s="69" t="str">
        <f t="shared" si="161"/>
        <v/>
      </c>
      <c r="AY392" s="66" t="s">
        <v>105</v>
      </c>
      <c r="AZ392" s="66" t="s">
        <v>105</v>
      </c>
      <c r="BA392" s="66" t="s">
        <v>105</v>
      </c>
      <c r="BB392" s="66"/>
      <c r="BC392" s="66"/>
      <c r="BD392" s="66"/>
      <c r="BE392" s="66"/>
      <c r="BF392" s="70"/>
      <c r="BG392" s="74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153"/>
      <c r="BZ392" s="83"/>
      <c r="CA392" s="31"/>
      <c r="CB392" s="31">
        <v>380</v>
      </c>
      <c r="CC392" s="15" t="str">
        <f t="shared" si="159"/>
        <v/>
      </c>
      <c r="CD392" s="15" t="str">
        <f t="shared" si="162"/>
        <v>立得点表!3:12</v>
      </c>
      <c r="CE392" s="92" t="str">
        <f t="shared" si="163"/>
        <v>立得点表!16:25</v>
      </c>
      <c r="CF392" s="15" t="str">
        <f t="shared" si="164"/>
        <v>立3段得点表!3:13</v>
      </c>
      <c r="CG392" s="92" t="str">
        <f t="shared" si="165"/>
        <v>立3段得点表!16:25</v>
      </c>
      <c r="CH392" s="15" t="str">
        <f t="shared" si="166"/>
        <v>ボール得点表!3:13</v>
      </c>
      <c r="CI392" s="92" t="str">
        <f t="shared" si="167"/>
        <v>ボール得点表!16:25</v>
      </c>
      <c r="CJ392" s="15" t="str">
        <f t="shared" si="168"/>
        <v>50m得点表!3:13</v>
      </c>
      <c r="CK392" s="92" t="str">
        <f t="shared" si="169"/>
        <v>50m得点表!16:25</v>
      </c>
      <c r="CL392" s="15" t="str">
        <f t="shared" si="170"/>
        <v>往得点表!3:13</v>
      </c>
      <c r="CM392" s="92" t="str">
        <f t="shared" si="171"/>
        <v>往得点表!16:25</v>
      </c>
      <c r="CN392" s="15" t="str">
        <f t="shared" si="172"/>
        <v>腕得点表!3:13</v>
      </c>
      <c r="CO392" s="92" t="str">
        <f t="shared" si="173"/>
        <v>腕得点表!16:25</v>
      </c>
      <c r="CP392" s="15" t="str">
        <f t="shared" si="174"/>
        <v>腕膝得点表!3:4</v>
      </c>
      <c r="CQ392" s="92" t="str">
        <f t="shared" si="175"/>
        <v>腕膝得点表!8:9</v>
      </c>
      <c r="CR392" s="15" t="str">
        <f t="shared" si="176"/>
        <v>20mシャトルラン得点表!3:13</v>
      </c>
      <c r="CS392" s="92" t="str">
        <f t="shared" si="177"/>
        <v>20mシャトルラン得点表!16:25</v>
      </c>
      <c r="CT392" s="31" t="b">
        <f t="shared" si="160"/>
        <v>0</v>
      </c>
    </row>
    <row r="393" spans="1:98">
      <c r="A393" s="8">
        <v>381</v>
      </c>
      <c r="B393" s="117"/>
      <c r="C393" s="13"/>
      <c r="D393" s="138"/>
      <c r="E393" s="13"/>
      <c r="F393" s="111" t="str">
        <f t="shared" si="178"/>
        <v/>
      </c>
      <c r="G393" s="13"/>
      <c r="H393" s="13"/>
      <c r="I393" s="29"/>
      <c r="J393" s="114" t="str">
        <f t="shared" ca="1" si="149"/>
        <v/>
      </c>
      <c r="K393" s="4"/>
      <c r="L393" s="45"/>
      <c r="M393" s="45"/>
      <c r="N393" s="45"/>
      <c r="O393" s="22"/>
      <c r="P393" s="23" t="str">
        <f t="shared" ca="1" si="150"/>
        <v/>
      </c>
      <c r="Q393" s="42"/>
      <c r="R393" s="43"/>
      <c r="S393" s="43"/>
      <c r="T393" s="43"/>
      <c r="U393" s="120"/>
      <c r="V393" s="95"/>
      <c r="W393" s="29" t="str">
        <f t="shared" ca="1" si="151"/>
        <v/>
      </c>
      <c r="X393" s="29"/>
      <c r="Y393" s="42"/>
      <c r="Z393" s="43"/>
      <c r="AA393" s="43"/>
      <c r="AB393" s="43"/>
      <c r="AC393" s="44"/>
      <c r="AD393" s="22"/>
      <c r="AE393" s="23" t="str">
        <f t="shared" ca="1" si="152"/>
        <v/>
      </c>
      <c r="AF393" s="22"/>
      <c r="AG393" s="23" t="str">
        <f t="shared" ca="1" si="153"/>
        <v/>
      </c>
      <c r="AH393" s="95"/>
      <c r="AI393" s="29" t="str">
        <f t="shared" ca="1" si="154"/>
        <v/>
      </c>
      <c r="AJ393" s="22"/>
      <c r="AK393" s="23" t="str">
        <f t="shared" ca="1" si="155"/>
        <v/>
      </c>
      <c r="AL393" s="22"/>
      <c r="AM393" s="23" t="str">
        <f t="shared" ca="1" si="156"/>
        <v/>
      </c>
      <c r="AN393" s="9" t="str">
        <f t="shared" si="157"/>
        <v/>
      </c>
      <c r="AO393" s="9" t="str">
        <f t="shared" si="158"/>
        <v/>
      </c>
      <c r="AP393" s="9" t="str">
        <f>IF(AN393=7,VLOOKUP(AO393,設定!$A$2:$B$6,2,1),"---")</f>
        <v>---</v>
      </c>
      <c r="AQ393" s="64"/>
      <c r="AR393" s="65"/>
      <c r="AS393" s="65"/>
      <c r="AT393" s="66" t="s">
        <v>105</v>
      </c>
      <c r="AU393" s="67"/>
      <c r="AV393" s="66"/>
      <c r="AW393" s="68"/>
      <c r="AX393" s="69" t="str">
        <f t="shared" si="161"/>
        <v/>
      </c>
      <c r="AY393" s="66" t="s">
        <v>105</v>
      </c>
      <c r="AZ393" s="66" t="s">
        <v>105</v>
      </c>
      <c r="BA393" s="66" t="s">
        <v>105</v>
      </c>
      <c r="BB393" s="66"/>
      <c r="BC393" s="66"/>
      <c r="BD393" s="66"/>
      <c r="BE393" s="66"/>
      <c r="BF393" s="70"/>
      <c r="BG393" s="74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153"/>
      <c r="BZ393" s="83"/>
      <c r="CA393" s="31"/>
      <c r="CB393" s="31">
        <v>381</v>
      </c>
      <c r="CC393" s="15" t="str">
        <f t="shared" si="159"/>
        <v/>
      </c>
      <c r="CD393" s="15" t="str">
        <f t="shared" si="162"/>
        <v>立得点表!3:12</v>
      </c>
      <c r="CE393" s="92" t="str">
        <f t="shared" si="163"/>
        <v>立得点表!16:25</v>
      </c>
      <c r="CF393" s="15" t="str">
        <f t="shared" si="164"/>
        <v>立3段得点表!3:13</v>
      </c>
      <c r="CG393" s="92" t="str">
        <f t="shared" si="165"/>
        <v>立3段得点表!16:25</v>
      </c>
      <c r="CH393" s="15" t="str">
        <f t="shared" si="166"/>
        <v>ボール得点表!3:13</v>
      </c>
      <c r="CI393" s="92" t="str">
        <f t="shared" si="167"/>
        <v>ボール得点表!16:25</v>
      </c>
      <c r="CJ393" s="15" t="str">
        <f t="shared" si="168"/>
        <v>50m得点表!3:13</v>
      </c>
      <c r="CK393" s="92" t="str">
        <f t="shared" si="169"/>
        <v>50m得点表!16:25</v>
      </c>
      <c r="CL393" s="15" t="str">
        <f t="shared" si="170"/>
        <v>往得点表!3:13</v>
      </c>
      <c r="CM393" s="92" t="str">
        <f t="shared" si="171"/>
        <v>往得点表!16:25</v>
      </c>
      <c r="CN393" s="15" t="str">
        <f t="shared" si="172"/>
        <v>腕得点表!3:13</v>
      </c>
      <c r="CO393" s="92" t="str">
        <f t="shared" si="173"/>
        <v>腕得点表!16:25</v>
      </c>
      <c r="CP393" s="15" t="str">
        <f t="shared" si="174"/>
        <v>腕膝得点表!3:4</v>
      </c>
      <c r="CQ393" s="92" t="str">
        <f t="shared" si="175"/>
        <v>腕膝得点表!8:9</v>
      </c>
      <c r="CR393" s="15" t="str">
        <f t="shared" si="176"/>
        <v>20mシャトルラン得点表!3:13</v>
      </c>
      <c r="CS393" s="92" t="str">
        <f t="shared" si="177"/>
        <v>20mシャトルラン得点表!16:25</v>
      </c>
      <c r="CT393" s="31" t="b">
        <f t="shared" si="160"/>
        <v>0</v>
      </c>
    </row>
    <row r="394" spans="1:98">
      <c r="A394" s="8">
        <v>382</v>
      </c>
      <c r="B394" s="117"/>
      <c r="C394" s="13"/>
      <c r="D394" s="138"/>
      <c r="E394" s="13"/>
      <c r="F394" s="111" t="str">
        <f t="shared" si="178"/>
        <v/>
      </c>
      <c r="G394" s="13"/>
      <c r="H394" s="13"/>
      <c r="I394" s="29"/>
      <c r="J394" s="114" t="str">
        <f t="shared" ca="1" si="149"/>
        <v/>
      </c>
      <c r="K394" s="4"/>
      <c r="L394" s="45"/>
      <c r="M394" s="45"/>
      <c r="N394" s="45"/>
      <c r="O394" s="22"/>
      <c r="P394" s="23" t="str">
        <f t="shared" ca="1" si="150"/>
        <v/>
      </c>
      <c r="Q394" s="42"/>
      <c r="R394" s="43"/>
      <c r="S394" s="43"/>
      <c r="T394" s="43"/>
      <c r="U394" s="120"/>
      <c r="V394" s="95"/>
      <c r="W394" s="29" t="str">
        <f t="shared" ca="1" si="151"/>
        <v/>
      </c>
      <c r="X394" s="29"/>
      <c r="Y394" s="42"/>
      <c r="Z394" s="43"/>
      <c r="AA394" s="43"/>
      <c r="AB394" s="43"/>
      <c r="AC394" s="44"/>
      <c r="AD394" s="22"/>
      <c r="AE394" s="23" t="str">
        <f t="shared" ca="1" si="152"/>
        <v/>
      </c>
      <c r="AF394" s="22"/>
      <c r="AG394" s="23" t="str">
        <f t="shared" ca="1" si="153"/>
        <v/>
      </c>
      <c r="AH394" s="95"/>
      <c r="AI394" s="29" t="str">
        <f t="shared" ca="1" si="154"/>
        <v/>
      </c>
      <c r="AJ394" s="22"/>
      <c r="AK394" s="23" t="str">
        <f t="shared" ca="1" si="155"/>
        <v/>
      </c>
      <c r="AL394" s="22"/>
      <c r="AM394" s="23" t="str">
        <f t="shared" ca="1" si="156"/>
        <v/>
      </c>
      <c r="AN394" s="9" t="str">
        <f t="shared" si="157"/>
        <v/>
      </c>
      <c r="AO394" s="9" t="str">
        <f t="shared" si="158"/>
        <v/>
      </c>
      <c r="AP394" s="9" t="str">
        <f>IF(AN394=7,VLOOKUP(AO394,設定!$A$2:$B$6,2,1),"---")</f>
        <v>---</v>
      </c>
      <c r="AQ394" s="64"/>
      <c r="AR394" s="65"/>
      <c r="AS394" s="65"/>
      <c r="AT394" s="66" t="s">
        <v>105</v>
      </c>
      <c r="AU394" s="67"/>
      <c r="AV394" s="66"/>
      <c r="AW394" s="68"/>
      <c r="AX394" s="69" t="str">
        <f t="shared" si="161"/>
        <v/>
      </c>
      <c r="AY394" s="66" t="s">
        <v>105</v>
      </c>
      <c r="AZ394" s="66" t="s">
        <v>105</v>
      </c>
      <c r="BA394" s="66" t="s">
        <v>105</v>
      </c>
      <c r="BB394" s="66"/>
      <c r="BC394" s="66"/>
      <c r="BD394" s="66"/>
      <c r="BE394" s="66"/>
      <c r="BF394" s="70"/>
      <c r="BG394" s="74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153"/>
      <c r="BZ394" s="83"/>
      <c r="CA394" s="31"/>
      <c r="CB394" s="31">
        <v>382</v>
      </c>
      <c r="CC394" s="15" t="str">
        <f t="shared" si="159"/>
        <v/>
      </c>
      <c r="CD394" s="15" t="str">
        <f t="shared" si="162"/>
        <v>立得点表!3:12</v>
      </c>
      <c r="CE394" s="92" t="str">
        <f t="shared" si="163"/>
        <v>立得点表!16:25</v>
      </c>
      <c r="CF394" s="15" t="str">
        <f t="shared" si="164"/>
        <v>立3段得点表!3:13</v>
      </c>
      <c r="CG394" s="92" t="str">
        <f t="shared" si="165"/>
        <v>立3段得点表!16:25</v>
      </c>
      <c r="CH394" s="15" t="str">
        <f t="shared" si="166"/>
        <v>ボール得点表!3:13</v>
      </c>
      <c r="CI394" s="92" t="str">
        <f t="shared" si="167"/>
        <v>ボール得点表!16:25</v>
      </c>
      <c r="CJ394" s="15" t="str">
        <f t="shared" si="168"/>
        <v>50m得点表!3:13</v>
      </c>
      <c r="CK394" s="92" t="str">
        <f t="shared" si="169"/>
        <v>50m得点表!16:25</v>
      </c>
      <c r="CL394" s="15" t="str">
        <f t="shared" si="170"/>
        <v>往得点表!3:13</v>
      </c>
      <c r="CM394" s="92" t="str">
        <f t="shared" si="171"/>
        <v>往得点表!16:25</v>
      </c>
      <c r="CN394" s="15" t="str">
        <f t="shared" si="172"/>
        <v>腕得点表!3:13</v>
      </c>
      <c r="CO394" s="92" t="str">
        <f t="shared" si="173"/>
        <v>腕得点表!16:25</v>
      </c>
      <c r="CP394" s="15" t="str">
        <f t="shared" si="174"/>
        <v>腕膝得点表!3:4</v>
      </c>
      <c r="CQ394" s="92" t="str">
        <f t="shared" si="175"/>
        <v>腕膝得点表!8:9</v>
      </c>
      <c r="CR394" s="15" t="str">
        <f t="shared" si="176"/>
        <v>20mシャトルラン得点表!3:13</v>
      </c>
      <c r="CS394" s="92" t="str">
        <f t="shared" si="177"/>
        <v>20mシャトルラン得点表!16:25</v>
      </c>
      <c r="CT394" s="31" t="b">
        <f t="shared" si="160"/>
        <v>0</v>
      </c>
    </row>
    <row r="395" spans="1:98">
      <c r="A395" s="8">
        <v>383</v>
      </c>
      <c r="B395" s="117"/>
      <c r="C395" s="13"/>
      <c r="D395" s="138"/>
      <c r="E395" s="13"/>
      <c r="F395" s="111" t="str">
        <f t="shared" si="178"/>
        <v/>
      </c>
      <c r="G395" s="13"/>
      <c r="H395" s="13"/>
      <c r="I395" s="29"/>
      <c r="J395" s="114" t="str">
        <f t="shared" ca="1" si="149"/>
        <v/>
      </c>
      <c r="K395" s="4"/>
      <c r="L395" s="45"/>
      <c r="M395" s="45"/>
      <c r="N395" s="45"/>
      <c r="O395" s="22"/>
      <c r="P395" s="23" t="str">
        <f t="shared" ca="1" si="150"/>
        <v/>
      </c>
      <c r="Q395" s="42"/>
      <c r="R395" s="43"/>
      <c r="S395" s="43"/>
      <c r="T395" s="43"/>
      <c r="U395" s="120"/>
      <c r="V395" s="95"/>
      <c r="W395" s="29" t="str">
        <f t="shared" ca="1" si="151"/>
        <v/>
      </c>
      <c r="X395" s="29"/>
      <c r="Y395" s="42"/>
      <c r="Z395" s="43"/>
      <c r="AA395" s="43"/>
      <c r="AB395" s="43"/>
      <c r="AC395" s="44"/>
      <c r="AD395" s="22"/>
      <c r="AE395" s="23" t="str">
        <f t="shared" ca="1" si="152"/>
        <v/>
      </c>
      <c r="AF395" s="22"/>
      <c r="AG395" s="23" t="str">
        <f t="shared" ca="1" si="153"/>
        <v/>
      </c>
      <c r="AH395" s="95"/>
      <c r="AI395" s="29" t="str">
        <f t="shared" ca="1" si="154"/>
        <v/>
      </c>
      <c r="AJ395" s="22"/>
      <c r="AK395" s="23" t="str">
        <f t="shared" ca="1" si="155"/>
        <v/>
      </c>
      <c r="AL395" s="22"/>
      <c r="AM395" s="23" t="str">
        <f t="shared" ca="1" si="156"/>
        <v/>
      </c>
      <c r="AN395" s="9" t="str">
        <f t="shared" si="157"/>
        <v/>
      </c>
      <c r="AO395" s="9" t="str">
        <f t="shared" si="158"/>
        <v/>
      </c>
      <c r="AP395" s="9" t="str">
        <f>IF(AN395=7,VLOOKUP(AO395,設定!$A$2:$B$6,2,1),"---")</f>
        <v>---</v>
      </c>
      <c r="AQ395" s="64"/>
      <c r="AR395" s="65"/>
      <c r="AS395" s="65"/>
      <c r="AT395" s="66" t="s">
        <v>105</v>
      </c>
      <c r="AU395" s="67"/>
      <c r="AV395" s="66"/>
      <c r="AW395" s="68"/>
      <c r="AX395" s="69" t="str">
        <f t="shared" si="161"/>
        <v/>
      </c>
      <c r="AY395" s="66" t="s">
        <v>105</v>
      </c>
      <c r="AZ395" s="66" t="s">
        <v>105</v>
      </c>
      <c r="BA395" s="66" t="s">
        <v>105</v>
      </c>
      <c r="BB395" s="66"/>
      <c r="BC395" s="66"/>
      <c r="BD395" s="66"/>
      <c r="BE395" s="66"/>
      <c r="BF395" s="70"/>
      <c r="BG395" s="74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153"/>
      <c r="BZ395" s="83"/>
      <c r="CA395" s="31"/>
      <c r="CB395" s="31">
        <v>383</v>
      </c>
      <c r="CC395" s="15" t="str">
        <f t="shared" si="159"/>
        <v/>
      </c>
      <c r="CD395" s="15" t="str">
        <f t="shared" si="162"/>
        <v>立得点表!3:12</v>
      </c>
      <c r="CE395" s="92" t="str">
        <f t="shared" si="163"/>
        <v>立得点表!16:25</v>
      </c>
      <c r="CF395" s="15" t="str">
        <f t="shared" si="164"/>
        <v>立3段得点表!3:13</v>
      </c>
      <c r="CG395" s="92" t="str">
        <f t="shared" si="165"/>
        <v>立3段得点表!16:25</v>
      </c>
      <c r="CH395" s="15" t="str">
        <f t="shared" si="166"/>
        <v>ボール得点表!3:13</v>
      </c>
      <c r="CI395" s="92" t="str">
        <f t="shared" si="167"/>
        <v>ボール得点表!16:25</v>
      </c>
      <c r="CJ395" s="15" t="str">
        <f t="shared" si="168"/>
        <v>50m得点表!3:13</v>
      </c>
      <c r="CK395" s="92" t="str">
        <f t="shared" si="169"/>
        <v>50m得点表!16:25</v>
      </c>
      <c r="CL395" s="15" t="str">
        <f t="shared" si="170"/>
        <v>往得点表!3:13</v>
      </c>
      <c r="CM395" s="92" t="str">
        <f t="shared" si="171"/>
        <v>往得点表!16:25</v>
      </c>
      <c r="CN395" s="15" t="str">
        <f t="shared" si="172"/>
        <v>腕得点表!3:13</v>
      </c>
      <c r="CO395" s="92" t="str">
        <f t="shared" si="173"/>
        <v>腕得点表!16:25</v>
      </c>
      <c r="CP395" s="15" t="str">
        <f t="shared" si="174"/>
        <v>腕膝得点表!3:4</v>
      </c>
      <c r="CQ395" s="92" t="str">
        <f t="shared" si="175"/>
        <v>腕膝得点表!8:9</v>
      </c>
      <c r="CR395" s="15" t="str">
        <f t="shared" si="176"/>
        <v>20mシャトルラン得点表!3:13</v>
      </c>
      <c r="CS395" s="92" t="str">
        <f t="shared" si="177"/>
        <v>20mシャトルラン得点表!16:25</v>
      </c>
      <c r="CT395" s="31" t="b">
        <f t="shared" si="160"/>
        <v>0</v>
      </c>
    </row>
    <row r="396" spans="1:98">
      <c r="A396" s="8">
        <v>384</v>
      </c>
      <c r="B396" s="117"/>
      <c r="C396" s="13"/>
      <c r="D396" s="138"/>
      <c r="E396" s="13"/>
      <c r="F396" s="111" t="str">
        <f t="shared" si="178"/>
        <v/>
      </c>
      <c r="G396" s="13"/>
      <c r="H396" s="13"/>
      <c r="I396" s="29"/>
      <c r="J396" s="114" t="str">
        <f t="shared" ca="1" si="149"/>
        <v/>
      </c>
      <c r="K396" s="4"/>
      <c r="L396" s="45"/>
      <c r="M396" s="45"/>
      <c r="N396" s="45"/>
      <c r="O396" s="22"/>
      <c r="P396" s="23" t="str">
        <f t="shared" ca="1" si="150"/>
        <v/>
      </c>
      <c r="Q396" s="42"/>
      <c r="R396" s="43"/>
      <c r="S396" s="43"/>
      <c r="T396" s="43"/>
      <c r="U396" s="120"/>
      <c r="V396" s="95"/>
      <c r="W396" s="29" t="str">
        <f t="shared" ca="1" si="151"/>
        <v/>
      </c>
      <c r="X396" s="29"/>
      <c r="Y396" s="42"/>
      <c r="Z396" s="43"/>
      <c r="AA396" s="43"/>
      <c r="AB396" s="43"/>
      <c r="AC396" s="44"/>
      <c r="AD396" s="22"/>
      <c r="AE396" s="23" t="str">
        <f t="shared" ca="1" si="152"/>
        <v/>
      </c>
      <c r="AF396" s="22"/>
      <c r="AG396" s="23" t="str">
        <f t="shared" ca="1" si="153"/>
        <v/>
      </c>
      <c r="AH396" s="95"/>
      <c r="AI396" s="29" t="str">
        <f t="shared" ca="1" si="154"/>
        <v/>
      </c>
      <c r="AJ396" s="22"/>
      <c r="AK396" s="23" t="str">
        <f t="shared" ca="1" si="155"/>
        <v/>
      </c>
      <c r="AL396" s="22"/>
      <c r="AM396" s="23" t="str">
        <f t="shared" ca="1" si="156"/>
        <v/>
      </c>
      <c r="AN396" s="9" t="str">
        <f t="shared" si="157"/>
        <v/>
      </c>
      <c r="AO396" s="9" t="str">
        <f t="shared" si="158"/>
        <v/>
      </c>
      <c r="AP396" s="9" t="str">
        <f>IF(AN396=7,VLOOKUP(AO396,設定!$A$2:$B$6,2,1),"---")</f>
        <v>---</v>
      </c>
      <c r="AQ396" s="64"/>
      <c r="AR396" s="65"/>
      <c r="AS396" s="65"/>
      <c r="AT396" s="66" t="s">
        <v>105</v>
      </c>
      <c r="AU396" s="67"/>
      <c r="AV396" s="66"/>
      <c r="AW396" s="68"/>
      <c r="AX396" s="69" t="str">
        <f t="shared" si="161"/>
        <v/>
      </c>
      <c r="AY396" s="66" t="s">
        <v>105</v>
      </c>
      <c r="AZ396" s="66" t="s">
        <v>105</v>
      </c>
      <c r="BA396" s="66" t="s">
        <v>105</v>
      </c>
      <c r="BB396" s="66"/>
      <c r="BC396" s="66"/>
      <c r="BD396" s="66"/>
      <c r="BE396" s="66"/>
      <c r="BF396" s="70"/>
      <c r="BG396" s="74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153"/>
      <c r="BZ396" s="83"/>
      <c r="CA396" s="31"/>
      <c r="CB396" s="31">
        <v>384</v>
      </c>
      <c r="CC396" s="15" t="str">
        <f t="shared" si="159"/>
        <v/>
      </c>
      <c r="CD396" s="15" t="str">
        <f t="shared" si="162"/>
        <v>立得点表!3:12</v>
      </c>
      <c r="CE396" s="92" t="str">
        <f t="shared" si="163"/>
        <v>立得点表!16:25</v>
      </c>
      <c r="CF396" s="15" t="str">
        <f t="shared" si="164"/>
        <v>立3段得点表!3:13</v>
      </c>
      <c r="CG396" s="92" t="str">
        <f t="shared" si="165"/>
        <v>立3段得点表!16:25</v>
      </c>
      <c r="CH396" s="15" t="str">
        <f t="shared" si="166"/>
        <v>ボール得点表!3:13</v>
      </c>
      <c r="CI396" s="92" t="str">
        <f t="shared" si="167"/>
        <v>ボール得点表!16:25</v>
      </c>
      <c r="CJ396" s="15" t="str">
        <f t="shared" si="168"/>
        <v>50m得点表!3:13</v>
      </c>
      <c r="CK396" s="92" t="str">
        <f t="shared" si="169"/>
        <v>50m得点表!16:25</v>
      </c>
      <c r="CL396" s="15" t="str">
        <f t="shared" si="170"/>
        <v>往得点表!3:13</v>
      </c>
      <c r="CM396" s="92" t="str">
        <f t="shared" si="171"/>
        <v>往得点表!16:25</v>
      </c>
      <c r="CN396" s="15" t="str">
        <f t="shared" si="172"/>
        <v>腕得点表!3:13</v>
      </c>
      <c r="CO396" s="92" t="str">
        <f t="shared" si="173"/>
        <v>腕得点表!16:25</v>
      </c>
      <c r="CP396" s="15" t="str">
        <f t="shared" si="174"/>
        <v>腕膝得点表!3:4</v>
      </c>
      <c r="CQ396" s="92" t="str">
        <f t="shared" si="175"/>
        <v>腕膝得点表!8:9</v>
      </c>
      <c r="CR396" s="15" t="str">
        <f t="shared" si="176"/>
        <v>20mシャトルラン得点表!3:13</v>
      </c>
      <c r="CS396" s="92" t="str">
        <f t="shared" si="177"/>
        <v>20mシャトルラン得点表!16:25</v>
      </c>
      <c r="CT396" s="31" t="b">
        <f t="shared" si="160"/>
        <v>0</v>
      </c>
    </row>
    <row r="397" spans="1:98">
      <c r="A397" s="8">
        <v>385</v>
      </c>
      <c r="B397" s="117"/>
      <c r="C397" s="13"/>
      <c r="D397" s="138"/>
      <c r="E397" s="13"/>
      <c r="F397" s="111" t="str">
        <f t="shared" si="178"/>
        <v/>
      </c>
      <c r="G397" s="13"/>
      <c r="H397" s="13"/>
      <c r="I397" s="29"/>
      <c r="J397" s="114" t="str">
        <f t="shared" ref="J397:J460" ca="1" si="179">IF(B397="","",IF(I397="","",CHOOSE(MATCH($I397,IF($C397="男",INDIRECT(CJ397),INDIRECT(CK397)),1),10,9,8,7,6,5,4,3,2,1)))</f>
        <v/>
      </c>
      <c r="K397" s="4"/>
      <c r="L397" s="45"/>
      <c r="M397" s="45"/>
      <c r="N397" s="45"/>
      <c r="O397" s="22"/>
      <c r="P397" s="23" t="str">
        <f t="shared" ref="P397:P460" ca="1" si="180">IF(B397="","",IF(O397="","",CHOOSE(MATCH($O397,IF($C397="男",INDIRECT(CD397),INDIRECT(CE397)),1),1,2,3,4,5,6,7,8,9,10)))</f>
        <v/>
      </c>
      <c r="Q397" s="42"/>
      <c r="R397" s="43"/>
      <c r="S397" s="43"/>
      <c r="T397" s="43"/>
      <c r="U397" s="120"/>
      <c r="V397" s="95"/>
      <c r="W397" s="29" t="str">
        <f t="shared" ref="W397:W460" ca="1" si="181">IF(B397="","",IF(V397="","",CHOOSE(MATCH($V397,IF($C397="男",INDIRECT(CH397),INDIRECT(CI397)),1),1,2,3,4,5,6,7,8,9,10)))</f>
        <v/>
      </c>
      <c r="X397" s="29"/>
      <c r="Y397" s="42"/>
      <c r="Z397" s="43"/>
      <c r="AA397" s="43"/>
      <c r="AB397" s="43"/>
      <c r="AC397" s="44"/>
      <c r="AD397" s="22"/>
      <c r="AE397" s="23" t="str">
        <f t="shared" ref="AE397:AE460" ca="1" si="182">IF(B397="","",IF(AD397="","",CHOOSE(MATCH(AD397,IF($C397="男",INDIRECT(CL397),INDIRECT(CM397)),1),1,2,3,4,5,6,7,8,9,10)))</f>
        <v/>
      </c>
      <c r="AF397" s="22"/>
      <c r="AG397" s="23" t="str">
        <f t="shared" ref="AG397:AG460" ca="1" si="183">IF(B397="","",IF(AF397="","",CHOOSE(MATCH(AF397,IF($C397="男",INDIRECT(CN397),INDIRECT(CO397)),1),1,2,3,4,5,6,7,8,9,10)))</f>
        <v/>
      </c>
      <c r="AH397" s="95"/>
      <c r="AI397" s="29" t="str">
        <f t="shared" ref="AI397:AI460" ca="1" si="184">IF(B397="","",IF(AH397="","",CHOOSE(MATCH(AH397,IF($C397="男",INDIRECT(CP397),INDIRECT(CQ397)),1),1,2,3,4,5,6,7,8,9,10)))</f>
        <v/>
      </c>
      <c r="AJ397" s="22"/>
      <c r="AK397" s="23" t="str">
        <f t="shared" ref="AK397:AK460" ca="1" si="185">IF(B397="","",IF(AJ397="","",CHOOSE(MATCH($AJ397,IF($C397="男",INDIRECT(CF397),INDIRECT(CG397)),1),1,2,3,4,5,6,7,8,9,10)))</f>
        <v/>
      </c>
      <c r="AL397" s="22"/>
      <c r="AM397" s="23" t="str">
        <f t="shared" ref="AM397:AM460" ca="1" si="186">IF(B397="","",IF(AL397="","",CHOOSE(MATCH(AL397,IF($C397="男",INDIRECT(CR397),INDIRECT(CS397)),1),1,2,3,4,5,6,7,8,9,10)))</f>
        <v/>
      </c>
      <c r="AN397" s="9" t="str">
        <f t="shared" ref="AN397:AN460" si="187">IF(B397="","",COUNT(O397,AJ397,V397,I397,AF397,AD397,AL397,AH397))</f>
        <v/>
      </c>
      <c r="AO397" s="9" t="str">
        <f t="shared" ref="AO397:AO460" si="188">IF(B397="","",SUM(P397,AK397,W397,AG397,J397,AE397,AM397,AI397))</f>
        <v/>
      </c>
      <c r="AP397" s="9" t="str">
        <f>IF(AN397=7,VLOOKUP(AO397,設定!$A$2:$B$6,2,1),"---")</f>
        <v>---</v>
      </c>
      <c r="AQ397" s="64"/>
      <c r="AR397" s="65"/>
      <c r="AS397" s="65"/>
      <c r="AT397" s="66" t="s">
        <v>105</v>
      </c>
      <c r="AU397" s="67"/>
      <c r="AV397" s="66"/>
      <c r="AW397" s="68"/>
      <c r="AX397" s="69" t="str">
        <f t="shared" si="161"/>
        <v/>
      </c>
      <c r="AY397" s="66" t="s">
        <v>105</v>
      </c>
      <c r="AZ397" s="66" t="s">
        <v>105</v>
      </c>
      <c r="BA397" s="66" t="s">
        <v>105</v>
      </c>
      <c r="BB397" s="66"/>
      <c r="BC397" s="66"/>
      <c r="BD397" s="66"/>
      <c r="BE397" s="66"/>
      <c r="BF397" s="70"/>
      <c r="BG397" s="74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153"/>
      <c r="BZ397" s="83"/>
      <c r="CA397" s="31"/>
      <c r="CB397" s="31">
        <v>385</v>
      </c>
      <c r="CC397" s="15" t="str">
        <f t="shared" ref="CC397:CC460" si="189">IF(F397="","",VLOOKUP(F397,年齢変換表,2))</f>
        <v/>
      </c>
      <c r="CD397" s="15" t="str">
        <f t="shared" si="162"/>
        <v>立得点表!3:12</v>
      </c>
      <c r="CE397" s="92" t="str">
        <f t="shared" si="163"/>
        <v>立得点表!16:25</v>
      </c>
      <c r="CF397" s="15" t="str">
        <f t="shared" si="164"/>
        <v>立3段得点表!3:13</v>
      </c>
      <c r="CG397" s="92" t="str">
        <f t="shared" si="165"/>
        <v>立3段得点表!16:25</v>
      </c>
      <c r="CH397" s="15" t="str">
        <f t="shared" si="166"/>
        <v>ボール得点表!3:13</v>
      </c>
      <c r="CI397" s="92" t="str">
        <f t="shared" si="167"/>
        <v>ボール得点表!16:25</v>
      </c>
      <c r="CJ397" s="15" t="str">
        <f t="shared" si="168"/>
        <v>50m得点表!3:13</v>
      </c>
      <c r="CK397" s="92" t="str">
        <f t="shared" si="169"/>
        <v>50m得点表!16:25</v>
      </c>
      <c r="CL397" s="15" t="str">
        <f t="shared" si="170"/>
        <v>往得点表!3:13</v>
      </c>
      <c r="CM397" s="92" t="str">
        <f t="shared" si="171"/>
        <v>往得点表!16:25</v>
      </c>
      <c r="CN397" s="15" t="str">
        <f t="shared" si="172"/>
        <v>腕得点表!3:13</v>
      </c>
      <c r="CO397" s="92" t="str">
        <f t="shared" si="173"/>
        <v>腕得点表!16:25</v>
      </c>
      <c r="CP397" s="15" t="str">
        <f t="shared" si="174"/>
        <v>腕膝得点表!3:4</v>
      </c>
      <c r="CQ397" s="92" t="str">
        <f t="shared" si="175"/>
        <v>腕膝得点表!8:9</v>
      </c>
      <c r="CR397" s="15" t="str">
        <f t="shared" si="176"/>
        <v>20mシャトルラン得点表!3:13</v>
      </c>
      <c r="CS397" s="92" t="str">
        <f t="shared" si="177"/>
        <v>20mシャトルラン得点表!16:25</v>
      </c>
      <c r="CT397" s="31" t="b">
        <f t="shared" ref="CT397:CT460" si="190">OR(AND(E397&lt;=7,E397&lt;&gt;""),AND(E397&gt;=50,E397=""))</f>
        <v>0</v>
      </c>
    </row>
    <row r="398" spans="1:98">
      <c r="A398" s="8">
        <v>386</v>
      </c>
      <c r="B398" s="117"/>
      <c r="C398" s="13"/>
      <c r="D398" s="138"/>
      <c r="E398" s="13"/>
      <c r="F398" s="111" t="str">
        <f t="shared" si="178"/>
        <v/>
      </c>
      <c r="G398" s="13"/>
      <c r="H398" s="13"/>
      <c r="I398" s="29"/>
      <c r="J398" s="114" t="str">
        <f t="shared" ca="1" si="179"/>
        <v/>
      </c>
      <c r="K398" s="4"/>
      <c r="L398" s="45"/>
      <c r="M398" s="45"/>
      <c r="N398" s="45"/>
      <c r="O398" s="22"/>
      <c r="P398" s="23" t="str">
        <f t="shared" ca="1" si="180"/>
        <v/>
      </c>
      <c r="Q398" s="42"/>
      <c r="R398" s="43"/>
      <c r="S398" s="43"/>
      <c r="T398" s="43"/>
      <c r="U398" s="120"/>
      <c r="V398" s="95"/>
      <c r="W398" s="29" t="str">
        <f t="shared" ca="1" si="181"/>
        <v/>
      </c>
      <c r="X398" s="29"/>
      <c r="Y398" s="42"/>
      <c r="Z398" s="43"/>
      <c r="AA398" s="43"/>
      <c r="AB398" s="43"/>
      <c r="AC398" s="44"/>
      <c r="AD398" s="22"/>
      <c r="AE398" s="23" t="str">
        <f t="shared" ca="1" si="182"/>
        <v/>
      </c>
      <c r="AF398" s="22"/>
      <c r="AG398" s="23" t="str">
        <f t="shared" ca="1" si="183"/>
        <v/>
      </c>
      <c r="AH398" s="95"/>
      <c r="AI398" s="29" t="str">
        <f t="shared" ca="1" si="184"/>
        <v/>
      </c>
      <c r="AJ398" s="22"/>
      <c r="AK398" s="23" t="str">
        <f t="shared" ca="1" si="185"/>
        <v/>
      </c>
      <c r="AL398" s="22"/>
      <c r="AM398" s="23" t="str">
        <f t="shared" ca="1" si="186"/>
        <v/>
      </c>
      <c r="AN398" s="9" t="str">
        <f t="shared" si="187"/>
        <v/>
      </c>
      <c r="AO398" s="9" t="str">
        <f t="shared" si="188"/>
        <v/>
      </c>
      <c r="AP398" s="9" t="str">
        <f>IF(AN398=7,VLOOKUP(AO398,設定!$A$2:$B$6,2,1),"---")</f>
        <v>---</v>
      </c>
      <c r="AQ398" s="64"/>
      <c r="AR398" s="65"/>
      <c r="AS398" s="65"/>
      <c r="AT398" s="66" t="s">
        <v>105</v>
      </c>
      <c r="AU398" s="67"/>
      <c r="AV398" s="66"/>
      <c r="AW398" s="68"/>
      <c r="AX398" s="69" t="str">
        <f t="shared" ref="AX398:AX461" si="191">IF(AW398="","",AW398/AV398)</f>
        <v/>
      </c>
      <c r="AY398" s="66" t="s">
        <v>105</v>
      </c>
      <c r="AZ398" s="66" t="s">
        <v>105</v>
      </c>
      <c r="BA398" s="66" t="s">
        <v>105</v>
      </c>
      <c r="BB398" s="66"/>
      <c r="BC398" s="66"/>
      <c r="BD398" s="66"/>
      <c r="BE398" s="66"/>
      <c r="BF398" s="70"/>
      <c r="BG398" s="74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153"/>
      <c r="BZ398" s="83"/>
      <c r="CA398" s="31"/>
      <c r="CB398" s="31">
        <v>386</v>
      </c>
      <c r="CC398" s="15" t="str">
        <f t="shared" si="189"/>
        <v/>
      </c>
      <c r="CD398" s="15" t="str">
        <f t="shared" ref="CD398:CD461" si="192">"立得点表!"&amp;$CC398&amp;"3:"&amp;$CC398&amp;"12"</f>
        <v>立得点表!3:12</v>
      </c>
      <c r="CE398" s="92" t="str">
        <f t="shared" ref="CE398:CE461" si="193">"立得点表!"&amp;$CC398&amp;"16:"&amp;$CC398&amp;"25"</f>
        <v>立得点表!16:25</v>
      </c>
      <c r="CF398" s="15" t="str">
        <f t="shared" ref="CF398:CF461" si="194">"立3段得点表!"&amp;$CC398&amp;"3:"&amp;$CC398&amp;"13"</f>
        <v>立3段得点表!3:13</v>
      </c>
      <c r="CG398" s="92" t="str">
        <f t="shared" ref="CG398:CG461" si="195">"立3段得点表!"&amp;$CC398&amp;"16:"&amp;$CC398&amp;"25"</f>
        <v>立3段得点表!16:25</v>
      </c>
      <c r="CH398" s="15" t="str">
        <f t="shared" ref="CH398:CH461" si="196">"ボール得点表!"&amp;$CC398&amp;"3:"&amp;$CC398&amp;"13"</f>
        <v>ボール得点表!3:13</v>
      </c>
      <c r="CI398" s="92" t="str">
        <f t="shared" ref="CI398:CI461" si="197">"ボール得点表!"&amp;$CC398&amp;"16:"&amp;$CC398&amp;"25"</f>
        <v>ボール得点表!16:25</v>
      </c>
      <c r="CJ398" s="15" t="str">
        <f t="shared" ref="CJ398:CJ461" si="198">"50m得点表!"&amp;$CC398&amp;"3:"&amp;$CC398&amp;"13"</f>
        <v>50m得点表!3:13</v>
      </c>
      <c r="CK398" s="92" t="str">
        <f t="shared" ref="CK398:CK461" si="199">"50m得点表!"&amp;$CC398&amp;"16:"&amp;$CC398&amp;"25"</f>
        <v>50m得点表!16:25</v>
      </c>
      <c r="CL398" s="15" t="str">
        <f t="shared" ref="CL398:CL461" si="200">"往得点表!"&amp;$CC398&amp;"3:"&amp;$CC398&amp;"13"</f>
        <v>往得点表!3:13</v>
      </c>
      <c r="CM398" s="92" t="str">
        <f t="shared" ref="CM398:CM461" si="201">"往得点表!"&amp;$CC398&amp;"16:"&amp;$CC398&amp;"25"</f>
        <v>往得点表!16:25</v>
      </c>
      <c r="CN398" s="15" t="str">
        <f t="shared" ref="CN398:CN461" si="202">"腕得点表!"&amp;$CC398&amp;"3:"&amp;$CC398&amp;"13"</f>
        <v>腕得点表!3:13</v>
      </c>
      <c r="CO398" s="92" t="str">
        <f t="shared" ref="CO398:CO461" si="203">"腕得点表!"&amp;$CC398&amp;"16:"&amp;$CC398&amp;"25"</f>
        <v>腕得点表!16:25</v>
      </c>
      <c r="CP398" s="15" t="str">
        <f t="shared" ref="CP398:CP461" si="204">"腕膝得点表!"&amp;$CC398&amp;"3:"&amp;$CC398&amp;"4"</f>
        <v>腕膝得点表!3:4</v>
      </c>
      <c r="CQ398" s="92" t="str">
        <f t="shared" ref="CQ398:CQ461" si="205">"腕膝得点表!"&amp;$CC398&amp;"8:"&amp;$CC398&amp;"9"</f>
        <v>腕膝得点表!8:9</v>
      </c>
      <c r="CR398" s="15" t="str">
        <f t="shared" ref="CR398:CR461" si="206">"20mシャトルラン得点表!"&amp;$CC398&amp;"3:"&amp;$CC398&amp;"13"</f>
        <v>20mシャトルラン得点表!3:13</v>
      </c>
      <c r="CS398" s="92" t="str">
        <f t="shared" ref="CS398:CS461" si="207">"20mシャトルラン得点表!"&amp;$CC398&amp;"16:"&amp;$CC398&amp;"25"</f>
        <v>20mシャトルラン得点表!16:25</v>
      </c>
      <c r="CT398" s="31" t="b">
        <f t="shared" si="190"/>
        <v>0</v>
      </c>
    </row>
    <row r="399" spans="1:98">
      <c r="A399" s="8">
        <v>387</v>
      </c>
      <c r="B399" s="117"/>
      <c r="C399" s="13"/>
      <c r="D399" s="138"/>
      <c r="E399" s="13"/>
      <c r="F399" s="111" t="str">
        <f t="shared" si="178"/>
        <v/>
      </c>
      <c r="G399" s="13"/>
      <c r="H399" s="13"/>
      <c r="I399" s="29"/>
      <c r="J399" s="114" t="str">
        <f t="shared" ca="1" si="179"/>
        <v/>
      </c>
      <c r="K399" s="4"/>
      <c r="L399" s="45"/>
      <c r="M399" s="45"/>
      <c r="N399" s="45"/>
      <c r="O399" s="22"/>
      <c r="P399" s="23" t="str">
        <f t="shared" ca="1" si="180"/>
        <v/>
      </c>
      <c r="Q399" s="42"/>
      <c r="R399" s="43"/>
      <c r="S399" s="43"/>
      <c r="T399" s="43"/>
      <c r="U399" s="120"/>
      <c r="V399" s="95"/>
      <c r="W399" s="29" t="str">
        <f t="shared" ca="1" si="181"/>
        <v/>
      </c>
      <c r="X399" s="29"/>
      <c r="Y399" s="42"/>
      <c r="Z399" s="43"/>
      <c r="AA399" s="43"/>
      <c r="AB399" s="43"/>
      <c r="AC399" s="44"/>
      <c r="AD399" s="22"/>
      <c r="AE399" s="23" t="str">
        <f t="shared" ca="1" si="182"/>
        <v/>
      </c>
      <c r="AF399" s="22"/>
      <c r="AG399" s="23" t="str">
        <f t="shared" ca="1" si="183"/>
        <v/>
      </c>
      <c r="AH399" s="95"/>
      <c r="AI399" s="29" t="str">
        <f t="shared" ca="1" si="184"/>
        <v/>
      </c>
      <c r="AJ399" s="22"/>
      <c r="AK399" s="23" t="str">
        <f t="shared" ca="1" si="185"/>
        <v/>
      </c>
      <c r="AL399" s="22"/>
      <c r="AM399" s="23" t="str">
        <f t="shared" ca="1" si="186"/>
        <v/>
      </c>
      <c r="AN399" s="9" t="str">
        <f t="shared" si="187"/>
        <v/>
      </c>
      <c r="AO399" s="9" t="str">
        <f t="shared" si="188"/>
        <v/>
      </c>
      <c r="AP399" s="9" t="str">
        <f>IF(AN399=7,VLOOKUP(AO399,設定!$A$2:$B$6,2,1),"---")</f>
        <v>---</v>
      </c>
      <c r="AQ399" s="64"/>
      <c r="AR399" s="65"/>
      <c r="AS399" s="65"/>
      <c r="AT399" s="66" t="s">
        <v>105</v>
      </c>
      <c r="AU399" s="67"/>
      <c r="AV399" s="66"/>
      <c r="AW399" s="68"/>
      <c r="AX399" s="69" t="str">
        <f t="shared" si="191"/>
        <v/>
      </c>
      <c r="AY399" s="66" t="s">
        <v>105</v>
      </c>
      <c r="AZ399" s="66" t="s">
        <v>105</v>
      </c>
      <c r="BA399" s="66" t="s">
        <v>105</v>
      </c>
      <c r="BB399" s="66"/>
      <c r="BC399" s="66"/>
      <c r="BD399" s="66"/>
      <c r="BE399" s="66"/>
      <c r="BF399" s="70"/>
      <c r="BG399" s="74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153"/>
      <c r="BZ399" s="83"/>
      <c r="CA399" s="31"/>
      <c r="CB399" s="31">
        <v>387</v>
      </c>
      <c r="CC399" s="15" t="str">
        <f t="shared" si="189"/>
        <v/>
      </c>
      <c r="CD399" s="15" t="str">
        <f t="shared" si="192"/>
        <v>立得点表!3:12</v>
      </c>
      <c r="CE399" s="92" t="str">
        <f t="shared" si="193"/>
        <v>立得点表!16:25</v>
      </c>
      <c r="CF399" s="15" t="str">
        <f t="shared" si="194"/>
        <v>立3段得点表!3:13</v>
      </c>
      <c r="CG399" s="92" t="str">
        <f t="shared" si="195"/>
        <v>立3段得点表!16:25</v>
      </c>
      <c r="CH399" s="15" t="str">
        <f t="shared" si="196"/>
        <v>ボール得点表!3:13</v>
      </c>
      <c r="CI399" s="92" t="str">
        <f t="shared" si="197"/>
        <v>ボール得点表!16:25</v>
      </c>
      <c r="CJ399" s="15" t="str">
        <f t="shared" si="198"/>
        <v>50m得点表!3:13</v>
      </c>
      <c r="CK399" s="92" t="str">
        <f t="shared" si="199"/>
        <v>50m得点表!16:25</v>
      </c>
      <c r="CL399" s="15" t="str">
        <f t="shared" si="200"/>
        <v>往得点表!3:13</v>
      </c>
      <c r="CM399" s="92" t="str">
        <f t="shared" si="201"/>
        <v>往得点表!16:25</v>
      </c>
      <c r="CN399" s="15" t="str">
        <f t="shared" si="202"/>
        <v>腕得点表!3:13</v>
      </c>
      <c r="CO399" s="92" t="str">
        <f t="shared" si="203"/>
        <v>腕得点表!16:25</v>
      </c>
      <c r="CP399" s="15" t="str">
        <f t="shared" si="204"/>
        <v>腕膝得点表!3:4</v>
      </c>
      <c r="CQ399" s="92" t="str">
        <f t="shared" si="205"/>
        <v>腕膝得点表!8:9</v>
      </c>
      <c r="CR399" s="15" t="str">
        <f t="shared" si="206"/>
        <v>20mシャトルラン得点表!3:13</v>
      </c>
      <c r="CS399" s="92" t="str">
        <f t="shared" si="207"/>
        <v>20mシャトルラン得点表!16:25</v>
      </c>
      <c r="CT399" s="31" t="b">
        <f t="shared" si="190"/>
        <v>0</v>
      </c>
    </row>
    <row r="400" spans="1:98">
      <c r="A400" s="8">
        <v>388</v>
      </c>
      <c r="B400" s="117"/>
      <c r="C400" s="13"/>
      <c r="D400" s="138"/>
      <c r="E400" s="13"/>
      <c r="F400" s="111" t="str">
        <f t="shared" si="178"/>
        <v/>
      </c>
      <c r="G400" s="13"/>
      <c r="H400" s="13"/>
      <c r="I400" s="29"/>
      <c r="J400" s="114" t="str">
        <f t="shared" ca="1" si="179"/>
        <v/>
      </c>
      <c r="K400" s="4"/>
      <c r="L400" s="45"/>
      <c r="M400" s="45"/>
      <c r="N400" s="45"/>
      <c r="O400" s="22"/>
      <c r="P400" s="23" t="str">
        <f t="shared" ca="1" si="180"/>
        <v/>
      </c>
      <c r="Q400" s="42"/>
      <c r="R400" s="43"/>
      <c r="S400" s="43"/>
      <c r="T400" s="43"/>
      <c r="U400" s="120"/>
      <c r="V400" s="95"/>
      <c r="W400" s="29" t="str">
        <f t="shared" ca="1" si="181"/>
        <v/>
      </c>
      <c r="X400" s="29"/>
      <c r="Y400" s="42"/>
      <c r="Z400" s="43"/>
      <c r="AA400" s="43"/>
      <c r="AB400" s="43"/>
      <c r="AC400" s="44"/>
      <c r="AD400" s="22"/>
      <c r="AE400" s="23" t="str">
        <f t="shared" ca="1" si="182"/>
        <v/>
      </c>
      <c r="AF400" s="22"/>
      <c r="AG400" s="23" t="str">
        <f t="shared" ca="1" si="183"/>
        <v/>
      </c>
      <c r="AH400" s="95"/>
      <c r="AI400" s="29" t="str">
        <f t="shared" ca="1" si="184"/>
        <v/>
      </c>
      <c r="AJ400" s="22"/>
      <c r="AK400" s="23" t="str">
        <f t="shared" ca="1" si="185"/>
        <v/>
      </c>
      <c r="AL400" s="22"/>
      <c r="AM400" s="23" t="str">
        <f t="shared" ca="1" si="186"/>
        <v/>
      </c>
      <c r="AN400" s="9" t="str">
        <f t="shared" si="187"/>
        <v/>
      </c>
      <c r="AO400" s="9" t="str">
        <f t="shared" si="188"/>
        <v/>
      </c>
      <c r="AP400" s="9" t="str">
        <f>IF(AN400=7,VLOOKUP(AO400,設定!$A$2:$B$6,2,1),"---")</f>
        <v>---</v>
      </c>
      <c r="AQ400" s="64"/>
      <c r="AR400" s="65"/>
      <c r="AS400" s="65"/>
      <c r="AT400" s="66" t="s">
        <v>105</v>
      </c>
      <c r="AU400" s="67"/>
      <c r="AV400" s="66"/>
      <c r="AW400" s="68"/>
      <c r="AX400" s="69" t="str">
        <f t="shared" si="191"/>
        <v/>
      </c>
      <c r="AY400" s="66" t="s">
        <v>105</v>
      </c>
      <c r="AZ400" s="66" t="s">
        <v>105</v>
      </c>
      <c r="BA400" s="66" t="s">
        <v>105</v>
      </c>
      <c r="BB400" s="66"/>
      <c r="BC400" s="66"/>
      <c r="BD400" s="66"/>
      <c r="BE400" s="66"/>
      <c r="BF400" s="70"/>
      <c r="BG400" s="74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153"/>
      <c r="BZ400" s="83"/>
      <c r="CA400" s="31"/>
      <c r="CB400" s="31">
        <v>388</v>
      </c>
      <c r="CC400" s="15" t="str">
        <f t="shared" si="189"/>
        <v/>
      </c>
      <c r="CD400" s="15" t="str">
        <f t="shared" si="192"/>
        <v>立得点表!3:12</v>
      </c>
      <c r="CE400" s="92" t="str">
        <f t="shared" si="193"/>
        <v>立得点表!16:25</v>
      </c>
      <c r="CF400" s="15" t="str">
        <f t="shared" si="194"/>
        <v>立3段得点表!3:13</v>
      </c>
      <c r="CG400" s="92" t="str">
        <f t="shared" si="195"/>
        <v>立3段得点表!16:25</v>
      </c>
      <c r="CH400" s="15" t="str">
        <f t="shared" si="196"/>
        <v>ボール得点表!3:13</v>
      </c>
      <c r="CI400" s="92" t="str">
        <f t="shared" si="197"/>
        <v>ボール得点表!16:25</v>
      </c>
      <c r="CJ400" s="15" t="str">
        <f t="shared" si="198"/>
        <v>50m得点表!3:13</v>
      </c>
      <c r="CK400" s="92" t="str">
        <f t="shared" si="199"/>
        <v>50m得点表!16:25</v>
      </c>
      <c r="CL400" s="15" t="str">
        <f t="shared" si="200"/>
        <v>往得点表!3:13</v>
      </c>
      <c r="CM400" s="92" t="str">
        <f t="shared" si="201"/>
        <v>往得点表!16:25</v>
      </c>
      <c r="CN400" s="15" t="str">
        <f t="shared" si="202"/>
        <v>腕得点表!3:13</v>
      </c>
      <c r="CO400" s="92" t="str">
        <f t="shared" si="203"/>
        <v>腕得点表!16:25</v>
      </c>
      <c r="CP400" s="15" t="str">
        <f t="shared" si="204"/>
        <v>腕膝得点表!3:4</v>
      </c>
      <c r="CQ400" s="92" t="str">
        <f t="shared" si="205"/>
        <v>腕膝得点表!8:9</v>
      </c>
      <c r="CR400" s="15" t="str">
        <f t="shared" si="206"/>
        <v>20mシャトルラン得点表!3:13</v>
      </c>
      <c r="CS400" s="92" t="str">
        <f t="shared" si="207"/>
        <v>20mシャトルラン得点表!16:25</v>
      </c>
      <c r="CT400" s="31" t="b">
        <f t="shared" si="190"/>
        <v>0</v>
      </c>
    </row>
    <row r="401" spans="1:98">
      <c r="A401" s="8">
        <v>389</v>
      </c>
      <c r="B401" s="117"/>
      <c r="C401" s="13"/>
      <c r="D401" s="138"/>
      <c r="E401" s="13"/>
      <c r="F401" s="111" t="str">
        <f t="shared" si="178"/>
        <v/>
      </c>
      <c r="G401" s="13"/>
      <c r="H401" s="13"/>
      <c r="I401" s="29"/>
      <c r="J401" s="114" t="str">
        <f t="shared" ca="1" si="179"/>
        <v/>
      </c>
      <c r="K401" s="4"/>
      <c r="L401" s="45"/>
      <c r="M401" s="45"/>
      <c r="N401" s="45"/>
      <c r="O401" s="22"/>
      <c r="P401" s="23" t="str">
        <f t="shared" ca="1" si="180"/>
        <v/>
      </c>
      <c r="Q401" s="42"/>
      <c r="R401" s="43"/>
      <c r="S401" s="43"/>
      <c r="T401" s="43"/>
      <c r="U401" s="120"/>
      <c r="V401" s="95"/>
      <c r="W401" s="29" t="str">
        <f t="shared" ca="1" si="181"/>
        <v/>
      </c>
      <c r="X401" s="29"/>
      <c r="Y401" s="42"/>
      <c r="Z401" s="43"/>
      <c r="AA401" s="43"/>
      <c r="AB401" s="43"/>
      <c r="AC401" s="44"/>
      <c r="AD401" s="22"/>
      <c r="AE401" s="23" t="str">
        <f t="shared" ca="1" si="182"/>
        <v/>
      </c>
      <c r="AF401" s="22"/>
      <c r="AG401" s="23" t="str">
        <f t="shared" ca="1" si="183"/>
        <v/>
      </c>
      <c r="AH401" s="95"/>
      <c r="AI401" s="29" t="str">
        <f t="shared" ca="1" si="184"/>
        <v/>
      </c>
      <c r="AJ401" s="22"/>
      <c r="AK401" s="23" t="str">
        <f t="shared" ca="1" si="185"/>
        <v/>
      </c>
      <c r="AL401" s="22"/>
      <c r="AM401" s="23" t="str">
        <f t="shared" ca="1" si="186"/>
        <v/>
      </c>
      <c r="AN401" s="9" t="str">
        <f t="shared" si="187"/>
        <v/>
      </c>
      <c r="AO401" s="9" t="str">
        <f t="shared" si="188"/>
        <v/>
      </c>
      <c r="AP401" s="9" t="str">
        <f>IF(AN401=7,VLOOKUP(AO401,設定!$A$2:$B$6,2,1),"---")</f>
        <v>---</v>
      </c>
      <c r="AQ401" s="64"/>
      <c r="AR401" s="65"/>
      <c r="AS401" s="65"/>
      <c r="AT401" s="66" t="s">
        <v>105</v>
      </c>
      <c r="AU401" s="67"/>
      <c r="AV401" s="66"/>
      <c r="AW401" s="68"/>
      <c r="AX401" s="69" t="str">
        <f t="shared" si="191"/>
        <v/>
      </c>
      <c r="AY401" s="66" t="s">
        <v>105</v>
      </c>
      <c r="AZ401" s="66" t="s">
        <v>105</v>
      </c>
      <c r="BA401" s="66" t="s">
        <v>105</v>
      </c>
      <c r="BB401" s="66"/>
      <c r="BC401" s="66"/>
      <c r="BD401" s="66"/>
      <c r="BE401" s="66"/>
      <c r="BF401" s="70"/>
      <c r="BG401" s="74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153"/>
      <c r="BZ401" s="83"/>
      <c r="CA401" s="31"/>
      <c r="CB401" s="31">
        <v>389</v>
      </c>
      <c r="CC401" s="15" t="str">
        <f t="shared" si="189"/>
        <v/>
      </c>
      <c r="CD401" s="15" t="str">
        <f t="shared" si="192"/>
        <v>立得点表!3:12</v>
      </c>
      <c r="CE401" s="92" t="str">
        <f t="shared" si="193"/>
        <v>立得点表!16:25</v>
      </c>
      <c r="CF401" s="15" t="str">
        <f t="shared" si="194"/>
        <v>立3段得点表!3:13</v>
      </c>
      <c r="CG401" s="92" t="str">
        <f t="shared" si="195"/>
        <v>立3段得点表!16:25</v>
      </c>
      <c r="CH401" s="15" t="str">
        <f t="shared" si="196"/>
        <v>ボール得点表!3:13</v>
      </c>
      <c r="CI401" s="92" t="str">
        <f t="shared" si="197"/>
        <v>ボール得点表!16:25</v>
      </c>
      <c r="CJ401" s="15" t="str">
        <f t="shared" si="198"/>
        <v>50m得点表!3:13</v>
      </c>
      <c r="CK401" s="92" t="str">
        <f t="shared" si="199"/>
        <v>50m得点表!16:25</v>
      </c>
      <c r="CL401" s="15" t="str">
        <f t="shared" si="200"/>
        <v>往得点表!3:13</v>
      </c>
      <c r="CM401" s="92" t="str">
        <f t="shared" si="201"/>
        <v>往得点表!16:25</v>
      </c>
      <c r="CN401" s="15" t="str">
        <f t="shared" si="202"/>
        <v>腕得点表!3:13</v>
      </c>
      <c r="CO401" s="92" t="str">
        <f t="shared" si="203"/>
        <v>腕得点表!16:25</v>
      </c>
      <c r="CP401" s="15" t="str">
        <f t="shared" si="204"/>
        <v>腕膝得点表!3:4</v>
      </c>
      <c r="CQ401" s="92" t="str">
        <f t="shared" si="205"/>
        <v>腕膝得点表!8:9</v>
      </c>
      <c r="CR401" s="15" t="str">
        <f t="shared" si="206"/>
        <v>20mシャトルラン得点表!3:13</v>
      </c>
      <c r="CS401" s="92" t="str">
        <f t="shared" si="207"/>
        <v>20mシャトルラン得点表!16:25</v>
      </c>
      <c r="CT401" s="31" t="b">
        <f t="shared" si="190"/>
        <v>0</v>
      </c>
    </row>
    <row r="402" spans="1:98">
      <c r="A402" s="8">
        <v>390</v>
      </c>
      <c r="B402" s="117"/>
      <c r="C402" s="13"/>
      <c r="D402" s="138"/>
      <c r="E402" s="13"/>
      <c r="F402" s="111" t="str">
        <f t="shared" si="178"/>
        <v/>
      </c>
      <c r="G402" s="13"/>
      <c r="H402" s="13"/>
      <c r="I402" s="29"/>
      <c r="J402" s="114" t="str">
        <f t="shared" ca="1" si="179"/>
        <v/>
      </c>
      <c r="K402" s="4"/>
      <c r="L402" s="45"/>
      <c r="M402" s="45"/>
      <c r="N402" s="45"/>
      <c r="O402" s="22"/>
      <c r="P402" s="23" t="str">
        <f t="shared" ca="1" si="180"/>
        <v/>
      </c>
      <c r="Q402" s="42"/>
      <c r="R402" s="43"/>
      <c r="S402" s="43"/>
      <c r="T402" s="43"/>
      <c r="U402" s="120"/>
      <c r="V402" s="95"/>
      <c r="W402" s="29" t="str">
        <f t="shared" ca="1" si="181"/>
        <v/>
      </c>
      <c r="X402" s="29"/>
      <c r="Y402" s="42"/>
      <c r="Z402" s="43"/>
      <c r="AA402" s="43"/>
      <c r="AB402" s="43"/>
      <c r="AC402" s="44"/>
      <c r="AD402" s="22"/>
      <c r="AE402" s="23" t="str">
        <f t="shared" ca="1" si="182"/>
        <v/>
      </c>
      <c r="AF402" s="22"/>
      <c r="AG402" s="23" t="str">
        <f t="shared" ca="1" si="183"/>
        <v/>
      </c>
      <c r="AH402" s="95"/>
      <c r="AI402" s="29" t="str">
        <f t="shared" ca="1" si="184"/>
        <v/>
      </c>
      <c r="AJ402" s="22"/>
      <c r="AK402" s="23" t="str">
        <f t="shared" ca="1" si="185"/>
        <v/>
      </c>
      <c r="AL402" s="22"/>
      <c r="AM402" s="23" t="str">
        <f t="shared" ca="1" si="186"/>
        <v/>
      </c>
      <c r="AN402" s="9" t="str">
        <f t="shared" si="187"/>
        <v/>
      </c>
      <c r="AO402" s="9" t="str">
        <f t="shared" si="188"/>
        <v/>
      </c>
      <c r="AP402" s="9" t="str">
        <f>IF(AN402=7,VLOOKUP(AO402,設定!$A$2:$B$6,2,1),"---")</f>
        <v>---</v>
      </c>
      <c r="AQ402" s="64"/>
      <c r="AR402" s="65"/>
      <c r="AS402" s="65"/>
      <c r="AT402" s="66" t="s">
        <v>105</v>
      </c>
      <c r="AU402" s="67"/>
      <c r="AV402" s="66"/>
      <c r="AW402" s="68"/>
      <c r="AX402" s="69" t="str">
        <f t="shared" si="191"/>
        <v/>
      </c>
      <c r="AY402" s="66" t="s">
        <v>105</v>
      </c>
      <c r="AZ402" s="66" t="s">
        <v>105</v>
      </c>
      <c r="BA402" s="66" t="s">
        <v>105</v>
      </c>
      <c r="BB402" s="66"/>
      <c r="BC402" s="66"/>
      <c r="BD402" s="66"/>
      <c r="BE402" s="66"/>
      <c r="BF402" s="70"/>
      <c r="BG402" s="74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153"/>
      <c r="BZ402" s="83"/>
      <c r="CA402" s="31"/>
      <c r="CB402" s="31">
        <v>390</v>
      </c>
      <c r="CC402" s="15" t="str">
        <f t="shared" si="189"/>
        <v/>
      </c>
      <c r="CD402" s="15" t="str">
        <f t="shared" si="192"/>
        <v>立得点表!3:12</v>
      </c>
      <c r="CE402" s="92" t="str">
        <f t="shared" si="193"/>
        <v>立得点表!16:25</v>
      </c>
      <c r="CF402" s="15" t="str">
        <f t="shared" si="194"/>
        <v>立3段得点表!3:13</v>
      </c>
      <c r="CG402" s="92" t="str">
        <f t="shared" si="195"/>
        <v>立3段得点表!16:25</v>
      </c>
      <c r="CH402" s="15" t="str">
        <f t="shared" si="196"/>
        <v>ボール得点表!3:13</v>
      </c>
      <c r="CI402" s="92" t="str">
        <f t="shared" si="197"/>
        <v>ボール得点表!16:25</v>
      </c>
      <c r="CJ402" s="15" t="str">
        <f t="shared" si="198"/>
        <v>50m得点表!3:13</v>
      </c>
      <c r="CK402" s="92" t="str">
        <f t="shared" si="199"/>
        <v>50m得点表!16:25</v>
      </c>
      <c r="CL402" s="15" t="str">
        <f t="shared" si="200"/>
        <v>往得点表!3:13</v>
      </c>
      <c r="CM402" s="92" t="str">
        <f t="shared" si="201"/>
        <v>往得点表!16:25</v>
      </c>
      <c r="CN402" s="15" t="str">
        <f t="shared" si="202"/>
        <v>腕得点表!3:13</v>
      </c>
      <c r="CO402" s="92" t="str">
        <f t="shared" si="203"/>
        <v>腕得点表!16:25</v>
      </c>
      <c r="CP402" s="15" t="str">
        <f t="shared" si="204"/>
        <v>腕膝得点表!3:4</v>
      </c>
      <c r="CQ402" s="92" t="str">
        <f t="shared" si="205"/>
        <v>腕膝得点表!8:9</v>
      </c>
      <c r="CR402" s="15" t="str">
        <f t="shared" si="206"/>
        <v>20mシャトルラン得点表!3:13</v>
      </c>
      <c r="CS402" s="92" t="str">
        <f t="shared" si="207"/>
        <v>20mシャトルラン得点表!16:25</v>
      </c>
      <c r="CT402" s="31" t="b">
        <f t="shared" si="190"/>
        <v>0</v>
      </c>
    </row>
    <row r="403" spans="1:98">
      <c r="A403" s="8">
        <v>391</v>
      </c>
      <c r="B403" s="117"/>
      <c r="C403" s="13"/>
      <c r="D403" s="138"/>
      <c r="E403" s="13"/>
      <c r="F403" s="111" t="str">
        <f t="shared" si="178"/>
        <v/>
      </c>
      <c r="G403" s="13"/>
      <c r="H403" s="13"/>
      <c r="I403" s="29"/>
      <c r="J403" s="114" t="str">
        <f t="shared" ca="1" si="179"/>
        <v/>
      </c>
      <c r="K403" s="4"/>
      <c r="L403" s="45"/>
      <c r="M403" s="45"/>
      <c r="N403" s="45"/>
      <c r="O403" s="22"/>
      <c r="P403" s="23" t="str">
        <f t="shared" ca="1" si="180"/>
        <v/>
      </c>
      <c r="Q403" s="42"/>
      <c r="R403" s="43"/>
      <c r="S403" s="43"/>
      <c r="T403" s="43"/>
      <c r="U403" s="120"/>
      <c r="V403" s="95"/>
      <c r="W403" s="29" t="str">
        <f t="shared" ca="1" si="181"/>
        <v/>
      </c>
      <c r="X403" s="29"/>
      <c r="Y403" s="42"/>
      <c r="Z403" s="43"/>
      <c r="AA403" s="43"/>
      <c r="AB403" s="43"/>
      <c r="AC403" s="44"/>
      <c r="AD403" s="22"/>
      <c r="AE403" s="23" t="str">
        <f t="shared" ca="1" si="182"/>
        <v/>
      </c>
      <c r="AF403" s="22"/>
      <c r="AG403" s="23" t="str">
        <f t="shared" ca="1" si="183"/>
        <v/>
      </c>
      <c r="AH403" s="95"/>
      <c r="AI403" s="29" t="str">
        <f t="shared" ca="1" si="184"/>
        <v/>
      </c>
      <c r="AJ403" s="22"/>
      <c r="AK403" s="23" t="str">
        <f t="shared" ca="1" si="185"/>
        <v/>
      </c>
      <c r="AL403" s="22"/>
      <c r="AM403" s="23" t="str">
        <f t="shared" ca="1" si="186"/>
        <v/>
      </c>
      <c r="AN403" s="9" t="str">
        <f t="shared" si="187"/>
        <v/>
      </c>
      <c r="AO403" s="9" t="str">
        <f t="shared" si="188"/>
        <v/>
      </c>
      <c r="AP403" s="9" t="str">
        <f>IF(AN403=7,VLOOKUP(AO403,設定!$A$2:$B$6,2,1),"---")</f>
        <v>---</v>
      </c>
      <c r="AQ403" s="64"/>
      <c r="AR403" s="65"/>
      <c r="AS403" s="65"/>
      <c r="AT403" s="66" t="s">
        <v>105</v>
      </c>
      <c r="AU403" s="67"/>
      <c r="AV403" s="66"/>
      <c r="AW403" s="68"/>
      <c r="AX403" s="69" t="str">
        <f t="shared" si="191"/>
        <v/>
      </c>
      <c r="AY403" s="66" t="s">
        <v>105</v>
      </c>
      <c r="AZ403" s="66" t="s">
        <v>105</v>
      </c>
      <c r="BA403" s="66" t="s">
        <v>105</v>
      </c>
      <c r="BB403" s="66"/>
      <c r="BC403" s="66"/>
      <c r="BD403" s="66"/>
      <c r="BE403" s="66"/>
      <c r="BF403" s="70"/>
      <c r="BG403" s="74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153"/>
      <c r="BZ403" s="83"/>
      <c r="CA403" s="31"/>
      <c r="CB403" s="31">
        <v>391</v>
      </c>
      <c r="CC403" s="15" t="str">
        <f t="shared" si="189"/>
        <v/>
      </c>
      <c r="CD403" s="15" t="str">
        <f t="shared" si="192"/>
        <v>立得点表!3:12</v>
      </c>
      <c r="CE403" s="92" t="str">
        <f t="shared" si="193"/>
        <v>立得点表!16:25</v>
      </c>
      <c r="CF403" s="15" t="str">
        <f t="shared" si="194"/>
        <v>立3段得点表!3:13</v>
      </c>
      <c r="CG403" s="92" t="str">
        <f t="shared" si="195"/>
        <v>立3段得点表!16:25</v>
      </c>
      <c r="CH403" s="15" t="str">
        <f t="shared" si="196"/>
        <v>ボール得点表!3:13</v>
      </c>
      <c r="CI403" s="92" t="str">
        <f t="shared" si="197"/>
        <v>ボール得点表!16:25</v>
      </c>
      <c r="CJ403" s="15" t="str">
        <f t="shared" si="198"/>
        <v>50m得点表!3:13</v>
      </c>
      <c r="CK403" s="92" t="str">
        <f t="shared" si="199"/>
        <v>50m得点表!16:25</v>
      </c>
      <c r="CL403" s="15" t="str">
        <f t="shared" si="200"/>
        <v>往得点表!3:13</v>
      </c>
      <c r="CM403" s="92" t="str">
        <f t="shared" si="201"/>
        <v>往得点表!16:25</v>
      </c>
      <c r="CN403" s="15" t="str">
        <f t="shared" si="202"/>
        <v>腕得点表!3:13</v>
      </c>
      <c r="CO403" s="92" t="str">
        <f t="shared" si="203"/>
        <v>腕得点表!16:25</v>
      </c>
      <c r="CP403" s="15" t="str">
        <f t="shared" si="204"/>
        <v>腕膝得点表!3:4</v>
      </c>
      <c r="CQ403" s="92" t="str">
        <f t="shared" si="205"/>
        <v>腕膝得点表!8:9</v>
      </c>
      <c r="CR403" s="15" t="str">
        <f t="shared" si="206"/>
        <v>20mシャトルラン得点表!3:13</v>
      </c>
      <c r="CS403" s="92" t="str">
        <f t="shared" si="207"/>
        <v>20mシャトルラン得点表!16:25</v>
      </c>
      <c r="CT403" s="31" t="b">
        <f t="shared" si="190"/>
        <v>0</v>
      </c>
    </row>
    <row r="404" spans="1:98">
      <c r="A404" s="8">
        <v>392</v>
      </c>
      <c r="B404" s="117"/>
      <c r="C404" s="13"/>
      <c r="D404" s="138"/>
      <c r="E404" s="13"/>
      <c r="F404" s="111" t="str">
        <f t="shared" si="178"/>
        <v/>
      </c>
      <c r="G404" s="13"/>
      <c r="H404" s="13"/>
      <c r="I404" s="29"/>
      <c r="J404" s="114" t="str">
        <f t="shared" ca="1" si="179"/>
        <v/>
      </c>
      <c r="K404" s="4"/>
      <c r="L404" s="45"/>
      <c r="M404" s="45"/>
      <c r="N404" s="45"/>
      <c r="O404" s="22"/>
      <c r="P404" s="23" t="str">
        <f t="shared" ca="1" si="180"/>
        <v/>
      </c>
      <c r="Q404" s="42"/>
      <c r="R404" s="43"/>
      <c r="S404" s="43"/>
      <c r="T404" s="43"/>
      <c r="U404" s="120"/>
      <c r="V404" s="95"/>
      <c r="W404" s="29" t="str">
        <f t="shared" ca="1" si="181"/>
        <v/>
      </c>
      <c r="X404" s="29"/>
      <c r="Y404" s="42"/>
      <c r="Z404" s="43"/>
      <c r="AA404" s="43"/>
      <c r="AB404" s="43"/>
      <c r="AC404" s="44"/>
      <c r="AD404" s="22"/>
      <c r="AE404" s="23" t="str">
        <f t="shared" ca="1" si="182"/>
        <v/>
      </c>
      <c r="AF404" s="22"/>
      <c r="AG404" s="23" t="str">
        <f t="shared" ca="1" si="183"/>
        <v/>
      </c>
      <c r="AH404" s="95"/>
      <c r="AI404" s="29" t="str">
        <f t="shared" ca="1" si="184"/>
        <v/>
      </c>
      <c r="AJ404" s="22"/>
      <c r="AK404" s="23" t="str">
        <f t="shared" ca="1" si="185"/>
        <v/>
      </c>
      <c r="AL404" s="22"/>
      <c r="AM404" s="23" t="str">
        <f t="shared" ca="1" si="186"/>
        <v/>
      </c>
      <c r="AN404" s="9" t="str">
        <f t="shared" si="187"/>
        <v/>
      </c>
      <c r="AO404" s="9" t="str">
        <f t="shared" si="188"/>
        <v/>
      </c>
      <c r="AP404" s="9" t="str">
        <f>IF(AN404=7,VLOOKUP(AO404,設定!$A$2:$B$6,2,1),"---")</f>
        <v>---</v>
      </c>
      <c r="AQ404" s="64"/>
      <c r="AR404" s="65"/>
      <c r="AS404" s="65"/>
      <c r="AT404" s="66" t="s">
        <v>105</v>
      </c>
      <c r="AU404" s="67"/>
      <c r="AV404" s="66"/>
      <c r="AW404" s="68"/>
      <c r="AX404" s="69" t="str">
        <f t="shared" si="191"/>
        <v/>
      </c>
      <c r="AY404" s="66" t="s">
        <v>105</v>
      </c>
      <c r="AZ404" s="66" t="s">
        <v>105</v>
      </c>
      <c r="BA404" s="66" t="s">
        <v>105</v>
      </c>
      <c r="BB404" s="66"/>
      <c r="BC404" s="66"/>
      <c r="BD404" s="66"/>
      <c r="BE404" s="66"/>
      <c r="BF404" s="70"/>
      <c r="BG404" s="74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153"/>
      <c r="BZ404" s="83"/>
      <c r="CA404" s="31"/>
      <c r="CB404" s="31">
        <v>392</v>
      </c>
      <c r="CC404" s="15" t="str">
        <f t="shared" si="189"/>
        <v/>
      </c>
      <c r="CD404" s="15" t="str">
        <f t="shared" si="192"/>
        <v>立得点表!3:12</v>
      </c>
      <c r="CE404" s="92" t="str">
        <f t="shared" si="193"/>
        <v>立得点表!16:25</v>
      </c>
      <c r="CF404" s="15" t="str">
        <f t="shared" si="194"/>
        <v>立3段得点表!3:13</v>
      </c>
      <c r="CG404" s="92" t="str">
        <f t="shared" si="195"/>
        <v>立3段得点表!16:25</v>
      </c>
      <c r="CH404" s="15" t="str">
        <f t="shared" si="196"/>
        <v>ボール得点表!3:13</v>
      </c>
      <c r="CI404" s="92" t="str">
        <f t="shared" si="197"/>
        <v>ボール得点表!16:25</v>
      </c>
      <c r="CJ404" s="15" t="str">
        <f t="shared" si="198"/>
        <v>50m得点表!3:13</v>
      </c>
      <c r="CK404" s="92" t="str">
        <f t="shared" si="199"/>
        <v>50m得点表!16:25</v>
      </c>
      <c r="CL404" s="15" t="str">
        <f t="shared" si="200"/>
        <v>往得点表!3:13</v>
      </c>
      <c r="CM404" s="92" t="str">
        <f t="shared" si="201"/>
        <v>往得点表!16:25</v>
      </c>
      <c r="CN404" s="15" t="str">
        <f t="shared" si="202"/>
        <v>腕得点表!3:13</v>
      </c>
      <c r="CO404" s="92" t="str">
        <f t="shared" si="203"/>
        <v>腕得点表!16:25</v>
      </c>
      <c r="CP404" s="15" t="str">
        <f t="shared" si="204"/>
        <v>腕膝得点表!3:4</v>
      </c>
      <c r="CQ404" s="92" t="str">
        <f t="shared" si="205"/>
        <v>腕膝得点表!8:9</v>
      </c>
      <c r="CR404" s="15" t="str">
        <f t="shared" si="206"/>
        <v>20mシャトルラン得点表!3:13</v>
      </c>
      <c r="CS404" s="92" t="str">
        <f t="shared" si="207"/>
        <v>20mシャトルラン得点表!16:25</v>
      </c>
      <c r="CT404" s="31" t="b">
        <f t="shared" si="190"/>
        <v>0</v>
      </c>
    </row>
    <row r="405" spans="1:98">
      <c r="A405" s="8">
        <v>393</v>
      </c>
      <c r="B405" s="117"/>
      <c r="C405" s="13"/>
      <c r="D405" s="138"/>
      <c r="E405" s="13"/>
      <c r="F405" s="111" t="str">
        <f t="shared" si="178"/>
        <v/>
      </c>
      <c r="G405" s="13"/>
      <c r="H405" s="13"/>
      <c r="I405" s="29"/>
      <c r="J405" s="114" t="str">
        <f t="shared" ca="1" si="179"/>
        <v/>
      </c>
      <c r="K405" s="4"/>
      <c r="L405" s="45"/>
      <c r="M405" s="45"/>
      <c r="N405" s="45"/>
      <c r="O405" s="22"/>
      <c r="P405" s="23" t="str">
        <f t="shared" ca="1" si="180"/>
        <v/>
      </c>
      <c r="Q405" s="42"/>
      <c r="R405" s="43"/>
      <c r="S405" s="43"/>
      <c r="T405" s="43"/>
      <c r="U405" s="120"/>
      <c r="V405" s="95"/>
      <c r="W405" s="29" t="str">
        <f t="shared" ca="1" si="181"/>
        <v/>
      </c>
      <c r="X405" s="29"/>
      <c r="Y405" s="42"/>
      <c r="Z405" s="43"/>
      <c r="AA405" s="43"/>
      <c r="AB405" s="43"/>
      <c r="AC405" s="44"/>
      <c r="AD405" s="22"/>
      <c r="AE405" s="23" t="str">
        <f t="shared" ca="1" si="182"/>
        <v/>
      </c>
      <c r="AF405" s="22"/>
      <c r="AG405" s="23" t="str">
        <f t="shared" ca="1" si="183"/>
        <v/>
      </c>
      <c r="AH405" s="95"/>
      <c r="AI405" s="29" t="str">
        <f t="shared" ca="1" si="184"/>
        <v/>
      </c>
      <c r="AJ405" s="22"/>
      <c r="AK405" s="23" t="str">
        <f t="shared" ca="1" si="185"/>
        <v/>
      </c>
      <c r="AL405" s="22"/>
      <c r="AM405" s="23" t="str">
        <f t="shared" ca="1" si="186"/>
        <v/>
      </c>
      <c r="AN405" s="9" t="str">
        <f t="shared" si="187"/>
        <v/>
      </c>
      <c r="AO405" s="9" t="str">
        <f t="shared" si="188"/>
        <v/>
      </c>
      <c r="AP405" s="9" t="str">
        <f>IF(AN405=7,VLOOKUP(AO405,設定!$A$2:$B$6,2,1),"---")</f>
        <v>---</v>
      </c>
      <c r="AQ405" s="64"/>
      <c r="AR405" s="65"/>
      <c r="AS405" s="65"/>
      <c r="AT405" s="66" t="s">
        <v>105</v>
      </c>
      <c r="AU405" s="67"/>
      <c r="AV405" s="66"/>
      <c r="AW405" s="68"/>
      <c r="AX405" s="69" t="str">
        <f t="shared" si="191"/>
        <v/>
      </c>
      <c r="AY405" s="66" t="s">
        <v>105</v>
      </c>
      <c r="AZ405" s="66" t="s">
        <v>105</v>
      </c>
      <c r="BA405" s="66" t="s">
        <v>105</v>
      </c>
      <c r="BB405" s="66"/>
      <c r="BC405" s="66"/>
      <c r="BD405" s="66"/>
      <c r="BE405" s="66"/>
      <c r="BF405" s="70"/>
      <c r="BG405" s="74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153"/>
      <c r="BZ405" s="83"/>
      <c r="CA405" s="31"/>
      <c r="CB405" s="31">
        <v>393</v>
      </c>
      <c r="CC405" s="15" t="str">
        <f t="shared" si="189"/>
        <v/>
      </c>
      <c r="CD405" s="15" t="str">
        <f t="shared" si="192"/>
        <v>立得点表!3:12</v>
      </c>
      <c r="CE405" s="92" t="str">
        <f t="shared" si="193"/>
        <v>立得点表!16:25</v>
      </c>
      <c r="CF405" s="15" t="str">
        <f t="shared" si="194"/>
        <v>立3段得点表!3:13</v>
      </c>
      <c r="CG405" s="92" t="str">
        <f t="shared" si="195"/>
        <v>立3段得点表!16:25</v>
      </c>
      <c r="CH405" s="15" t="str">
        <f t="shared" si="196"/>
        <v>ボール得点表!3:13</v>
      </c>
      <c r="CI405" s="92" t="str">
        <f t="shared" si="197"/>
        <v>ボール得点表!16:25</v>
      </c>
      <c r="CJ405" s="15" t="str">
        <f t="shared" si="198"/>
        <v>50m得点表!3:13</v>
      </c>
      <c r="CK405" s="92" t="str">
        <f t="shared" si="199"/>
        <v>50m得点表!16:25</v>
      </c>
      <c r="CL405" s="15" t="str">
        <f t="shared" si="200"/>
        <v>往得点表!3:13</v>
      </c>
      <c r="CM405" s="92" t="str">
        <f t="shared" si="201"/>
        <v>往得点表!16:25</v>
      </c>
      <c r="CN405" s="15" t="str">
        <f t="shared" si="202"/>
        <v>腕得点表!3:13</v>
      </c>
      <c r="CO405" s="92" t="str">
        <f t="shared" si="203"/>
        <v>腕得点表!16:25</v>
      </c>
      <c r="CP405" s="15" t="str">
        <f t="shared" si="204"/>
        <v>腕膝得点表!3:4</v>
      </c>
      <c r="CQ405" s="92" t="str">
        <f t="shared" si="205"/>
        <v>腕膝得点表!8:9</v>
      </c>
      <c r="CR405" s="15" t="str">
        <f t="shared" si="206"/>
        <v>20mシャトルラン得点表!3:13</v>
      </c>
      <c r="CS405" s="92" t="str">
        <f t="shared" si="207"/>
        <v>20mシャトルラン得点表!16:25</v>
      </c>
      <c r="CT405" s="31" t="b">
        <f t="shared" si="190"/>
        <v>0</v>
      </c>
    </row>
    <row r="406" spans="1:98">
      <c r="A406" s="8">
        <v>394</v>
      </c>
      <c r="B406" s="117"/>
      <c r="C406" s="13"/>
      <c r="D406" s="138"/>
      <c r="E406" s="13"/>
      <c r="F406" s="111" t="str">
        <f t="shared" si="178"/>
        <v/>
      </c>
      <c r="G406" s="13"/>
      <c r="H406" s="13"/>
      <c r="I406" s="29"/>
      <c r="J406" s="114" t="str">
        <f t="shared" ca="1" si="179"/>
        <v/>
      </c>
      <c r="K406" s="4"/>
      <c r="L406" s="45"/>
      <c r="M406" s="45"/>
      <c r="N406" s="45"/>
      <c r="O406" s="22"/>
      <c r="P406" s="23" t="str">
        <f t="shared" ca="1" si="180"/>
        <v/>
      </c>
      <c r="Q406" s="42"/>
      <c r="R406" s="43"/>
      <c r="S406" s="43"/>
      <c r="T406" s="43"/>
      <c r="U406" s="120"/>
      <c r="V406" s="95"/>
      <c r="W406" s="29" t="str">
        <f t="shared" ca="1" si="181"/>
        <v/>
      </c>
      <c r="X406" s="29"/>
      <c r="Y406" s="42"/>
      <c r="Z406" s="43"/>
      <c r="AA406" s="43"/>
      <c r="AB406" s="43"/>
      <c r="AC406" s="44"/>
      <c r="AD406" s="22"/>
      <c r="AE406" s="23" t="str">
        <f t="shared" ca="1" si="182"/>
        <v/>
      </c>
      <c r="AF406" s="22"/>
      <c r="AG406" s="23" t="str">
        <f t="shared" ca="1" si="183"/>
        <v/>
      </c>
      <c r="AH406" s="95"/>
      <c r="AI406" s="29" t="str">
        <f t="shared" ca="1" si="184"/>
        <v/>
      </c>
      <c r="AJ406" s="22"/>
      <c r="AK406" s="23" t="str">
        <f t="shared" ca="1" si="185"/>
        <v/>
      </c>
      <c r="AL406" s="22"/>
      <c r="AM406" s="23" t="str">
        <f t="shared" ca="1" si="186"/>
        <v/>
      </c>
      <c r="AN406" s="9" t="str">
        <f t="shared" si="187"/>
        <v/>
      </c>
      <c r="AO406" s="9" t="str">
        <f t="shared" si="188"/>
        <v/>
      </c>
      <c r="AP406" s="9" t="str">
        <f>IF(AN406=7,VLOOKUP(AO406,設定!$A$2:$B$6,2,1),"---")</f>
        <v>---</v>
      </c>
      <c r="AQ406" s="64"/>
      <c r="AR406" s="65"/>
      <c r="AS406" s="65"/>
      <c r="AT406" s="66" t="s">
        <v>105</v>
      </c>
      <c r="AU406" s="67"/>
      <c r="AV406" s="66"/>
      <c r="AW406" s="68"/>
      <c r="AX406" s="69" t="str">
        <f t="shared" si="191"/>
        <v/>
      </c>
      <c r="AY406" s="66" t="s">
        <v>105</v>
      </c>
      <c r="AZ406" s="66" t="s">
        <v>105</v>
      </c>
      <c r="BA406" s="66" t="s">
        <v>105</v>
      </c>
      <c r="BB406" s="66"/>
      <c r="BC406" s="66"/>
      <c r="BD406" s="66"/>
      <c r="BE406" s="66"/>
      <c r="BF406" s="70"/>
      <c r="BG406" s="74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153"/>
      <c r="BZ406" s="83"/>
      <c r="CA406" s="31"/>
      <c r="CB406" s="31">
        <v>394</v>
      </c>
      <c r="CC406" s="15" t="str">
        <f t="shared" si="189"/>
        <v/>
      </c>
      <c r="CD406" s="15" t="str">
        <f t="shared" si="192"/>
        <v>立得点表!3:12</v>
      </c>
      <c r="CE406" s="92" t="str">
        <f t="shared" si="193"/>
        <v>立得点表!16:25</v>
      </c>
      <c r="CF406" s="15" t="str">
        <f t="shared" si="194"/>
        <v>立3段得点表!3:13</v>
      </c>
      <c r="CG406" s="92" t="str">
        <f t="shared" si="195"/>
        <v>立3段得点表!16:25</v>
      </c>
      <c r="CH406" s="15" t="str">
        <f t="shared" si="196"/>
        <v>ボール得点表!3:13</v>
      </c>
      <c r="CI406" s="92" t="str">
        <f t="shared" si="197"/>
        <v>ボール得点表!16:25</v>
      </c>
      <c r="CJ406" s="15" t="str">
        <f t="shared" si="198"/>
        <v>50m得点表!3:13</v>
      </c>
      <c r="CK406" s="92" t="str">
        <f t="shared" si="199"/>
        <v>50m得点表!16:25</v>
      </c>
      <c r="CL406" s="15" t="str">
        <f t="shared" si="200"/>
        <v>往得点表!3:13</v>
      </c>
      <c r="CM406" s="92" t="str">
        <f t="shared" si="201"/>
        <v>往得点表!16:25</v>
      </c>
      <c r="CN406" s="15" t="str">
        <f t="shared" si="202"/>
        <v>腕得点表!3:13</v>
      </c>
      <c r="CO406" s="92" t="str">
        <f t="shared" si="203"/>
        <v>腕得点表!16:25</v>
      </c>
      <c r="CP406" s="15" t="str">
        <f t="shared" si="204"/>
        <v>腕膝得点表!3:4</v>
      </c>
      <c r="CQ406" s="92" t="str">
        <f t="shared" si="205"/>
        <v>腕膝得点表!8:9</v>
      </c>
      <c r="CR406" s="15" t="str">
        <f t="shared" si="206"/>
        <v>20mシャトルラン得点表!3:13</v>
      </c>
      <c r="CS406" s="92" t="str">
        <f t="shared" si="207"/>
        <v>20mシャトルラン得点表!16:25</v>
      </c>
      <c r="CT406" s="31" t="b">
        <f t="shared" si="190"/>
        <v>0</v>
      </c>
    </row>
    <row r="407" spans="1:98">
      <c r="A407" s="8">
        <v>395</v>
      </c>
      <c r="B407" s="117"/>
      <c r="C407" s="13"/>
      <c r="D407" s="138"/>
      <c r="E407" s="13"/>
      <c r="F407" s="111" t="str">
        <f t="shared" si="178"/>
        <v/>
      </c>
      <c r="G407" s="13"/>
      <c r="H407" s="13"/>
      <c r="I407" s="29"/>
      <c r="J407" s="114" t="str">
        <f t="shared" ca="1" si="179"/>
        <v/>
      </c>
      <c r="K407" s="4"/>
      <c r="L407" s="45"/>
      <c r="M407" s="45"/>
      <c r="N407" s="45"/>
      <c r="O407" s="22"/>
      <c r="P407" s="23" t="str">
        <f t="shared" ca="1" si="180"/>
        <v/>
      </c>
      <c r="Q407" s="42"/>
      <c r="R407" s="43"/>
      <c r="S407" s="43"/>
      <c r="T407" s="43"/>
      <c r="U407" s="120"/>
      <c r="V407" s="95"/>
      <c r="W407" s="29" t="str">
        <f t="shared" ca="1" si="181"/>
        <v/>
      </c>
      <c r="X407" s="29"/>
      <c r="Y407" s="42"/>
      <c r="Z407" s="43"/>
      <c r="AA407" s="43"/>
      <c r="AB407" s="43"/>
      <c r="AC407" s="44"/>
      <c r="AD407" s="22"/>
      <c r="AE407" s="23" t="str">
        <f t="shared" ca="1" si="182"/>
        <v/>
      </c>
      <c r="AF407" s="22"/>
      <c r="AG407" s="23" t="str">
        <f t="shared" ca="1" si="183"/>
        <v/>
      </c>
      <c r="AH407" s="95"/>
      <c r="AI407" s="29" t="str">
        <f t="shared" ca="1" si="184"/>
        <v/>
      </c>
      <c r="AJ407" s="22"/>
      <c r="AK407" s="23" t="str">
        <f t="shared" ca="1" si="185"/>
        <v/>
      </c>
      <c r="AL407" s="22"/>
      <c r="AM407" s="23" t="str">
        <f t="shared" ca="1" si="186"/>
        <v/>
      </c>
      <c r="AN407" s="9" t="str">
        <f t="shared" si="187"/>
        <v/>
      </c>
      <c r="AO407" s="9" t="str">
        <f t="shared" si="188"/>
        <v/>
      </c>
      <c r="AP407" s="9" t="str">
        <f>IF(AN407=7,VLOOKUP(AO407,設定!$A$2:$B$6,2,1),"---")</f>
        <v>---</v>
      </c>
      <c r="AQ407" s="64"/>
      <c r="AR407" s="65"/>
      <c r="AS407" s="65"/>
      <c r="AT407" s="66" t="s">
        <v>105</v>
      </c>
      <c r="AU407" s="67"/>
      <c r="AV407" s="66"/>
      <c r="AW407" s="68"/>
      <c r="AX407" s="69" t="str">
        <f t="shared" si="191"/>
        <v/>
      </c>
      <c r="AY407" s="66" t="s">
        <v>105</v>
      </c>
      <c r="AZ407" s="66" t="s">
        <v>105</v>
      </c>
      <c r="BA407" s="66" t="s">
        <v>105</v>
      </c>
      <c r="BB407" s="66"/>
      <c r="BC407" s="66"/>
      <c r="BD407" s="66"/>
      <c r="BE407" s="66"/>
      <c r="BF407" s="70"/>
      <c r="BG407" s="74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153"/>
      <c r="BZ407" s="83"/>
      <c r="CA407" s="31"/>
      <c r="CB407" s="31">
        <v>395</v>
      </c>
      <c r="CC407" s="15" t="str">
        <f t="shared" si="189"/>
        <v/>
      </c>
      <c r="CD407" s="15" t="str">
        <f t="shared" si="192"/>
        <v>立得点表!3:12</v>
      </c>
      <c r="CE407" s="92" t="str">
        <f t="shared" si="193"/>
        <v>立得点表!16:25</v>
      </c>
      <c r="CF407" s="15" t="str">
        <f t="shared" si="194"/>
        <v>立3段得点表!3:13</v>
      </c>
      <c r="CG407" s="92" t="str">
        <f t="shared" si="195"/>
        <v>立3段得点表!16:25</v>
      </c>
      <c r="CH407" s="15" t="str">
        <f t="shared" si="196"/>
        <v>ボール得点表!3:13</v>
      </c>
      <c r="CI407" s="92" t="str">
        <f t="shared" si="197"/>
        <v>ボール得点表!16:25</v>
      </c>
      <c r="CJ407" s="15" t="str">
        <f t="shared" si="198"/>
        <v>50m得点表!3:13</v>
      </c>
      <c r="CK407" s="92" t="str">
        <f t="shared" si="199"/>
        <v>50m得点表!16:25</v>
      </c>
      <c r="CL407" s="15" t="str">
        <f t="shared" si="200"/>
        <v>往得点表!3:13</v>
      </c>
      <c r="CM407" s="92" t="str">
        <f t="shared" si="201"/>
        <v>往得点表!16:25</v>
      </c>
      <c r="CN407" s="15" t="str">
        <f t="shared" si="202"/>
        <v>腕得点表!3:13</v>
      </c>
      <c r="CO407" s="92" t="str">
        <f t="shared" si="203"/>
        <v>腕得点表!16:25</v>
      </c>
      <c r="CP407" s="15" t="str">
        <f t="shared" si="204"/>
        <v>腕膝得点表!3:4</v>
      </c>
      <c r="CQ407" s="92" t="str">
        <f t="shared" si="205"/>
        <v>腕膝得点表!8:9</v>
      </c>
      <c r="CR407" s="15" t="str">
        <f t="shared" si="206"/>
        <v>20mシャトルラン得点表!3:13</v>
      </c>
      <c r="CS407" s="92" t="str">
        <f t="shared" si="207"/>
        <v>20mシャトルラン得点表!16:25</v>
      </c>
      <c r="CT407" s="31" t="b">
        <f t="shared" si="190"/>
        <v>0</v>
      </c>
    </row>
    <row r="408" spans="1:98">
      <c r="A408" s="8">
        <v>396</v>
      </c>
      <c r="B408" s="117"/>
      <c r="C408" s="13"/>
      <c r="D408" s="138"/>
      <c r="E408" s="13"/>
      <c r="F408" s="111" t="str">
        <f t="shared" si="178"/>
        <v/>
      </c>
      <c r="G408" s="13"/>
      <c r="H408" s="13"/>
      <c r="I408" s="29"/>
      <c r="J408" s="114" t="str">
        <f t="shared" ca="1" si="179"/>
        <v/>
      </c>
      <c r="K408" s="4"/>
      <c r="L408" s="45"/>
      <c r="M408" s="45"/>
      <c r="N408" s="45"/>
      <c r="O408" s="22"/>
      <c r="P408" s="23" t="str">
        <f t="shared" ca="1" si="180"/>
        <v/>
      </c>
      <c r="Q408" s="42"/>
      <c r="R408" s="43"/>
      <c r="S408" s="43"/>
      <c r="T408" s="43"/>
      <c r="U408" s="120"/>
      <c r="V408" s="95"/>
      <c r="W408" s="29" t="str">
        <f t="shared" ca="1" si="181"/>
        <v/>
      </c>
      <c r="X408" s="29"/>
      <c r="Y408" s="42"/>
      <c r="Z408" s="43"/>
      <c r="AA408" s="43"/>
      <c r="AB408" s="43"/>
      <c r="AC408" s="44"/>
      <c r="AD408" s="22"/>
      <c r="AE408" s="23" t="str">
        <f t="shared" ca="1" si="182"/>
        <v/>
      </c>
      <c r="AF408" s="22"/>
      <c r="AG408" s="23" t="str">
        <f t="shared" ca="1" si="183"/>
        <v/>
      </c>
      <c r="AH408" s="95"/>
      <c r="AI408" s="29" t="str">
        <f t="shared" ca="1" si="184"/>
        <v/>
      </c>
      <c r="AJ408" s="22"/>
      <c r="AK408" s="23" t="str">
        <f t="shared" ca="1" si="185"/>
        <v/>
      </c>
      <c r="AL408" s="22"/>
      <c r="AM408" s="23" t="str">
        <f t="shared" ca="1" si="186"/>
        <v/>
      </c>
      <c r="AN408" s="9" t="str">
        <f t="shared" si="187"/>
        <v/>
      </c>
      <c r="AO408" s="9" t="str">
        <f t="shared" si="188"/>
        <v/>
      </c>
      <c r="AP408" s="9" t="str">
        <f>IF(AN408=7,VLOOKUP(AO408,設定!$A$2:$B$6,2,1),"---")</f>
        <v>---</v>
      </c>
      <c r="AQ408" s="64"/>
      <c r="AR408" s="65"/>
      <c r="AS408" s="65"/>
      <c r="AT408" s="66" t="s">
        <v>105</v>
      </c>
      <c r="AU408" s="67"/>
      <c r="AV408" s="66"/>
      <c r="AW408" s="68"/>
      <c r="AX408" s="69" t="str">
        <f t="shared" si="191"/>
        <v/>
      </c>
      <c r="AY408" s="66" t="s">
        <v>105</v>
      </c>
      <c r="AZ408" s="66" t="s">
        <v>105</v>
      </c>
      <c r="BA408" s="66" t="s">
        <v>105</v>
      </c>
      <c r="BB408" s="66"/>
      <c r="BC408" s="66"/>
      <c r="BD408" s="66"/>
      <c r="BE408" s="66"/>
      <c r="BF408" s="70"/>
      <c r="BG408" s="74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153"/>
      <c r="BZ408" s="83"/>
      <c r="CA408" s="31"/>
      <c r="CB408" s="31">
        <v>396</v>
      </c>
      <c r="CC408" s="15" t="str">
        <f t="shared" si="189"/>
        <v/>
      </c>
      <c r="CD408" s="15" t="str">
        <f t="shared" si="192"/>
        <v>立得点表!3:12</v>
      </c>
      <c r="CE408" s="92" t="str">
        <f t="shared" si="193"/>
        <v>立得点表!16:25</v>
      </c>
      <c r="CF408" s="15" t="str">
        <f t="shared" si="194"/>
        <v>立3段得点表!3:13</v>
      </c>
      <c r="CG408" s="92" t="str">
        <f t="shared" si="195"/>
        <v>立3段得点表!16:25</v>
      </c>
      <c r="CH408" s="15" t="str">
        <f t="shared" si="196"/>
        <v>ボール得点表!3:13</v>
      </c>
      <c r="CI408" s="92" t="str">
        <f t="shared" si="197"/>
        <v>ボール得点表!16:25</v>
      </c>
      <c r="CJ408" s="15" t="str">
        <f t="shared" si="198"/>
        <v>50m得点表!3:13</v>
      </c>
      <c r="CK408" s="92" t="str">
        <f t="shared" si="199"/>
        <v>50m得点表!16:25</v>
      </c>
      <c r="CL408" s="15" t="str">
        <f t="shared" si="200"/>
        <v>往得点表!3:13</v>
      </c>
      <c r="CM408" s="92" t="str">
        <f t="shared" si="201"/>
        <v>往得点表!16:25</v>
      </c>
      <c r="CN408" s="15" t="str">
        <f t="shared" si="202"/>
        <v>腕得点表!3:13</v>
      </c>
      <c r="CO408" s="92" t="str">
        <f t="shared" si="203"/>
        <v>腕得点表!16:25</v>
      </c>
      <c r="CP408" s="15" t="str">
        <f t="shared" si="204"/>
        <v>腕膝得点表!3:4</v>
      </c>
      <c r="CQ408" s="92" t="str">
        <f t="shared" si="205"/>
        <v>腕膝得点表!8:9</v>
      </c>
      <c r="CR408" s="15" t="str">
        <f t="shared" si="206"/>
        <v>20mシャトルラン得点表!3:13</v>
      </c>
      <c r="CS408" s="92" t="str">
        <f t="shared" si="207"/>
        <v>20mシャトルラン得点表!16:25</v>
      </c>
      <c r="CT408" s="31" t="b">
        <f t="shared" si="190"/>
        <v>0</v>
      </c>
    </row>
    <row r="409" spans="1:98">
      <c r="A409" s="8">
        <v>397</v>
      </c>
      <c r="B409" s="117"/>
      <c r="C409" s="13"/>
      <c r="D409" s="138"/>
      <c r="E409" s="13"/>
      <c r="F409" s="111" t="str">
        <f t="shared" si="178"/>
        <v/>
      </c>
      <c r="G409" s="13"/>
      <c r="H409" s="13"/>
      <c r="I409" s="29"/>
      <c r="J409" s="114" t="str">
        <f t="shared" ca="1" si="179"/>
        <v/>
      </c>
      <c r="K409" s="4"/>
      <c r="L409" s="45"/>
      <c r="M409" s="45"/>
      <c r="N409" s="45"/>
      <c r="O409" s="22"/>
      <c r="P409" s="23" t="str">
        <f t="shared" ca="1" si="180"/>
        <v/>
      </c>
      <c r="Q409" s="42"/>
      <c r="R409" s="43"/>
      <c r="S409" s="43"/>
      <c r="T409" s="43"/>
      <c r="U409" s="120"/>
      <c r="V409" s="95"/>
      <c r="W409" s="29" t="str">
        <f t="shared" ca="1" si="181"/>
        <v/>
      </c>
      <c r="X409" s="29"/>
      <c r="Y409" s="42"/>
      <c r="Z409" s="43"/>
      <c r="AA409" s="43"/>
      <c r="AB409" s="43"/>
      <c r="AC409" s="44"/>
      <c r="AD409" s="22"/>
      <c r="AE409" s="23" t="str">
        <f t="shared" ca="1" si="182"/>
        <v/>
      </c>
      <c r="AF409" s="22"/>
      <c r="AG409" s="23" t="str">
        <f t="shared" ca="1" si="183"/>
        <v/>
      </c>
      <c r="AH409" s="95"/>
      <c r="AI409" s="29" t="str">
        <f t="shared" ca="1" si="184"/>
        <v/>
      </c>
      <c r="AJ409" s="22"/>
      <c r="AK409" s="23" t="str">
        <f t="shared" ca="1" si="185"/>
        <v/>
      </c>
      <c r="AL409" s="22"/>
      <c r="AM409" s="23" t="str">
        <f t="shared" ca="1" si="186"/>
        <v/>
      </c>
      <c r="AN409" s="9" t="str">
        <f t="shared" si="187"/>
        <v/>
      </c>
      <c r="AO409" s="9" t="str">
        <f t="shared" si="188"/>
        <v/>
      </c>
      <c r="AP409" s="9" t="str">
        <f>IF(AN409=7,VLOOKUP(AO409,設定!$A$2:$B$6,2,1),"---")</f>
        <v>---</v>
      </c>
      <c r="AQ409" s="64"/>
      <c r="AR409" s="65"/>
      <c r="AS409" s="65"/>
      <c r="AT409" s="66" t="s">
        <v>105</v>
      </c>
      <c r="AU409" s="67"/>
      <c r="AV409" s="66"/>
      <c r="AW409" s="68"/>
      <c r="AX409" s="69" t="str">
        <f t="shared" si="191"/>
        <v/>
      </c>
      <c r="AY409" s="66" t="s">
        <v>105</v>
      </c>
      <c r="AZ409" s="66" t="s">
        <v>105</v>
      </c>
      <c r="BA409" s="66" t="s">
        <v>105</v>
      </c>
      <c r="BB409" s="66"/>
      <c r="BC409" s="66"/>
      <c r="BD409" s="66"/>
      <c r="BE409" s="66"/>
      <c r="BF409" s="70"/>
      <c r="BG409" s="74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153"/>
      <c r="BZ409" s="83"/>
      <c r="CA409" s="31"/>
      <c r="CB409" s="31">
        <v>397</v>
      </c>
      <c r="CC409" s="15" t="str">
        <f t="shared" si="189"/>
        <v/>
      </c>
      <c r="CD409" s="15" t="str">
        <f t="shared" si="192"/>
        <v>立得点表!3:12</v>
      </c>
      <c r="CE409" s="92" t="str">
        <f t="shared" si="193"/>
        <v>立得点表!16:25</v>
      </c>
      <c r="CF409" s="15" t="str">
        <f t="shared" si="194"/>
        <v>立3段得点表!3:13</v>
      </c>
      <c r="CG409" s="92" t="str">
        <f t="shared" si="195"/>
        <v>立3段得点表!16:25</v>
      </c>
      <c r="CH409" s="15" t="str">
        <f t="shared" si="196"/>
        <v>ボール得点表!3:13</v>
      </c>
      <c r="CI409" s="92" t="str">
        <f t="shared" si="197"/>
        <v>ボール得点表!16:25</v>
      </c>
      <c r="CJ409" s="15" t="str">
        <f t="shared" si="198"/>
        <v>50m得点表!3:13</v>
      </c>
      <c r="CK409" s="92" t="str">
        <f t="shared" si="199"/>
        <v>50m得点表!16:25</v>
      </c>
      <c r="CL409" s="15" t="str">
        <f t="shared" si="200"/>
        <v>往得点表!3:13</v>
      </c>
      <c r="CM409" s="92" t="str">
        <f t="shared" si="201"/>
        <v>往得点表!16:25</v>
      </c>
      <c r="CN409" s="15" t="str">
        <f t="shared" si="202"/>
        <v>腕得点表!3:13</v>
      </c>
      <c r="CO409" s="92" t="str">
        <f t="shared" si="203"/>
        <v>腕得点表!16:25</v>
      </c>
      <c r="CP409" s="15" t="str">
        <f t="shared" si="204"/>
        <v>腕膝得点表!3:4</v>
      </c>
      <c r="CQ409" s="92" t="str">
        <f t="shared" si="205"/>
        <v>腕膝得点表!8:9</v>
      </c>
      <c r="CR409" s="15" t="str">
        <f t="shared" si="206"/>
        <v>20mシャトルラン得点表!3:13</v>
      </c>
      <c r="CS409" s="92" t="str">
        <f t="shared" si="207"/>
        <v>20mシャトルラン得点表!16:25</v>
      </c>
      <c r="CT409" s="31" t="b">
        <f t="shared" si="190"/>
        <v>0</v>
      </c>
    </row>
    <row r="410" spans="1:98">
      <c r="A410" s="8">
        <v>398</v>
      </c>
      <c r="B410" s="117"/>
      <c r="C410" s="13"/>
      <c r="D410" s="138"/>
      <c r="E410" s="13"/>
      <c r="F410" s="111" t="str">
        <f t="shared" si="178"/>
        <v/>
      </c>
      <c r="G410" s="13"/>
      <c r="H410" s="13"/>
      <c r="I410" s="29"/>
      <c r="J410" s="114" t="str">
        <f t="shared" ca="1" si="179"/>
        <v/>
      </c>
      <c r="K410" s="4"/>
      <c r="L410" s="45"/>
      <c r="M410" s="45"/>
      <c r="N410" s="45"/>
      <c r="O410" s="22"/>
      <c r="P410" s="23" t="str">
        <f t="shared" ca="1" si="180"/>
        <v/>
      </c>
      <c r="Q410" s="42"/>
      <c r="R410" s="43"/>
      <c r="S410" s="43"/>
      <c r="T410" s="43"/>
      <c r="U410" s="120"/>
      <c r="V410" s="95"/>
      <c r="W410" s="29" t="str">
        <f t="shared" ca="1" si="181"/>
        <v/>
      </c>
      <c r="X410" s="29"/>
      <c r="Y410" s="42"/>
      <c r="Z410" s="43"/>
      <c r="AA410" s="43"/>
      <c r="AB410" s="43"/>
      <c r="AC410" s="44"/>
      <c r="AD410" s="22"/>
      <c r="AE410" s="23" t="str">
        <f t="shared" ca="1" si="182"/>
        <v/>
      </c>
      <c r="AF410" s="22"/>
      <c r="AG410" s="23" t="str">
        <f t="shared" ca="1" si="183"/>
        <v/>
      </c>
      <c r="AH410" s="95"/>
      <c r="AI410" s="29" t="str">
        <f t="shared" ca="1" si="184"/>
        <v/>
      </c>
      <c r="AJ410" s="22"/>
      <c r="AK410" s="23" t="str">
        <f t="shared" ca="1" si="185"/>
        <v/>
      </c>
      <c r="AL410" s="22"/>
      <c r="AM410" s="23" t="str">
        <f t="shared" ca="1" si="186"/>
        <v/>
      </c>
      <c r="AN410" s="9" t="str">
        <f t="shared" si="187"/>
        <v/>
      </c>
      <c r="AO410" s="9" t="str">
        <f t="shared" si="188"/>
        <v/>
      </c>
      <c r="AP410" s="9" t="str">
        <f>IF(AN410=7,VLOOKUP(AO410,設定!$A$2:$B$6,2,1),"---")</f>
        <v>---</v>
      </c>
      <c r="AQ410" s="64"/>
      <c r="AR410" s="65"/>
      <c r="AS410" s="65"/>
      <c r="AT410" s="66" t="s">
        <v>105</v>
      </c>
      <c r="AU410" s="67"/>
      <c r="AV410" s="66"/>
      <c r="AW410" s="68"/>
      <c r="AX410" s="69" t="str">
        <f t="shared" si="191"/>
        <v/>
      </c>
      <c r="AY410" s="66" t="s">
        <v>105</v>
      </c>
      <c r="AZ410" s="66" t="s">
        <v>105</v>
      </c>
      <c r="BA410" s="66" t="s">
        <v>105</v>
      </c>
      <c r="BB410" s="66"/>
      <c r="BC410" s="66"/>
      <c r="BD410" s="66"/>
      <c r="BE410" s="66"/>
      <c r="BF410" s="70"/>
      <c r="BG410" s="74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153"/>
      <c r="BZ410" s="83"/>
      <c r="CA410" s="31"/>
      <c r="CB410" s="31">
        <v>398</v>
      </c>
      <c r="CC410" s="15" t="str">
        <f t="shared" si="189"/>
        <v/>
      </c>
      <c r="CD410" s="15" t="str">
        <f t="shared" si="192"/>
        <v>立得点表!3:12</v>
      </c>
      <c r="CE410" s="92" t="str">
        <f t="shared" si="193"/>
        <v>立得点表!16:25</v>
      </c>
      <c r="CF410" s="15" t="str">
        <f t="shared" si="194"/>
        <v>立3段得点表!3:13</v>
      </c>
      <c r="CG410" s="92" t="str">
        <f t="shared" si="195"/>
        <v>立3段得点表!16:25</v>
      </c>
      <c r="CH410" s="15" t="str">
        <f t="shared" si="196"/>
        <v>ボール得点表!3:13</v>
      </c>
      <c r="CI410" s="92" t="str">
        <f t="shared" si="197"/>
        <v>ボール得点表!16:25</v>
      </c>
      <c r="CJ410" s="15" t="str">
        <f t="shared" si="198"/>
        <v>50m得点表!3:13</v>
      </c>
      <c r="CK410" s="92" t="str">
        <f t="shared" si="199"/>
        <v>50m得点表!16:25</v>
      </c>
      <c r="CL410" s="15" t="str">
        <f t="shared" si="200"/>
        <v>往得点表!3:13</v>
      </c>
      <c r="CM410" s="92" t="str">
        <f t="shared" si="201"/>
        <v>往得点表!16:25</v>
      </c>
      <c r="CN410" s="15" t="str">
        <f t="shared" si="202"/>
        <v>腕得点表!3:13</v>
      </c>
      <c r="CO410" s="92" t="str">
        <f t="shared" si="203"/>
        <v>腕得点表!16:25</v>
      </c>
      <c r="CP410" s="15" t="str">
        <f t="shared" si="204"/>
        <v>腕膝得点表!3:4</v>
      </c>
      <c r="CQ410" s="92" t="str">
        <f t="shared" si="205"/>
        <v>腕膝得点表!8:9</v>
      </c>
      <c r="CR410" s="15" t="str">
        <f t="shared" si="206"/>
        <v>20mシャトルラン得点表!3:13</v>
      </c>
      <c r="CS410" s="92" t="str">
        <f t="shared" si="207"/>
        <v>20mシャトルラン得点表!16:25</v>
      </c>
      <c r="CT410" s="31" t="b">
        <f t="shared" si="190"/>
        <v>0</v>
      </c>
    </row>
    <row r="411" spans="1:98">
      <c r="A411" s="8">
        <v>399</v>
      </c>
      <c r="B411" s="117"/>
      <c r="C411" s="13"/>
      <c r="D411" s="138"/>
      <c r="E411" s="13"/>
      <c r="F411" s="111" t="str">
        <f t="shared" si="178"/>
        <v/>
      </c>
      <c r="G411" s="13"/>
      <c r="H411" s="13"/>
      <c r="I411" s="29"/>
      <c r="J411" s="114" t="str">
        <f t="shared" ca="1" si="179"/>
        <v/>
      </c>
      <c r="K411" s="4"/>
      <c r="L411" s="45"/>
      <c r="M411" s="45"/>
      <c r="N411" s="45"/>
      <c r="O411" s="22"/>
      <c r="P411" s="23" t="str">
        <f t="shared" ca="1" si="180"/>
        <v/>
      </c>
      <c r="Q411" s="42"/>
      <c r="R411" s="43"/>
      <c r="S411" s="43"/>
      <c r="T411" s="43"/>
      <c r="U411" s="120"/>
      <c r="V411" s="95"/>
      <c r="W411" s="29" t="str">
        <f t="shared" ca="1" si="181"/>
        <v/>
      </c>
      <c r="X411" s="29"/>
      <c r="Y411" s="42"/>
      <c r="Z411" s="43"/>
      <c r="AA411" s="43"/>
      <c r="AB411" s="43"/>
      <c r="AC411" s="44"/>
      <c r="AD411" s="22"/>
      <c r="AE411" s="23" t="str">
        <f t="shared" ca="1" si="182"/>
        <v/>
      </c>
      <c r="AF411" s="22"/>
      <c r="AG411" s="23" t="str">
        <f t="shared" ca="1" si="183"/>
        <v/>
      </c>
      <c r="AH411" s="95"/>
      <c r="AI411" s="29" t="str">
        <f t="shared" ca="1" si="184"/>
        <v/>
      </c>
      <c r="AJ411" s="22"/>
      <c r="AK411" s="23" t="str">
        <f t="shared" ca="1" si="185"/>
        <v/>
      </c>
      <c r="AL411" s="22"/>
      <c r="AM411" s="23" t="str">
        <f t="shared" ca="1" si="186"/>
        <v/>
      </c>
      <c r="AN411" s="9" t="str">
        <f t="shared" si="187"/>
        <v/>
      </c>
      <c r="AO411" s="9" t="str">
        <f t="shared" si="188"/>
        <v/>
      </c>
      <c r="AP411" s="9" t="str">
        <f>IF(AN411=7,VLOOKUP(AO411,設定!$A$2:$B$6,2,1),"---")</f>
        <v>---</v>
      </c>
      <c r="AQ411" s="64"/>
      <c r="AR411" s="65"/>
      <c r="AS411" s="65"/>
      <c r="AT411" s="66" t="s">
        <v>105</v>
      </c>
      <c r="AU411" s="67"/>
      <c r="AV411" s="66"/>
      <c r="AW411" s="68"/>
      <c r="AX411" s="69" t="str">
        <f t="shared" si="191"/>
        <v/>
      </c>
      <c r="AY411" s="66" t="s">
        <v>105</v>
      </c>
      <c r="AZ411" s="66" t="s">
        <v>105</v>
      </c>
      <c r="BA411" s="66" t="s">
        <v>105</v>
      </c>
      <c r="BB411" s="66"/>
      <c r="BC411" s="66"/>
      <c r="BD411" s="66"/>
      <c r="BE411" s="66"/>
      <c r="BF411" s="70"/>
      <c r="BG411" s="74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153"/>
      <c r="BZ411" s="83"/>
      <c r="CA411" s="31"/>
      <c r="CB411" s="31">
        <v>399</v>
      </c>
      <c r="CC411" s="15" t="str">
        <f t="shared" si="189"/>
        <v/>
      </c>
      <c r="CD411" s="15" t="str">
        <f t="shared" si="192"/>
        <v>立得点表!3:12</v>
      </c>
      <c r="CE411" s="92" t="str">
        <f t="shared" si="193"/>
        <v>立得点表!16:25</v>
      </c>
      <c r="CF411" s="15" t="str">
        <f t="shared" si="194"/>
        <v>立3段得点表!3:13</v>
      </c>
      <c r="CG411" s="92" t="str">
        <f t="shared" si="195"/>
        <v>立3段得点表!16:25</v>
      </c>
      <c r="CH411" s="15" t="str">
        <f t="shared" si="196"/>
        <v>ボール得点表!3:13</v>
      </c>
      <c r="CI411" s="92" t="str">
        <f t="shared" si="197"/>
        <v>ボール得点表!16:25</v>
      </c>
      <c r="CJ411" s="15" t="str">
        <f t="shared" si="198"/>
        <v>50m得点表!3:13</v>
      </c>
      <c r="CK411" s="92" t="str">
        <f t="shared" si="199"/>
        <v>50m得点表!16:25</v>
      </c>
      <c r="CL411" s="15" t="str">
        <f t="shared" si="200"/>
        <v>往得点表!3:13</v>
      </c>
      <c r="CM411" s="92" t="str">
        <f t="shared" si="201"/>
        <v>往得点表!16:25</v>
      </c>
      <c r="CN411" s="15" t="str">
        <f t="shared" si="202"/>
        <v>腕得点表!3:13</v>
      </c>
      <c r="CO411" s="92" t="str">
        <f t="shared" si="203"/>
        <v>腕得点表!16:25</v>
      </c>
      <c r="CP411" s="15" t="str">
        <f t="shared" si="204"/>
        <v>腕膝得点表!3:4</v>
      </c>
      <c r="CQ411" s="92" t="str">
        <f t="shared" si="205"/>
        <v>腕膝得点表!8:9</v>
      </c>
      <c r="CR411" s="15" t="str">
        <f t="shared" si="206"/>
        <v>20mシャトルラン得点表!3:13</v>
      </c>
      <c r="CS411" s="92" t="str">
        <f t="shared" si="207"/>
        <v>20mシャトルラン得点表!16:25</v>
      </c>
      <c r="CT411" s="31" t="b">
        <f t="shared" si="190"/>
        <v>0</v>
      </c>
    </row>
    <row r="412" spans="1:98">
      <c r="A412" s="8">
        <v>400</v>
      </c>
      <c r="B412" s="117"/>
      <c r="C412" s="13"/>
      <c r="D412" s="138"/>
      <c r="E412" s="13"/>
      <c r="F412" s="111" t="str">
        <f t="shared" si="178"/>
        <v/>
      </c>
      <c r="G412" s="13"/>
      <c r="H412" s="13"/>
      <c r="I412" s="29"/>
      <c r="J412" s="114" t="str">
        <f t="shared" ca="1" si="179"/>
        <v/>
      </c>
      <c r="K412" s="4"/>
      <c r="L412" s="45"/>
      <c r="M412" s="45"/>
      <c r="N412" s="45"/>
      <c r="O412" s="22"/>
      <c r="P412" s="23" t="str">
        <f t="shared" ca="1" si="180"/>
        <v/>
      </c>
      <c r="Q412" s="42"/>
      <c r="R412" s="43"/>
      <c r="S412" s="43"/>
      <c r="T412" s="43"/>
      <c r="U412" s="120"/>
      <c r="V412" s="95"/>
      <c r="W412" s="29" t="str">
        <f t="shared" ca="1" si="181"/>
        <v/>
      </c>
      <c r="X412" s="29"/>
      <c r="Y412" s="42"/>
      <c r="Z412" s="43"/>
      <c r="AA412" s="43"/>
      <c r="AB412" s="43"/>
      <c r="AC412" s="44"/>
      <c r="AD412" s="22"/>
      <c r="AE412" s="23" t="str">
        <f t="shared" ca="1" si="182"/>
        <v/>
      </c>
      <c r="AF412" s="22"/>
      <c r="AG412" s="23" t="str">
        <f t="shared" ca="1" si="183"/>
        <v/>
      </c>
      <c r="AH412" s="95"/>
      <c r="AI412" s="29" t="str">
        <f t="shared" ca="1" si="184"/>
        <v/>
      </c>
      <c r="AJ412" s="22"/>
      <c r="AK412" s="23" t="str">
        <f t="shared" ca="1" si="185"/>
        <v/>
      </c>
      <c r="AL412" s="22"/>
      <c r="AM412" s="23" t="str">
        <f t="shared" ca="1" si="186"/>
        <v/>
      </c>
      <c r="AN412" s="9" t="str">
        <f t="shared" si="187"/>
        <v/>
      </c>
      <c r="AO412" s="9" t="str">
        <f t="shared" si="188"/>
        <v/>
      </c>
      <c r="AP412" s="9" t="str">
        <f>IF(AN412=7,VLOOKUP(AO412,設定!$A$2:$B$6,2,1),"---")</f>
        <v>---</v>
      </c>
      <c r="AQ412" s="64"/>
      <c r="AR412" s="65"/>
      <c r="AS412" s="65"/>
      <c r="AT412" s="66" t="s">
        <v>105</v>
      </c>
      <c r="AU412" s="67"/>
      <c r="AV412" s="66"/>
      <c r="AW412" s="68"/>
      <c r="AX412" s="69" t="str">
        <f t="shared" si="191"/>
        <v/>
      </c>
      <c r="AY412" s="66" t="s">
        <v>105</v>
      </c>
      <c r="AZ412" s="66" t="s">
        <v>105</v>
      </c>
      <c r="BA412" s="66" t="s">
        <v>105</v>
      </c>
      <c r="BB412" s="66"/>
      <c r="BC412" s="66"/>
      <c r="BD412" s="66"/>
      <c r="BE412" s="66"/>
      <c r="BF412" s="70"/>
      <c r="BG412" s="74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153"/>
      <c r="BZ412" s="83"/>
      <c r="CA412" s="31"/>
      <c r="CB412" s="31">
        <v>400</v>
      </c>
      <c r="CC412" s="15" t="str">
        <f t="shared" si="189"/>
        <v/>
      </c>
      <c r="CD412" s="15" t="str">
        <f t="shared" si="192"/>
        <v>立得点表!3:12</v>
      </c>
      <c r="CE412" s="92" t="str">
        <f t="shared" si="193"/>
        <v>立得点表!16:25</v>
      </c>
      <c r="CF412" s="15" t="str">
        <f t="shared" si="194"/>
        <v>立3段得点表!3:13</v>
      </c>
      <c r="CG412" s="92" t="str">
        <f t="shared" si="195"/>
        <v>立3段得点表!16:25</v>
      </c>
      <c r="CH412" s="15" t="str">
        <f t="shared" si="196"/>
        <v>ボール得点表!3:13</v>
      </c>
      <c r="CI412" s="92" t="str">
        <f t="shared" si="197"/>
        <v>ボール得点表!16:25</v>
      </c>
      <c r="CJ412" s="15" t="str">
        <f t="shared" si="198"/>
        <v>50m得点表!3:13</v>
      </c>
      <c r="CK412" s="92" t="str">
        <f t="shared" si="199"/>
        <v>50m得点表!16:25</v>
      </c>
      <c r="CL412" s="15" t="str">
        <f t="shared" si="200"/>
        <v>往得点表!3:13</v>
      </c>
      <c r="CM412" s="92" t="str">
        <f t="shared" si="201"/>
        <v>往得点表!16:25</v>
      </c>
      <c r="CN412" s="15" t="str">
        <f t="shared" si="202"/>
        <v>腕得点表!3:13</v>
      </c>
      <c r="CO412" s="92" t="str">
        <f t="shared" si="203"/>
        <v>腕得点表!16:25</v>
      </c>
      <c r="CP412" s="15" t="str">
        <f t="shared" si="204"/>
        <v>腕膝得点表!3:4</v>
      </c>
      <c r="CQ412" s="92" t="str">
        <f t="shared" si="205"/>
        <v>腕膝得点表!8:9</v>
      </c>
      <c r="CR412" s="15" t="str">
        <f t="shared" si="206"/>
        <v>20mシャトルラン得点表!3:13</v>
      </c>
      <c r="CS412" s="92" t="str">
        <f t="shared" si="207"/>
        <v>20mシャトルラン得点表!16:25</v>
      </c>
      <c r="CT412" s="31" t="b">
        <f t="shared" si="190"/>
        <v>0</v>
      </c>
    </row>
    <row r="413" spans="1:98">
      <c r="A413" s="8">
        <v>401</v>
      </c>
      <c r="B413" s="117"/>
      <c r="C413" s="13"/>
      <c r="D413" s="138"/>
      <c r="E413" s="13"/>
      <c r="F413" s="111" t="str">
        <f t="shared" si="178"/>
        <v/>
      </c>
      <c r="G413" s="13"/>
      <c r="H413" s="13"/>
      <c r="I413" s="29"/>
      <c r="J413" s="114" t="str">
        <f t="shared" ca="1" si="179"/>
        <v/>
      </c>
      <c r="K413" s="4"/>
      <c r="L413" s="45"/>
      <c r="M413" s="45"/>
      <c r="N413" s="45"/>
      <c r="O413" s="22"/>
      <c r="P413" s="23" t="str">
        <f t="shared" ca="1" si="180"/>
        <v/>
      </c>
      <c r="Q413" s="42"/>
      <c r="R413" s="43"/>
      <c r="S413" s="43"/>
      <c r="T413" s="43"/>
      <c r="U413" s="120"/>
      <c r="V413" s="95"/>
      <c r="W413" s="29" t="str">
        <f t="shared" ca="1" si="181"/>
        <v/>
      </c>
      <c r="X413" s="29"/>
      <c r="Y413" s="42"/>
      <c r="Z413" s="43"/>
      <c r="AA413" s="43"/>
      <c r="AB413" s="43"/>
      <c r="AC413" s="44"/>
      <c r="AD413" s="22"/>
      <c r="AE413" s="23" t="str">
        <f t="shared" ca="1" si="182"/>
        <v/>
      </c>
      <c r="AF413" s="22"/>
      <c r="AG413" s="23" t="str">
        <f t="shared" ca="1" si="183"/>
        <v/>
      </c>
      <c r="AH413" s="95"/>
      <c r="AI413" s="29" t="str">
        <f t="shared" ca="1" si="184"/>
        <v/>
      </c>
      <c r="AJ413" s="22"/>
      <c r="AK413" s="23" t="str">
        <f t="shared" ca="1" si="185"/>
        <v/>
      </c>
      <c r="AL413" s="22"/>
      <c r="AM413" s="23" t="str">
        <f t="shared" ca="1" si="186"/>
        <v/>
      </c>
      <c r="AN413" s="9" t="str">
        <f t="shared" si="187"/>
        <v/>
      </c>
      <c r="AO413" s="9" t="str">
        <f t="shared" si="188"/>
        <v/>
      </c>
      <c r="AP413" s="9" t="str">
        <f>IF(AN413=7,VLOOKUP(AO413,設定!$A$2:$B$6,2,1),"---")</f>
        <v>---</v>
      </c>
      <c r="AQ413" s="64"/>
      <c r="AR413" s="65"/>
      <c r="AS413" s="65"/>
      <c r="AT413" s="66" t="s">
        <v>105</v>
      </c>
      <c r="AU413" s="67"/>
      <c r="AV413" s="66"/>
      <c r="AW413" s="68"/>
      <c r="AX413" s="69" t="str">
        <f t="shared" si="191"/>
        <v/>
      </c>
      <c r="AY413" s="66" t="s">
        <v>105</v>
      </c>
      <c r="AZ413" s="66" t="s">
        <v>105</v>
      </c>
      <c r="BA413" s="66" t="s">
        <v>105</v>
      </c>
      <c r="BB413" s="66"/>
      <c r="BC413" s="66"/>
      <c r="BD413" s="66"/>
      <c r="BE413" s="66"/>
      <c r="BF413" s="70"/>
      <c r="BG413" s="74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153"/>
      <c r="BZ413" s="83"/>
      <c r="CA413" s="31"/>
      <c r="CB413" s="31">
        <v>401</v>
      </c>
      <c r="CC413" s="15" t="str">
        <f t="shared" si="189"/>
        <v/>
      </c>
      <c r="CD413" s="15" t="str">
        <f t="shared" si="192"/>
        <v>立得点表!3:12</v>
      </c>
      <c r="CE413" s="92" t="str">
        <f t="shared" si="193"/>
        <v>立得点表!16:25</v>
      </c>
      <c r="CF413" s="15" t="str">
        <f t="shared" si="194"/>
        <v>立3段得点表!3:13</v>
      </c>
      <c r="CG413" s="92" t="str">
        <f t="shared" si="195"/>
        <v>立3段得点表!16:25</v>
      </c>
      <c r="CH413" s="15" t="str">
        <f t="shared" si="196"/>
        <v>ボール得点表!3:13</v>
      </c>
      <c r="CI413" s="92" t="str">
        <f t="shared" si="197"/>
        <v>ボール得点表!16:25</v>
      </c>
      <c r="CJ413" s="15" t="str">
        <f t="shared" si="198"/>
        <v>50m得点表!3:13</v>
      </c>
      <c r="CK413" s="92" t="str">
        <f t="shared" si="199"/>
        <v>50m得点表!16:25</v>
      </c>
      <c r="CL413" s="15" t="str">
        <f t="shared" si="200"/>
        <v>往得点表!3:13</v>
      </c>
      <c r="CM413" s="92" t="str">
        <f t="shared" si="201"/>
        <v>往得点表!16:25</v>
      </c>
      <c r="CN413" s="15" t="str">
        <f t="shared" si="202"/>
        <v>腕得点表!3:13</v>
      </c>
      <c r="CO413" s="92" t="str">
        <f t="shared" si="203"/>
        <v>腕得点表!16:25</v>
      </c>
      <c r="CP413" s="15" t="str">
        <f t="shared" si="204"/>
        <v>腕膝得点表!3:4</v>
      </c>
      <c r="CQ413" s="92" t="str">
        <f t="shared" si="205"/>
        <v>腕膝得点表!8:9</v>
      </c>
      <c r="CR413" s="15" t="str">
        <f t="shared" si="206"/>
        <v>20mシャトルラン得点表!3:13</v>
      </c>
      <c r="CS413" s="92" t="str">
        <f t="shared" si="207"/>
        <v>20mシャトルラン得点表!16:25</v>
      </c>
      <c r="CT413" s="31" t="b">
        <f t="shared" si="190"/>
        <v>0</v>
      </c>
    </row>
    <row r="414" spans="1:98">
      <c r="A414" s="8">
        <v>402</v>
      </c>
      <c r="B414" s="117"/>
      <c r="C414" s="13"/>
      <c r="D414" s="138"/>
      <c r="E414" s="13"/>
      <c r="F414" s="111" t="str">
        <f t="shared" si="178"/>
        <v/>
      </c>
      <c r="G414" s="13"/>
      <c r="H414" s="13"/>
      <c r="I414" s="29"/>
      <c r="J414" s="114" t="str">
        <f t="shared" ca="1" si="179"/>
        <v/>
      </c>
      <c r="K414" s="4"/>
      <c r="L414" s="45"/>
      <c r="M414" s="45"/>
      <c r="N414" s="45"/>
      <c r="O414" s="22"/>
      <c r="P414" s="23" t="str">
        <f t="shared" ca="1" si="180"/>
        <v/>
      </c>
      <c r="Q414" s="42"/>
      <c r="R414" s="43"/>
      <c r="S414" s="43"/>
      <c r="T414" s="43"/>
      <c r="U414" s="120"/>
      <c r="V414" s="95"/>
      <c r="W414" s="29" t="str">
        <f t="shared" ca="1" si="181"/>
        <v/>
      </c>
      <c r="X414" s="29"/>
      <c r="Y414" s="42"/>
      <c r="Z414" s="43"/>
      <c r="AA414" s="43"/>
      <c r="AB414" s="43"/>
      <c r="AC414" s="44"/>
      <c r="AD414" s="22"/>
      <c r="AE414" s="23" t="str">
        <f t="shared" ca="1" si="182"/>
        <v/>
      </c>
      <c r="AF414" s="22"/>
      <c r="AG414" s="23" t="str">
        <f t="shared" ca="1" si="183"/>
        <v/>
      </c>
      <c r="AH414" s="95"/>
      <c r="AI414" s="29" t="str">
        <f t="shared" ca="1" si="184"/>
        <v/>
      </c>
      <c r="AJ414" s="22"/>
      <c r="AK414" s="23" t="str">
        <f t="shared" ca="1" si="185"/>
        <v/>
      </c>
      <c r="AL414" s="22"/>
      <c r="AM414" s="23" t="str">
        <f t="shared" ca="1" si="186"/>
        <v/>
      </c>
      <c r="AN414" s="9" t="str">
        <f t="shared" si="187"/>
        <v/>
      </c>
      <c r="AO414" s="9" t="str">
        <f t="shared" si="188"/>
        <v/>
      </c>
      <c r="AP414" s="9" t="str">
        <f>IF(AN414=7,VLOOKUP(AO414,設定!$A$2:$B$6,2,1),"---")</f>
        <v>---</v>
      </c>
      <c r="AQ414" s="64"/>
      <c r="AR414" s="65"/>
      <c r="AS414" s="65"/>
      <c r="AT414" s="66" t="s">
        <v>105</v>
      </c>
      <c r="AU414" s="67"/>
      <c r="AV414" s="66"/>
      <c r="AW414" s="68"/>
      <c r="AX414" s="69" t="str">
        <f t="shared" si="191"/>
        <v/>
      </c>
      <c r="AY414" s="66" t="s">
        <v>105</v>
      </c>
      <c r="AZ414" s="66" t="s">
        <v>105</v>
      </c>
      <c r="BA414" s="66" t="s">
        <v>105</v>
      </c>
      <c r="BB414" s="66"/>
      <c r="BC414" s="66"/>
      <c r="BD414" s="66"/>
      <c r="BE414" s="66"/>
      <c r="BF414" s="70"/>
      <c r="BG414" s="74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153"/>
      <c r="BZ414" s="83"/>
      <c r="CA414" s="31"/>
      <c r="CB414" s="31">
        <v>402</v>
      </c>
      <c r="CC414" s="15" t="str">
        <f t="shared" si="189"/>
        <v/>
      </c>
      <c r="CD414" s="15" t="str">
        <f t="shared" si="192"/>
        <v>立得点表!3:12</v>
      </c>
      <c r="CE414" s="92" t="str">
        <f t="shared" si="193"/>
        <v>立得点表!16:25</v>
      </c>
      <c r="CF414" s="15" t="str">
        <f t="shared" si="194"/>
        <v>立3段得点表!3:13</v>
      </c>
      <c r="CG414" s="92" t="str">
        <f t="shared" si="195"/>
        <v>立3段得点表!16:25</v>
      </c>
      <c r="CH414" s="15" t="str">
        <f t="shared" si="196"/>
        <v>ボール得点表!3:13</v>
      </c>
      <c r="CI414" s="92" t="str">
        <f t="shared" si="197"/>
        <v>ボール得点表!16:25</v>
      </c>
      <c r="CJ414" s="15" t="str">
        <f t="shared" si="198"/>
        <v>50m得点表!3:13</v>
      </c>
      <c r="CK414" s="92" t="str">
        <f t="shared" si="199"/>
        <v>50m得点表!16:25</v>
      </c>
      <c r="CL414" s="15" t="str">
        <f t="shared" si="200"/>
        <v>往得点表!3:13</v>
      </c>
      <c r="CM414" s="92" t="str">
        <f t="shared" si="201"/>
        <v>往得点表!16:25</v>
      </c>
      <c r="CN414" s="15" t="str">
        <f t="shared" si="202"/>
        <v>腕得点表!3:13</v>
      </c>
      <c r="CO414" s="92" t="str">
        <f t="shared" si="203"/>
        <v>腕得点表!16:25</v>
      </c>
      <c r="CP414" s="15" t="str">
        <f t="shared" si="204"/>
        <v>腕膝得点表!3:4</v>
      </c>
      <c r="CQ414" s="92" t="str">
        <f t="shared" si="205"/>
        <v>腕膝得点表!8:9</v>
      </c>
      <c r="CR414" s="15" t="str">
        <f t="shared" si="206"/>
        <v>20mシャトルラン得点表!3:13</v>
      </c>
      <c r="CS414" s="92" t="str">
        <f t="shared" si="207"/>
        <v>20mシャトルラン得点表!16:25</v>
      </c>
      <c r="CT414" s="31" t="b">
        <f t="shared" si="190"/>
        <v>0</v>
      </c>
    </row>
    <row r="415" spans="1:98">
      <c r="A415" s="8">
        <v>403</v>
      </c>
      <c r="B415" s="117"/>
      <c r="C415" s="13"/>
      <c r="D415" s="138"/>
      <c r="E415" s="13"/>
      <c r="F415" s="111" t="str">
        <f t="shared" si="178"/>
        <v/>
      </c>
      <c r="G415" s="13"/>
      <c r="H415" s="13"/>
      <c r="I415" s="29"/>
      <c r="J415" s="114" t="str">
        <f t="shared" ca="1" si="179"/>
        <v/>
      </c>
      <c r="K415" s="4"/>
      <c r="L415" s="45"/>
      <c r="M415" s="45"/>
      <c r="N415" s="45"/>
      <c r="O415" s="22"/>
      <c r="P415" s="23" t="str">
        <f t="shared" ca="1" si="180"/>
        <v/>
      </c>
      <c r="Q415" s="42"/>
      <c r="R415" s="43"/>
      <c r="S415" s="43"/>
      <c r="T415" s="43"/>
      <c r="U415" s="120"/>
      <c r="V415" s="95"/>
      <c r="W415" s="29" t="str">
        <f t="shared" ca="1" si="181"/>
        <v/>
      </c>
      <c r="X415" s="29"/>
      <c r="Y415" s="42"/>
      <c r="Z415" s="43"/>
      <c r="AA415" s="43"/>
      <c r="AB415" s="43"/>
      <c r="AC415" s="44"/>
      <c r="AD415" s="22"/>
      <c r="AE415" s="23" t="str">
        <f t="shared" ca="1" si="182"/>
        <v/>
      </c>
      <c r="AF415" s="22"/>
      <c r="AG415" s="23" t="str">
        <f t="shared" ca="1" si="183"/>
        <v/>
      </c>
      <c r="AH415" s="95"/>
      <c r="AI415" s="29" t="str">
        <f t="shared" ca="1" si="184"/>
        <v/>
      </c>
      <c r="AJ415" s="22"/>
      <c r="AK415" s="23" t="str">
        <f t="shared" ca="1" si="185"/>
        <v/>
      </c>
      <c r="AL415" s="22"/>
      <c r="AM415" s="23" t="str">
        <f t="shared" ca="1" si="186"/>
        <v/>
      </c>
      <c r="AN415" s="9" t="str">
        <f t="shared" si="187"/>
        <v/>
      </c>
      <c r="AO415" s="9" t="str">
        <f t="shared" si="188"/>
        <v/>
      </c>
      <c r="AP415" s="9" t="str">
        <f>IF(AN415=7,VLOOKUP(AO415,設定!$A$2:$B$6,2,1),"---")</f>
        <v>---</v>
      </c>
      <c r="AQ415" s="64"/>
      <c r="AR415" s="65"/>
      <c r="AS415" s="65"/>
      <c r="AT415" s="66" t="s">
        <v>105</v>
      </c>
      <c r="AU415" s="67"/>
      <c r="AV415" s="66"/>
      <c r="AW415" s="68"/>
      <c r="AX415" s="69" t="str">
        <f t="shared" si="191"/>
        <v/>
      </c>
      <c r="AY415" s="66" t="s">
        <v>105</v>
      </c>
      <c r="AZ415" s="66" t="s">
        <v>105</v>
      </c>
      <c r="BA415" s="66" t="s">
        <v>105</v>
      </c>
      <c r="BB415" s="66"/>
      <c r="BC415" s="66"/>
      <c r="BD415" s="66"/>
      <c r="BE415" s="66"/>
      <c r="BF415" s="70"/>
      <c r="BG415" s="74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153"/>
      <c r="BZ415" s="83"/>
      <c r="CA415" s="31"/>
      <c r="CB415" s="31">
        <v>403</v>
      </c>
      <c r="CC415" s="15" t="str">
        <f t="shared" si="189"/>
        <v/>
      </c>
      <c r="CD415" s="15" t="str">
        <f t="shared" si="192"/>
        <v>立得点表!3:12</v>
      </c>
      <c r="CE415" s="92" t="str">
        <f t="shared" si="193"/>
        <v>立得点表!16:25</v>
      </c>
      <c r="CF415" s="15" t="str">
        <f t="shared" si="194"/>
        <v>立3段得点表!3:13</v>
      </c>
      <c r="CG415" s="92" t="str">
        <f t="shared" si="195"/>
        <v>立3段得点表!16:25</v>
      </c>
      <c r="CH415" s="15" t="str">
        <f t="shared" si="196"/>
        <v>ボール得点表!3:13</v>
      </c>
      <c r="CI415" s="92" t="str">
        <f t="shared" si="197"/>
        <v>ボール得点表!16:25</v>
      </c>
      <c r="CJ415" s="15" t="str">
        <f t="shared" si="198"/>
        <v>50m得点表!3:13</v>
      </c>
      <c r="CK415" s="92" t="str">
        <f t="shared" si="199"/>
        <v>50m得点表!16:25</v>
      </c>
      <c r="CL415" s="15" t="str">
        <f t="shared" si="200"/>
        <v>往得点表!3:13</v>
      </c>
      <c r="CM415" s="92" t="str">
        <f t="shared" si="201"/>
        <v>往得点表!16:25</v>
      </c>
      <c r="CN415" s="15" t="str">
        <f t="shared" si="202"/>
        <v>腕得点表!3:13</v>
      </c>
      <c r="CO415" s="92" t="str">
        <f t="shared" si="203"/>
        <v>腕得点表!16:25</v>
      </c>
      <c r="CP415" s="15" t="str">
        <f t="shared" si="204"/>
        <v>腕膝得点表!3:4</v>
      </c>
      <c r="CQ415" s="92" t="str">
        <f t="shared" si="205"/>
        <v>腕膝得点表!8:9</v>
      </c>
      <c r="CR415" s="15" t="str">
        <f t="shared" si="206"/>
        <v>20mシャトルラン得点表!3:13</v>
      </c>
      <c r="CS415" s="92" t="str">
        <f t="shared" si="207"/>
        <v>20mシャトルラン得点表!16:25</v>
      </c>
      <c r="CT415" s="31" t="b">
        <f t="shared" si="190"/>
        <v>0</v>
      </c>
    </row>
    <row r="416" spans="1:98">
      <c r="A416" s="8">
        <v>404</v>
      </c>
      <c r="B416" s="117"/>
      <c r="C416" s="13"/>
      <c r="D416" s="138"/>
      <c r="E416" s="13"/>
      <c r="F416" s="111" t="str">
        <f t="shared" si="178"/>
        <v/>
      </c>
      <c r="G416" s="13"/>
      <c r="H416" s="13"/>
      <c r="I416" s="29"/>
      <c r="J416" s="114" t="str">
        <f t="shared" ca="1" si="179"/>
        <v/>
      </c>
      <c r="K416" s="4"/>
      <c r="L416" s="45"/>
      <c r="M416" s="45"/>
      <c r="N416" s="45"/>
      <c r="O416" s="22"/>
      <c r="P416" s="23" t="str">
        <f t="shared" ca="1" si="180"/>
        <v/>
      </c>
      <c r="Q416" s="42"/>
      <c r="R416" s="43"/>
      <c r="S416" s="43"/>
      <c r="T416" s="43"/>
      <c r="U416" s="120"/>
      <c r="V416" s="95"/>
      <c r="W416" s="29" t="str">
        <f t="shared" ca="1" si="181"/>
        <v/>
      </c>
      <c r="X416" s="29"/>
      <c r="Y416" s="42"/>
      <c r="Z416" s="43"/>
      <c r="AA416" s="43"/>
      <c r="AB416" s="43"/>
      <c r="AC416" s="44"/>
      <c r="AD416" s="22"/>
      <c r="AE416" s="23" t="str">
        <f t="shared" ca="1" si="182"/>
        <v/>
      </c>
      <c r="AF416" s="22"/>
      <c r="AG416" s="23" t="str">
        <f t="shared" ca="1" si="183"/>
        <v/>
      </c>
      <c r="AH416" s="95"/>
      <c r="AI416" s="29" t="str">
        <f t="shared" ca="1" si="184"/>
        <v/>
      </c>
      <c r="AJ416" s="22"/>
      <c r="AK416" s="23" t="str">
        <f t="shared" ca="1" si="185"/>
        <v/>
      </c>
      <c r="AL416" s="22"/>
      <c r="AM416" s="23" t="str">
        <f t="shared" ca="1" si="186"/>
        <v/>
      </c>
      <c r="AN416" s="9" t="str">
        <f t="shared" si="187"/>
        <v/>
      </c>
      <c r="AO416" s="9" t="str">
        <f t="shared" si="188"/>
        <v/>
      </c>
      <c r="AP416" s="9" t="str">
        <f>IF(AN416=7,VLOOKUP(AO416,設定!$A$2:$B$6,2,1),"---")</f>
        <v>---</v>
      </c>
      <c r="AQ416" s="64"/>
      <c r="AR416" s="65"/>
      <c r="AS416" s="65"/>
      <c r="AT416" s="66" t="s">
        <v>105</v>
      </c>
      <c r="AU416" s="67"/>
      <c r="AV416" s="66"/>
      <c r="AW416" s="68"/>
      <c r="AX416" s="69" t="str">
        <f t="shared" si="191"/>
        <v/>
      </c>
      <c r="AY416" s="66" t="s">
        <v>105</v>
      </c>
      <c r="AZ416" s="66" t="s">
        <v>105</v>
      </c>
      <c r="BA416" s="66" t="s">
        <v>105</v>
      </c>
      <c r="BB416" s="66"/>
      <c r="BC416" s="66"/>
      <c r="BD416" s="66"/>
      <c r="BE416" s="66"/>
      <c r="BF416" s="70"/>
      <c r="BG416" s="74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153"/>
      <c r="BZ416" s="83"/>
      <c r="CA416" s="31"/>
      <c r="CB416" s="31">
        <v>404</v>
      </c>
      <c r="CC416" s="15" t="str">
        <f t="shared" si="189"/>
        <v/>
      </c>
      <c r="CD416" s="15" t="str">
        <f t="shared" si="192"/>
        <v>立得点表!3:12</v>
      </c>
      <c r="CE416" s="92" t="str">
        <f t="shared" si="193"/>
        <v>立得点表!16:25</v>
      </c>
      <c r="CF416" s="15" t="str">
        <f t="shared" si="194"/>
        <v>立3段得点表!3:13</v>
      </c>
      <c r="CG416" s="92" t="str">
        <f t="shared" si="195"/>
        <v>立3段得点表!16:25</v>
      </c>
      <c r="CH416" s="15" t="str">
        <f t="shared" si="196"/>
        <v>ボール得点表!3:13</v>
      </c>
      <c r="CI416" s="92" t="str">
        <f t="shared" si="197"/>
        <v>ボール得点表!16:25</v>
      </c>
      <c r="CJ416" s="15" t="str">
        <f t="shared" si="198"/>
        <v>50m得点表!3:13</v>
      </c>
      <c r="CK416" s="92" t="str">
        <f t="shared" si="199"/>
        <v>50m得点表!16:25</v>
      </c>
      <c r="CL416" s="15" t="str">
        <f t="shared" si="200"/>
        <v>往得点表!3:13</v>
      </c>
      <c r="CM416" s="92" t="str">
        <f t="shared" si="201"/>
        <v>往得点表!16:25</v>
      </c>
      <c r="CN416" s="15" t="str">
        <f t="shared" si="202"/>
        <v>腕得点表!3:13</v>
      </c>
      <c r="CO416" s="92" t="str">
        <f t="shared" si="203"/>
        <v>腕得点表!16:25</v>
      </c>
      <c r="CP416" s="15" t="str">
        <f t="shared" si="204"/>
        <v>腕膝得点表!3:4</v>
      </c>
      <c r="CQ416" s="92" t="str">
        <f t="shared" si="205"/>
        <v>腕膝得点表!8:9</v>
      </c>
      <c r="CR416" s="15" t="str">
        <f t="shared" si="206"/>
        <v>20mシャトルラン得点表!3:13</v>
      </c>
      <c r="CS416" s="92" t="str">
        <f t="shared" si="207"/>
        <v>20mシャトルラン得点表!16:25</v>
      </c>
      <c r="CT416" s="31" t="b">
        <f t="shared" si="190"/>
        <v>0</v>
      </c>
    </row>
    <row r="417" spans="1:98">
      <c r="A417" s="8">
        <v>405</v>
      </c>
      <c r="B417" s="117"/>
      <c r="C417" s="13"/>
      <c r="D417" s="138"/>
      <c r="E417" s="13"/>
      <c r="F417" s="111" t="str">
        <f t="shared" si="178"/>
        <v/>
      </c>
      <c r="G417" s="13"/>
      <c r="H417" s="13"/>
      <c r="I417" s="29"/>
      <c r="J417" s="114" t="str">
        <f t="shared" ca="1" si="179"/>
        <v/>
      </c>
      <c r="K417" s="4"/>
      <c r="L417" s="45"/>
      <c r="M417" s="45"/>
      <c r="N417" s="45"/>
      <c r="O417" s="22"/>
      <c r="P417" s="23" t="str">
        <f t="shared" ca="1" si="180"/>
        <v/>
      </c>
      <c r="Q417" s="42"/>
      <c r="R417" s="43"/>
      <c r="S417" s="43"/>
      <c r="T417" s="43"/>
      <c r="U417" s="120"/>
      <c r="V417" s="95"/>
      <c r="W417" s="29" t="str">
        <f t="shared" ca="1" si="181"/>
        <v/>
      </c>
      <c r="X417" s="29"/>
      <c r="Y417" s="42"/>
      <c r="Z417" s="43"/>
      <c r="AA417" s="43"/>
      <c r="AB417" s="43"/>
      <c r="AC417" s="44"/>
      <c r="AD417" s="22"/>
      <c r="AE417" s="23" t="str">
        <f t="shared" ca="1" si="182"/>
        <v/>
      </c>
      <c r="AF417" s="22"/>
      <c r="AG417" s="23" t="str">
        <f t="shared" ca="1" si="183"/>
        <v/>
      </c>
      <c r="AH417" s="95"/>
      <c r="AI417" s="29" t="str">
        <f t="shared" ca="1" si="184"/>
        <v/>
      </c>
      <c r="AJ417" s="22"/>
      <c r="AK417" s="23" t="str">
        <f t="shared" ca="1" si="185"/>
        <v/>
      </c>
      <c r="AL417" s="22"/>
      <c r="AM417" s="23" t="str">
        <f t="shared" ca="1" si="186"/>
        <v/>
      </c>
      <c r="AN417" s="9" t="str">
        <f t="shared" si="187"/>
        <v/>
      </c>
      <c r="AO417" s="9" t="str">
        <f t="shared" si="188"/>
        <v/>
      </c>
      <c r="AP417" s="9" t="str">
        <f>IF(AN417=7,VLOOKUP(AO417,設定!$A$2:$B$6,2,1),"---")</f>
        <v>---</v>
      </c>
      <c r="AQ417" s="64"/>
      <c r="AR417" s="65"/>
      <c r="AS417" s="65"/>
      <c r="AT417" s="66" t="s">
        <v>105</v>
      </c>
      <c r="AU417" s="67"/>
      <c r="AV417" s="66"/>
      <c r="AW417" s="68"/>
      <c r="AX417" s="69" t="str">
        <f t="shared" si="191"/>
        <v/>
      </c>
      <c r="AY417" s="66" t="s">
        <v>105</v>
      </c>
      <c r="AZ417" s="66" t="s">
        <v>105</v>
      </c>
      <c r="BA417" s="66" t="s">
        <v>105</v>
      </c>
      <c r="BB417" s="66"/>
      <c r="BC417" s="66"/>
      <c r="BD417" s="66"/>
      <c r="BE417" s="66"/>
      <c r="BF417" s="70"/>
      <c r="BG417" s="74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153"/>
      <c r="BZ417" s="83"/>
      <c r="CA417" s="31"/>
      <c r="CB417" s="31">
        <v>405</v>
      </c>
      <c r="CC417" s="15" t="str">
        <f t="shared" si="189"/>
        <v/>
      </c>
      <c r="CD417" s="15" t="str">
        <f t="shared" si="192"/>
        <v>立得点表!3:12</v>
      </c>
      <c r="CE417" s="92" t="str">
        <f t="shared" si="193"/>
        <v>立得点表!16:25</v>
      </c>
      <c r="CF417" s="15" t="str">
        <f t="shared" si="194"/>
        <v>立3段得点表!3:13</v>
      </c>
      <c r="CG417" s="92" t="str">
        <f t="shared" si="195"/>
        <v>立3段得点表!16:25</v>
      </c>
      <c r="CH417" s="15" t="str">
        <f t="shared" si="196"/>
        <v>ボール得点表!3:13</v>
      </c>
      <c r="CI417" s="92" t="str">
        <f t="shared" si="197"/>
        <v>ボール得点表!16:25</v>
      </c>
      <c r="CJ417" s="15" t="str">
        <f t="shared" si="198"/>
        <v>50m得点表!3:13</v>
      </c>
      <c r="CK417" s="92" t="str">
        <f t="shared" si="199"/>
        <v>50m得点表!16:25</v>
      </c>
      <c r="CL417" s="15" t="str">
        <f t="shared" si="200"/>
        <v>往得点表!3:13</v>
      </c>
      <c r="CM417" s="92" t="str">
        <f t="shared" si="201"/>
        <v>往得点表!16:25</v>
      </c>
      <c r="CN417" s="15" t="str">
        <f t="shared" si="202"/>
        <v>腕得点表!3:13</v>
      </c>
      <c r="CO417" s="92" t="str">
        <f t="shared" si="203"/>
        <v>腕得点表!16:25</v>
      </c>
      <c r="CP417" s="15" t="str">
        <f t="shared" si="204"/>
        <v>腕膝得点表!3:4</v>
      </c>
      <c r="CQ417" s="92" t="str">
        <f t="shared" si="205"/>
        <v>腕膝得点表!8:9</v>
      </c>
      <c r="CR417" s="15" t="str">
        <f t="shared" si="206"/>
        <v>20mシャトルラン得点表!3:13</v>
      </c>
      <c r="CS417" s="92" t="str">
        <f t="shared" si="207"/>
        <v>20mシャトルラン得点表!16:25</v>
      </c>
      <c r="CT417" s="31" t="b">
        <f t="shared" si="190"/>
        <v>0</v>
      </c>
    </row>
    <row r="418" spans="1:98">
      <c r="A418" s="8">
        <v>406</v>
      </c>
      <c r="B418" s="117"/>
      <c r="C418" s="13"/>
      <c r="D418" s="138"/>
      <c r="E418" s="13"/>
      <c r="F418" s="111" t="str">
        <f t="shared" si="178"/>
        <v/>
      </c>
      <c r="G418" s="13"/>
      <c r="H418" s="13"/>
      <c r="I418" s="29"/>
      <c r="J418" s="114" t="str">
        <f t="shared" ca="1" si="179"/>
        <v/>
      </c>
      <c r="K418" s="4"/>
      <c r="L418" s="45"/>
      <c r="M418" s="45"/>
      <c r="N418" s="45"/>
      <c r="O418" s="22"/>
      <c r="P418" s="23" t="str">
        <f t="shared" ca="1" si="180"/>
        <v/>
      </c>
      <c r="Q418" s="42"/>
      <c r="R418" s="43"/>
      <c r="S418" s="43"/>
      <c r="T418" s="43"/>
      <c r="U418" s="120"/>
      <c r="V418" s="95"/>
      <c r="W418" s="29" t="str">
        <f t="shared" ca="1" si="181"/>
        <v/>
      </c>
      <c r="X418" s="29"/>
      <c r="Y418" s="42"/>
      <c r="Z418" s="43"/>
      <c r="AA418" s="43"/>
      <c r="AB418" s="43"/>
      <c r="AC418" s="44"/>
      <c r="AD418" s="22"/>
      <c r="AE418" s="23" t="str">
        <f t="shared" ca="1" si="182"/>
        <v/>
      </c>
      <c r="AF418" s="22"/>
      <c r="AG418" s="23" t="str">
        <f t="shared" ca="1" si="183"/>
        <v/>
      </c>
      <c r="AH418" s="95"/>
      <c r="AI418" s="29" t="str">
        <f t="shared" ca="1" si="184"/>
        <v/>
      </c>
      <c r="AJ418" s="22"/>
      <c r="AK418" s="23" t="str">
        <f t="shared" ca="1" si="185"/>
        <v/>
      </c>
      <c r="AL418" s="22"/>
      <c r="AM418" s="23" t="str">
        <f t="shared" ca="1" si="186"/>
        <v/>
      </c>
      <c r="AN418" s="9" t="str">
        <f t="shared" si="187"/>
        <v/>
      </c>
      <c r="AO418" s="9" t="str">
        <f t="shared" si="188"/>
        <v/>
      </c>
      <c r="AP418" s="9" t="str">
        <f>IF(AN418=7,VLOOKUP(AO418,設定!$A$2:$B$6,2,1),"---")</f>
        <v>---</v>
      </c>
      <c r="AQ418" s="64"/>
      <c r="AR418" s="65"/>
      <c r="AS418" s="65"/>
      <c r="AT418" s="66" t="s">
        <v>105</v>
      </c>
      <c r="AU418" s="67"/>
      <c r="AV418" s="66"/>
      <c r="AW418" s="68"/>
      <c r="AX418" s="69" t="str">
        <f t="shared" si="191"/>
        <v/>
      </c>
      <c r="AY418" s="66" t="s">
        <v>105</v>
      </c>
      <c r="AZ418" s="66" t="s">
        <v>105</v>
      </c>
      <c r="BA418" s="66" t="s">
        <v>105</v>
      </c>
      <c r="BB418" s="66"/>
      <c r="BC418" s="66"/>
      <c r="BD418" s="66"/>
      <c r="BE418" s="66"/>
      <c r="BF418" s="70"/>
      <c r="BG418" s="74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153"/>
      <c r="BZ418" s="83"/>
      <c r="CA418" s="31"/>
      <c r="CB418" s="31">
        <v>406</v>
      </c>
      <c r="CC418" s="15" t="str">
        <f t="shared" si="189"/>
        <v/>
      </c>
      <c r="CD418" s="15" t="str">
        <f t="shared" si="192"/>
        <v>立得点表!3:12</v>
      </c>
      <c r="CE418" s="92" t="str">
        <f t="shared" si="193"/>
        <v>立得点表!16:25</v>
      </c>
      <c r="CF418" s="15" t="str">
        <f t="shared" si="194"/>
        <v>立3段得点表!3:13</v>
      </c>
      <c r="CG418" s="92" t="str">
        <f t="shared" si="195"/>
        <v>立3段得点表!16:25</v>
      </c>
      <c r="CH418" s="15" t="str">
        <f t="shared" si="196"/>
        <v>ボール得点表!3:13</v>
      </c>
      <c r="CI418" s="92" t="str">
        <f t="shared" si="197"/>
        <v>ボール得点表!16:25</v>
      </c>
      <c r="CJ418" s="15" t="str">
        <f t="shared" si="198"/>
        <v>50m得点表!3:13</v>
      </c>
      <c r="CK418" s="92" t="str">
        <f t="shared" si="199"/>
        <v>50m得点表!16:25</v>
      </c>
      <c r="CL418" s="15" t="str">
        <f t="shared" si="200"/>
        <v>往得点表!3:13</v>
      </c>
      <c r="CM418" s="92" t="str">
        <f t="shared" si="201"/>
        <v>往得点表!16:25</v>
      </c>
      <c r="CN418" s="15" t="str">
        <f t="shared" si="202"/>
        <v>腕得点表!3:13</v>
      </c>
      <c r="CO418" s="92" t="str">
        <f t="shared" si="203"/>
        <v>腕得点表!16:25</v>
      </c>
      <c r="CP418" s="15" t="str">
        <f t="shared" si="204"/>
        <v>腕膝得点表!3:4</v>
      </c>
      <c r="CQ418" s="92" t="str">
        <f t="shared" si="205"/>
        <v>腕膝得点表!8:9</v>
      </c>
      <c r="CR418" s="15" t="str">
        <f t="shared" si="206"/>
        <v>20mシャトルラン得点表!3:13</v>
      </c>
      <c r="CS418" s="92" t="str">
        <f t="shared" si="207"/>
        <v>20mシャトルラン得点表!16:25</v>
      </c>
      <c r="CT418" s="31" t="b">
        <f t="shared" si="190"/>
        <v>0</v>
      </c>
    </row>
    <row r="419" spans="1:98">
      <c r="A419" s="8">
        <v>407</v>
      </c>
      <c r="B419" s="117"/>
      <c r="C419" s="13"/>
      <c r="D419" s="138"/>
      <c r="E419" s="13"/>
      <c r="F419" s="111" t="str">
        <f t="shared" si="178"/>
        <v/>
      </c>
      <c r="G419" s="13"/>
      <c r="H419" s="13"/>
      <c r="I419" s="29"/>
      <c r="J419" s="114" t="str">
        <f t="shared" ca="1" si="179"/>
        <v/>
      </c>
      <c r="K419" s="4"/>
      <c r="L419" s="45"/>
      <c r="M419" s="45"/>
      <c r="N419" s="45"/>
      <c r="O419" s="22"/>
      <c r="P419" s="23" t="str">
        <f t="shared" ca="1" si="180"/>
        <v/>
      </c>
      <c r="Q419" s="42"/>
      <c r="R419" s="43"/>
      <c r="S419" s="43"/>
      <c r="T419" s="43"/>
      <c r="U419" s="120"/>
      <c r="V419" s="95"/>
      <c r="W419" s="29" t="str">
        <f t="shared" ca="1" si="181"/>
        <v/>
      </c>
      <c r="X419" s="29"/>
      <c r="Y419" s="42"/>
      <c r="Z419" s="43"/>
      <c r="AA419" s="43"/>
      <c r="AB419" s="43"/>
      <c r="AC419" s="44"/>
      <c r="AD419" s="22"/>
      <c r="AE419" s="23" t="str">
        <f t="shared" ca="1" si="182"/>
        <v/>
      </c>
      <c r="AF419" s="22"/>
      <c r="AG419" s="23" t="str">
        <f t="shared" ca="1" si="183"/>
        <v/>
      </c>
      <c r="AH419" s="95"/>
      <c r="AI419" s="29" t="str">
        <f t="shared" ca="1" si="184"/>
        <v/>
      </c>
      <c r="AJ419" s="22"/>
      <c r="AK419" s="23" t="str">
        <f t="shared" ca="1" si="185"/>
        <v/>
      </c>
      <c r="AL419" s="22"/>
      <c r="AM419" s="23" t="str">
        <f t="shared" ca="1" si="186"/>
        <v/>
      </c>
      <c r="AN419" s="9" t="str">
        <f t="shared" si="187"/>
        <v/>
      </c>
      <c r="AO419" s="9" t="str">
        <f t="shared" si="188"/>
        <v/>
      </c>
      <c r="AP419" s="9" t="str">
        <f>IF(AN419=7,VLOOKUP(AO419,設定!$A$2:$B$6,2,1),"---")</f>
        <v>---</v>
      </c>
      <c r="AQ419" s="64"/>
      <c r="AR419" s="65"/>
      <c r="AS419" s="65"/>
      <c r="AT419" s="66" t="s">
        <v>105</v>
      </c>
      <c r="AU419" s="67"/>
      <c r="AV419" s="66"/>
      <c r="AW419" s="68"/>
      <c r="AX419" s="69" t="str">
        <f t="shared" si="191"/>
        <v/>
      </c>
      <c r="AY419" s="66" t="s">
        <v>105</v>
      </c>
      <c r="AZ419" s="66" t="s">
        <v>105</v>
      </c>
      <c r="BA419" s="66" t="s">
        <v>105</v>
      </c>
      <c r="BB419" s="66"/>
      <c r="BC419" s="66"/>
      <c r="BD419" s="66"/>
      <c r="BE419" s="66"/>
      <c r="BF419" s="70"/>
      <c r="BG419" s="74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153"/>
      <c r="BZ419" s="83"/>
      <c r="CA419" s="31"/>
      <c r="CB419" s="31">
        <v>407</v>
      </c>
      <c r="CC419" s="15" t="str">
        <f t="shared" si="189"/>
        <v/>
      </c>
      <c r="CD419" s="15" t="str">
        <f t="shared" si="192"/>
        <v>立得点表!3:12</v>
      </c>
      <c r="CE419" s="92" t="str">
        <f t="shared" si="193"/>
        <v>立得点表!16:25</v>
      </c>
      <c r="CF419" s="15" t="str">
        <f t="shared" si="194"/>
        <v>立3段得点表!3:13</v>
      </c>
      <c r="CG419" s="92" t="str">
        <f t="shared" si="195"/>
        <v>立3段得点表!16:25</v>
      </c>
      <c r="CH419" s="15" t="str">
        <f t="shared" si="196"/>
        <v>ボール得点表!3:13</v>
      </c>
      <c r="CI419" s="92" t="str">
        <f t="shared" si="197"/>
        <v>ボール得点表!16:25</v>
      </c>
      <c r="CJ419" s="15" t="str">
        <f t="shared" si="198"/>
        <v>50m得点表!3:13</v>
      </c>
      <c r="CK419" s="92" t="str">
        <f t="shared" si="199"/>
        <v>50m得点表!16:25</v>
      </c>
      <c r="CL419" s="15" t="str">
        <f t="shared" si="200"/>
        <v>往得点表!3:13</v>
      </c>
      <c r="CM419" s="92" t="str">
        <f t="shared" si="201"/>
        <v>往得点表!16:25</v>
      </c>
      <c r="CN419" s="15" t="str">
        <f t="shared" si="202"/>
        <v>腕得点表!3:13</v>
      </c>
      <c r="CO419" s="92" t="str">
        <f t="shared" si="203"/>
        <v>腕得点表!16:25</v>
      </c>
      <c r="CP419" s="15" t="str">
        <f t="shared" si="204"/>
        <v>腕膝得点表!3:4</v>
      </c>
      <c r="CQ419" s="92" t="str">
        <f t="shared" si="205"/>
        <v>腕膝得点表!8:9</v>
      </c>
      <c r="CR419" s="15" t="str">
        <f t="shared" si="206"/>
        <v>20mシャトルラン得点表!3:13</v>
      </c>
      <c r="CS419" s="92" t="str">
        <f t="shared" si="207"/>
        <v>20mシャトルラン得点表!16:25</v>
      </c>
      <c r="CT419" s="31" t="b">
        <f t="shared" si="190"/>
        <v>0</v>
      </c>
    </row>
    <row r="420" spans="1:98">
      <c r="A420" s="8">
        <v>408</v>
      </c>
      <c r="B420" s="117"/>
      <c r="C420" s="13"/>
      <c r="D420" s="138"/>
      <c r="E420" s="13"/>
      <c r="F420" s="111" t="str">
        <f t="shared" si="178"/>
        <v/>
      </c>
      <c r="G420" s="13"/>
      <c r="H420" s="13"/>
      <c r="I420" s="29"/>
      <c r="J420" s="114" t="str">
        <f t="shared" ca="1" si="179"/>
        <v/>
      </c>
      <c r="K420" s="4"/>
      <c r="L420" s="45"/>
      <c r="M420" s="45"/>
      <c r="N420" s="45"/>
      <c r="O420" s="22"/>
      <c r="P420" s="23" t="str">
        <f t="shared" ca="1" si="180"/>
        <v/>
      </c>
      <c r="Q420" s="42"/>
      <c r="R420" s="43"/>
      <c r="S420" s="43"/>
      <c r="T420" s="43"/>
      <c r="U420" s="120"/>
      <c r="V420" s="95"/>
      <c r="W420" s="29" t="str">
        <f t="shared" ca="1" si="181"/>
        <v/>
      </c>
      <c r="X420" s="29"/>
      <c r="Y420" s="42"/>
      <c r="Z420" s="43"/>
      <c r="AA420" s="43"/>
      <c r="AB420" s="43"/>
      <c r="AC420" s="44"/>
      <c r="AD420" s="22"/>
      <c r="AE420" s="23" t="str">
        <f t="shared" ca="1" si="182"/>
        <v/>
      </c>
      <c r="AF420" s="22"/>
      <c r="AG420" s="23" t="str">
        <f t="shared" ca="1" si="183"/>
        <v/>
      </c>
      <c r="AH420" s="95"/>
      <c r="AI420" s="29" t="str">
        <f t="shared" ca="1" si="184"/>
        <v/>
      </c>
      <c r="AJ420" s="22"/>
      <c r="AK420" s="23" t="str">
        <f t="shared" ca="1" si="185"/>
        <v/>
      </c>
      <c r="AL420" s="22"/>
      <c r="AM420" s="23" t="str">
        <f t="shared" ca="1" si="186"/>
        <v/>
      </c>
      <c r="AN420" s="9" t="str">
        <f t="shared" si="187"/>
        <v/>
      </c>
      <c r="AO420" s="9" t="str">
        <f t="shared" si="188"/>
        <v/>
      </c>
      <c r="AP420" s="9" t="str">
        <f>IF(AN420=7,VLOOKUP(AO420,設定!$A$2:$B$6,2,1),"---")</f>
        <v>---</v>
      </c>
      <c r="AQ420" s="64"/>
      <c r="AR420" s="65"/>
      <c r="AS420" s="65"/>
      <c r="AT420" s="66" t="s">
        <v>105</v>
      </c>
      <c r="AU420" s="67"/>
      <c r="AV420" s="66"/>
      <c r="AW420" s="68"/>
      <c r="AX420" s="69" t="str">
        <f t="shared" si="191"/>
        <v/>
      </c>
      <c r="AY420" s="66" t="s">
        <v>105</v>
      </c>
      <c r="AZ420" s="66" t="s">
        <v>105</v>
      </c>
      <c r="BA420" s="66" t="s">
        <v>105</v>
      </c>
      <c r="BB420" s="66"/>
      <c r="BC420" s="66"/>
      <c r="BD420" s="66"/>
      <c r="BE420" s="66"/>
      <c r="BF420" s="70"/>
      <c r="BG420" s="74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153"/>
      <c r="BZ420" s="83"/>
      <c r="CA420" s="31"/>
      <c r="CB420" s="31">
        <v>408</v>
      </c>
      <c r="CC420" s="15" t="str">
        <f t="shared" si="189"/>
        <v/>
      </c>
      <c r="CD420" s="15" t="str">
        <f t="shared" si="192"/>
        <v>立得点表!3:12</v>
      </c>
      <c r="CE420" s="92" t="str">
        <f t="shared" si="193"/>
        <v>立得点表!16:25</v>
      </c>
      <c r="CF420" s="15" t="str">
        <f t="shared" si="194"/>
        <v>立3段得点表!3:13</v>
      </c>
      <c r="CG420" s="92" t="str">
        <f t="shared" si="195"/>
        <v>立3段得点表!16:25</v>
      </c>
      <c r="CH420" s="15" t="str">
        <f t="shared" si="196"/>
        <v>ボール得点表!3:13</v>
      </c>
      <c r="CI420" s="92" t="str">
        <f t="shared" si="197"/>
        <v>ボール得点表!16:25</v>
      </c>
      <c r="CJ420" s="15" t="str">
        <f t="shared" si="198"/>
        <v>50m得点表!3:13</v>
      </c>
      <c r="CK420" s="92" t="str">
        <f t="shared" si="199"/>
        <v>50m得点表!16:25</v>
      </c>
      <c r="CL420" s="15" t="str">
        <f t="shared" si="200"/>
        <v>往得点表!3:13</v>
      </c>
      <c r="CM420" s="92" t="str">
        <f t="shared" si="201"/>
        <v>往得点表!16:25</v>
      </c>
      <c r="CN420" s="15" t="str">
        <f t="shared" si="202"/>
        <v>腕得点表!3:13</v>
      </c>
      <c r="CO420" s="92" t="str">
        <f t="shared" si="203"/>
        <v>腕得点表!16:25</v>
      </c>
      <c r="CP420" s="15" t="str">
        <f t="shared" si="204"/>
        <v>腕膝得点表!3:4</v>
      </c>
      <c r="CQ420" s="92" t="str">
        <f t="shared" si="205"/>
        <v>腕膝得点表!8:9</v>
      </c>
      <c r="CR420" s="15" t="str">
        <f t="shared" si="206"/>
        <v>20mシャトルラン得点表!3:13</v>
      </c>
      <c r="CS420" s="92" t="str">
        <f t="shared" si="207"/>
        <v>20mシャトルラン得点表!16:25</v>
      </c>
      <c r="CT420" s="31" t="b">
        <f t="shared" si="190"/>
        <v>0</v>
      </c>
    </row>
    <row r="421" spans="1:98">
      <c r="A421" s="8">
        <v>409</v>
      </c>
      <c r="B421" s="117"/>
      <c r="C421" s="13"/>
      <c r="D421" s="138"/>
      <c r="E421" s="13"/>
      <c r="F421" s="111" t="str">
        <f t="shared" si="178"/>
        <v/>
      </c>
      <c r="G421" s="13"/>
      <c r="H421" s="13"/>
      <c r="I421" s="29"/>
      <c r="J421" s="114" t="str">
        <f t="shared" ca="1" si="179"/>
        <v/>
      </c>
      <c r="K421" s="4"/>
      <c r="L421" s="45"/>
      <c r="M421" s="45"/>
      <c r="N421" s="45"/>
      <c r="O421" s="22"/>
      <c r="P421" s="23" t="str">
        <f t="shared" ca="1" si="180"/>
        <v/>
      </c>
      <c r="Q421" s="42"/>
      <c r="R421" s="43"/>
      <c r="S421" s="43"/>
      <c r="T421" s="43"/>
      <c r="U421" s="120"/>
      <c r="V421" s="95"/>
      <c r="W421" s="29" t="str">
        <f t="shared" ca="1" si="181"/>
        <v/>
      </c>
      <c r="X421" s="29"/>
      <c r="Y421" s="42"/>
      <c r="Z421" s="43"/>
      <c r="AA421" s="43"/>
      <c r="AB421" s="43"/>
      <c r="AC421" s="44"/>
      <c r="AD421" s="22"/>
      <c r="AE421" s="23" t="str">
        <f t="shared" ca="1" si="182"/>
        <v/>
      </c>
      <c r="AF421" s="22"/>
      <c r="AG421" s="23" t="str">
        <f t="shared" ca="1" si="183"/>
        <v/>
      </c>
      <c r="AH421" s="95"/>
      <c r="AI421" s="29" t="str">
        <f t="shared" ca="1" si="184"/>
        <v/>
      </c>
      <c r="AJ421" s="22"/>
      <c r="AK421" s="23" t="str">
        <f t="shared" ca="1" si="185"/>
        <v/>
      </c>
      <c r="AL421" s="22"/>
      <c r="AM421" s="23" t="str">
        <f t="shared" ca="1" si="186"/>
        <v/>
      </c>
      <c r="AN421" s="9" t="str">
        <f t="shared" si="187"/>
        <v/>
      </c>
      <c r="AO421" s="9" t="str">
        <f t="shared" si="188"/>
        <v/>
      </c>
      <c r="AP421" s="9" t="str">
        <f>IF(AN421=7,VLOOKUP(AO421,設定!$A$2:$B$6,2,1),"---")</f>
        <v>---</v>
      </c>
      <c r="AQ421" s="64"/>
      <c r="AR421" s="65"/>
      <c r="AS421" s="65"/>
      <c r="AT421" s="66" t="s">
        <v>105</v>
      </c>
      <c r="AU421" s="67"/>
      <c r="AV421" s="66"/>
      <c r="AW421" s="68"/>
      <c r="AX421" s="69" t="str">
        <f t="shared" si="191"/>
        <v/>
      </c>
      <c r="AY421" s="66" t="s">
        <v>105</v>
      </c>
      <c r="AZ421" s="66" t="s">
        <v>105</v>
      </c>
      <c r="BA421" s="66" t="s">
        <v>105</v>
      </c>
      <c r="BB421" s="66"/>
      <c r="BC421" s="66"/>
      <c r="BD421" s="66"/>
      <c r="BE421" s="66"/>
      <c r="BF421" s="70"/>
      <c r="BG421" s="74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153"/>
      <c r="BZ421" s="83"/>
      <c r="CA421" s="31"/>
      <c r="CB421" s="31">
        <v>409</v>
      </c>
      <c r="CC421" s="15" t="str">
        <f t="shared" si="189"/>
        <v/>
      </c>
      <c r="CD421" s="15" t="str">
        <f t="shared" si="192"/>
        <v>立得点表!3:12</v>
      </c>
      <c r="CE421" s="92" t="str">
        <f t="shared" si="193"/>
        <v>立得点表!16:25</v>
      </c>
      <c r="CF421" s="15" t="str">
        <f t="shared" si="194"/>
        <v>立3段得点表!3:13</v>
      </c>
      <c r="CG421" s="92" t="str">
        <f t="shared" si="195"/>
        <v>立3段得点表!16:25</v>
      </c>
      <c r="CH421" s="15" t="str">
        <f t="shared" si="196"/>
        <v>ボール得点表!3:13</v>
      </c>
      <c r="CI421" s="92" t="str">
        <f t="shared" si="197"/>
        <v>ボール得点表!16:25</v>
      </c>
      <c r="CJ421" s="15" t="str">
        <f t="shared" si="198"/>
        <v>50m得点表!3:13</v>
      </c>
      <c r="CK421" s="92" t="str">
        <f t="shared" si="199"/>
        <v>50m得点表!16:25</v>
      </c>
      <c r="CL421" s="15" t="str">
        <f t="shared" si="200"/>
        <v>往得点表!3:13</v>
      </c>
      <c r="CM421" s="92" t="str">
        <f t="shared" si="201"/>
        <v>往得点表!16:25</v>
      </c>
      <c r="CN421" s="15" t="str">
        <f t="shared" si="202"/>
        <v>腕得点表!3:13</v>
      </c>
      <c r="CO421" s="92" t="str">
        <f t="shared" si="203"/>
        <v>腕得点表!16:25</v>
      </c>
      <c r="CP421" s="15" t="str">
        <f t="shared" si="204"/>
        <v>腕膝得点表!3:4</v>
      </c>
      <c r="CQ421" s="92" t="str">
        <f t="shared" si="205"/>
        <v>腕膝得点表!8:9</v>
      </c>
      <c r="CR421" s="15" t="str">
        <f t="shared" si="206"/>
        <v>20mシャトルラン得点表!3:13</v>
      </c>
      <c r="CS421" s="92" t="str">
        <f t="shared" si="207"/>
        <v>20mシャトルラン得点表!16:25</v>
      </c>
      <c r="CT421" s="31" t="b">
        <f t="shared" si="190"/>
        <v>0</v>
      </c>
    </row>
    <row r="422" spans="1:98">
      <c r="A422" s="8">
        <v>410</v>
      </c>
      <c r="B422" s="117"/>
      <c r="C422" s="13"/>
      <c r="D422" s="138"/>
      <c r="E422" s="13"/>
      <c r="F422" s="111" t="str">
        <f t="shared" si="178"/>
        <v/>
      </c>
      <c r="G422" s="13"/>
      <c r="H422" s="13"/>
      <c r="I422" s="29"/>
      <c r="J422" s="114" t="str">
        <f t="shared" ca="1" si="179"/>
        <v/>
      </c>
      <c r="K422" s="4"/>
      <c r="L422" s="45"/>
      <c r="M422" s="45"/>
      <c r="N422" s="45"/>
      <c r="O422" s="22"/>
      <c r="P422" s="23" t="str">
        <f t="shared" ca="1" si="180"/>
        <v/>
      </c>
      <c r="Q422" s="42"/>
      <c r="R422" s="43"/>
      <c r="S422" s="43"/>
      <c r="T422" s="43"/>
      <c r="U422" s="120"/>
      <c r="V422" s="95"/>
      <c r="W422" s="29" t="str">
        <f t="shared" ca="1" si="181"/>
        <v/>
      </c>
      <c r="X422" s="29"/>
      <c r="Y422" s="42"/>
      <c r="Z422" s="43"/>
      <c r="AA422" s="43"/>
      <c r="AB422" s="43"/>
      <c r="AC422" s="44"/>
      <c r="AD422" s="22"/>
      <c r="AE422" s="23" t="str">
        <f t="shared" ca="1" si="182"/>
        <v/>
      </c>
      <c r="AF422" s="22"/>
      <c r="AG422" s="23" t="str">
        <f t="shared" ca="1" si="183"/>
        <v/>
      </c>
      <c r="AH422" s="95"/>
      <c r="AI422" s="29" t="str">
        <f t="shared" ca="1" si="184"/>
        <v/>
      </c>
      <c r="AJ422" s="22"/>
      <c r="AK422" s="23" t="str">
        <f t="shared" ca="1" si="185"/>
        <v/>
      </c>
      <c r="AL422" s="22"/>
      <c r="AM422" s="23" t="str">
        <f t="shared" ca="1" si="186"/>
        <v/>
      </c>
      <c r="AN422" s="9" t="str">
        <f t="shared" si="187"/>
        <v/>
      </c>
      <c r="AO422" s="9" t="str">
        <f t="shared" si="188"/>
        <v/>
      </c>
      <c r="AP422" s="9" t="str">
        <f>IF(AN422=7,VLOOKUP(AO422,設定!$A$2:$B$6,2,1),"---")</f>
        <v>---</v>
      </c>
      <c r="AQ422" s="64"/>
      <c r="AR422" s="65"/>
      <c r="AS422" s="65"/>
      <c r="AT422" s="66" t="s">
        <v>105</v>
      </c>
      <c r="AU422" s="67"/>
      <c r="AV422" s="66"/>
      <c r="AW422" s="68"/>
      <c r="AX422" s="69" t="str">
        <f t="shared" si="191"/>
        <v/>
      </c>
      <c r="AY422" s="66" t="s">
        <v>105</v>
      </c>
      <c r="AZ422" s="66" t="s">
        <v>105</v>
      </c>
      <c r="BA422" s="66" t="s">
        <v>105</v>
      </c>
      <c r="BB422" s="66"/>
      <c r="BC422" s="66"/>
      <c r="BD422" s="66"/>
      <c r="BE422" s="66"/>
      <c r="BF422" s="70"/>
      <c r="BG422" s="74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153"/>
      <c r="BZ422" s="83"/>
      <c r="CA422" s="31"/>
      <c r="CB422" s="31">
        <v>410</v>
      </c>
      <c r="CC422" s="15" t="str">
        <f t="shared" si="189"/>
        <v/>
      </c>
      <c r="CD422" s="15" t="str">
        <f t="shared" si="192"/>
        <v>立得点表!3:12</v>
      </c>
      <c r="CE422" s="92" t="str">
        <f t="shared" si="193"/>
        <v>立得点表!16:25</v>
      </c>
      <c r="CF422" s="15" t="str">
        <f t="shared" si="194"/>
        <v>立3段得点表!3:13</v>
      </c>
      <c r="CG422" s="92" t="str">
        <f t="shared" si="195"/>
        <v>立3段得点表!16:25</v>
      </c>
      <c r="CH422" s="15" t="str">
        <f t="shared" si="196"/>
        <v>ボール得点表!3:13</v>
      </c>
      <c r="CI422" s="92" t="str">
        <f t="shared" si="197"/>
        <v>ボール得点表!16:25</v>
      </c>
      <c r="CJ422" s="15" t="str">
        <f t="shared" si="198"/>
        <v>50m得点表!3:13</v>
      </c>
      <c r="CK422" s="92" t="str">
        <f t="shared" si="199"/>
        <v>50m得点表!16:25</v>
      </c>
      <c r="CL422" s="15" t="str">
        <f t="shared" si="200"/>
        <v>往得点表!3:13</v>
      </c>
      <c r="CM422" s="92" t="str">
        <f t="shared" si="201"/>
        <v>往得点表!16:25</v>
      </c>
      <c r="CN422" s="15" t="str">
        <f t="shared" si="202"/>
        <v>腕得点表!3:13</v>
      </c>
      <c r="CO422" s="92" t="str">
        <f t="shared" si="203"/>
        <v>腕得点表!16:25</v>
      </c>
      <c r="CP422" s="15" t="str">
        <f t="shared" si="204"/>
        <v>腕膝得点表!3:4</v>
      </c>
      <c r="CQ422" s="92" t="str">
        <f t="shared" si="205"/>
        <v>腕膝得点表!8:9</v>
      </c>
      <c r="CR422" s="15" t="str">
        <f t="shared" si="206"/>
        <v>20mシャトルラン得点表!3:13</v>
      </c>
      <c r="CS422" s="92" t="str">
        <f t="shared" si="207"/>
        <v>20mシャトルラン得点表!16:25</v>
      </c>
      <c r="CT422" s="31" t="b">
        <f t="shared" si="190"/>
        <v>0</v>
      </c>
    </row>
    <row r="423" spans="1:98">
      <c r="A423" s="8">
        <v>411</v>
      </c>
      <c r="B423" s="117"/>
      <c r="C423" s="13"/>
      <c r="D423" s="138"/>
      <c r="E423" s="13"/>
      <c r="F423" s="111" t="str">
        <f t="shared" si="178"/>
        <v/>
      </c>
      <c r="G423" s="13"/>
      <c r="H423" s="13"/>
      <c r="I423" s="29"/>
      <c r="J423" s="114" t="str">
        <f t="shared" ca="1" si="179"/>
        <v/>
      </c>
      <c r="K423" s="4"/>
      <c r="L423" s="45"/>
      <c r="M423" s="45"/>
      <c r="N423" s="45"/>
      <c r="O423" s="22"/>
      <c r="P423" s="23" t="str">
        <f t="shared" ca="1" si="180"/>
        <v/>
      </c>
      <c r="Q423" s="42"/>
      <c r="R423" s="43"/>
      <c r="S423" s="43"/>
      <c r="T423" s="43"/>
      <c r="U423" s="120"/>
      <c r="V423" s="95"/>
      <c r="W423" s="29" t="str">
        <f t="shared" ca="1" si="181"/>
        <v/>
      </c>
      <c r="X423" s="29"/>
      <c r="Y423" s="42"/>
      <c r="Z423" s="43"/>
      <c r="AA423" s="43"/>
      <c r="AB423" s="43"/>
      <c r="AC423" s="44"/>
      <c r="AD423" s="22"/>
      <c r="AE423" s="23" t="str">
        <f t="shared" ca="1" si="182"/>
        <v/>
      </c>
      <c r="AF423" s="22"/>
      <c r="AG423" s="23" t="str">
        <f t="shared" ca="1" si="183"/>
        <v/>
      </c>
      <c r="AH423" s="95"/>
      <c r="AI423" s="29" t="str">
        <f t="shared" ca="1" si="184"/>
        <v/>
      </c>
      <c r="AJ423" s="22"/>
      <c r="AK423" s="23" t="str">
        <f t="shared" ca="1" si="185"/>
        <v/>
      </c>
      <c r="AL423" s="22"/>
      <c r="AM423" s="23" t="str">
        <f t="shared" ca="1" si="186"/>
        <v/>
      </c>
      <c r="AN423" s="9" t="str">
        <f t="shared" si="187"/>
        <v/>
      </c>
      <c r="AO423" s="9" t="str">
        <f t="shared" si="188"/>
        <v/>
      </c>
      <c r="AP423" s="9" t="str">
        <f>IF(AN423=7,VLOOKUP(AO423,設定!$A$2:$B$6,2,1),"---")</f>
        <v>---</v>
      </c>
      <c r="AQ423" s="64"/>
      <c r="AR423" s="65"/>
      <c r="AS423" s="65"/>
      <c r="AT423" s="66" t="s">
        <v>105</v>
      </c>
      <c r="AU423" s="67"/>
      <c r="AV423" s="66"/>
      <c r="AW423" s="68"/>
      <c r="AX423" s="69" t="str">
        <f t="shared" si="191"/>
        <v/>
      </c>
      <c r="AY423" s="66" t="s">
        <v>105</v>
      </c>
      <c r="AZ423" s="66" t="s">
        <v>105</v>
      </c>
      <c r="BA423" s="66" t="s">
        <v>105</v>
      </c>
      <c r="BB423" s="66"/>
      <c r="BC423" s="66"/>
      <c r="BD423" s="66"/>
      <c r="BE423" s="66"/>
      <c r="BF423" s="70"/>
      <c r="BG423" s="74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153"/>
      <c r="BZ423" s="83"/>
      <c r="CA423" s="31"/>
      <c r="CB423" s="31">
        <v>411</v>
      </c>
      <c r="CC423" s="15" t="str">
        <f t="shared" si="189"/>
        <v/>
      </c>
      <c r="CD423" s="15" t="str">
        <f t="shared" si="192"/>
        <v>立得点表!3:12</v>
      </c>
      <c r="CE423" s="92" t="str">
        <f t="shared" si="193"/>
        <v>立得点表!16:25</v>
      </c>
      <c r="CF423" s="15" t="str">
        <f t="shared" si="194"/>
        <v>立3段得点表!3:13</v>
      </c>
      <c r="CG423" s="92" t="str">
        <f t="shared" si="195"/>
        <v>立3段得点表!16:25</v>
      </c>
      <c r="CH423" s="15" t="str">
        <f t="shared" si="196"/>
        <v>ボール得点表!3:13</v>
      </c>
      <c r="CI423" s="92" t="str">
        <f t="shared" si="197"/>
        <v>ボール得点表!16:25</v>
      </c>
      <c r="CJ423" s="15" t="str">
        <f t="shared" si="198"/>
        <v>50m得点表!3:13</v>
      </c>
      <c r="CK423" s="92" t="str">
        <f t="shared" si="199"/>
        <v>50m得点表!16:25</v>
      </c>
      <c r="CL423" s="15" t="str">
        <f t="shared" si="200"/>
        <v>往得点表!3:13</v>
      </c>
      <c r="CM423" s="92" t="str">
        <f t="shared" si="201"/>
        <v>往得点表!16:25</v>
      </c>
      <c r="CN423" s="15" t="str">
        <f t="shared" si="202"/>
        <v>腕得点表!3:13</v>
      </c>
      <c r="CO423" s="92" t="str">
        <f t="shared" si="203"/>
        <v>腕得点表!16:25</v>
      </c>
      <c r="CP423" s="15" t="str">
        <f t="shared" si="204"/>
        <v>腕膝得点表!3:4</v>
      </c>
      <c r="CQ423" s="92" t="str">
        <f t="shared" si="205"/>
        <v>腕膝得点表!8:9</v>
      </c>
      <c r="CR423" s="15" t="str">
        <f t="shared" si="206"/>
        <v>20mシャトルラン得点表!3:13</v>
      </c>
      <c r="CS423" s="92" t="str">
        <f t="shared" si="207"/>
        <v>20mシャトルラン得点表!16:25</v>
      </c>
      <c r="CT423" s="31" t="b">
        <f t="shared" si="190"/>
        <v>0</v>
      </c>
    </row>
    <row r="424" spans="1:98">
      <c r="A424" s="8">
        <v>412</v>
      </c>
      <c r="B424" s="117"/>
      <c r="C424" s="13"/>
      <c r="D424" s="138"/>
      <c r="E424" s="13"/>
      <c r="F424" s="111" t="str">
        <f t="shared" si="178"/>
        <v/>
      </c>
      <c r="G424" s="13"/>
      <c r="H424" s="13"/>
      <c r="I424" s="29"/>
      <c r="J424" s="114" t="str">
        <f t="shared" ca="1" si="179"/>
        <v/>
      </c>
      <c r="K424" s="4"/>
      <c r="L424" s="45"/>
      <c r="M424" s="45"/>
      <c r="N424" s="45"/>
      <c r="O424" s="22"/>
      <c r="P424" s="23" t="str">
        <f t="shared" ca="1" si="180"/>
        <v/>
      </c>
      <c r="Q424" s="42"/>
      <c r="R424" s="43"/>
      <c r="S424" s="43"/>
      <c r="T424" s="43"/>
      <c r="U424" s="120"/>
      <c r="V424" s="95"/>
      <c r="W424" s="29" t="str">
        <f t="shared" ca="1" si="181"/>
        <v/>
      </c>
      <c r="X424" s="29"/>
      <c r="Y424" s="42"/>
      <c r="Z424" s="43"/>
      <c r="AA424" s="43"/>
      <c r="AB424" s="43"/>
      <c r="AC424" s="44"/>
      <c r="AD424" s="22"/>
      <c r="AE424" s="23" t="str">
        <f t="shared" ca="1" si="182"/>
        <v/>
      </c>
      <c r="AF424" s="22"/>
      <c r="AG424" s="23" t="str">
        <f t="shared" ca="1" si="183"/>
        <v/>
      </c>
      <c r="AH424" s="95"/>
      <c r="AI424" s="29" t="str">
        <f t="shared" ca="1" si="184"/>
        <v/>
      </c>
      <c r="AJ424" s="22"/>
      <c r="AK424" s="23" t="str">
        <f t="shared" ca="1" si="185"/>
        <v/>
      </c>
      <c r="AL424" s="22"/>
      <c r="AM424" s="23" t="str">
        <f t="shared" ca="1" si="186"/>
        <v/>
      </c>
      <c r="AN424" s="9" t="str">
        <f t="shared" si="187"/>
        <v/>
      </c>
      <c r="AO424" s="9" t="str">
        <f t="shared" si="188"/>
        <v/>
      </c>
      <c r="AP424" s="9" t="str">
        <f>IF(AN424=7,VLOOKUP(AO424,設定!$A$2:$B$6,2,1),"---")</f>
        <v>---</v>
      </c>
      <c r="AQ424" s="64"/>
      <c r="AR424" s="65"/>
      <c r="AS424" s="65"/>
      <c r="AT424" s="66" t="s">
        <v>105</v>
      </c>
      <c r="AU424" s="67"/>
      <c r="AV424" s="66"/>
      <c r="AW424" s="68"/>
      <c r="AX424" s="69" t="str">
        <f t="shared" si="191"/>
        <v/>
      </c>
      <c r="AY424" s="66" t="s">
        <v>105</v>
      </c>
      <c r="AZ424" s="66" t="s">
        <v>105</v>
      </c>
      <c r="BA424" s="66" t="s">
        <v>105</v>
      </c>
      <c r="BB424" s="66"/>
      <c r="BC424" s="66"/>
      <c r="BD424" s="66"/>
      <c r="BE424" s="66"/>
      <c r="BF424" s="70"/>
      <c r="BG424" s="74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153"/>
      <c r="BZ424" s="83"/>
      <c r="CA424" s="31"/>
      <c r="CB424" s="31">
        <v>412</v>
      </c>
      <c r="CC424" s="15" t="str">
        <f t="shared" si="189"/>
        <v/>
      </c>
      <c r="CD424" s="15" t="str">
        <f t="shared" si="192"/>
        <v>立得点表!3:12</v>
      </c>
      <c r="CE424" s="92" t="str">
        <f t="shared" si="193"/>
        <v>立得点表!16:25</v>
      </c>
      <c r="CF424" s="15" t="str">
        <f t="shared" si="194"/>
        <v>立3段得点表!3:13</v>
      </c>
      <c r="CG424" s="92" t="str">
        <f t="shared" si="195"/>
        <v>立3段得点表!16:25</v>
      </c>
      <c r="CH424" s="15" t="str">
        <f t="shared" si="196"/>
        <v>ボール得点表!3:13</v>
      </c>
      <c r="CI424" s="92" t="str">
        <f t="shared" si="197"/>
        <v>ボール得点表!16:25</v>
      </c>
      <c r="CJ424" s="15" t="str">
        <f t="shared" si="198"/>
        <v>50m得点表!3:13</v>
      </c>
      <c r="CK424" s="92" t="str">
        <f t="shared" si="199"/>
        <v>50m得点表!16:25</v>
      </c>
      <c r="CL424" s="15" t="str">
        <f t="shared" si="200"/>
        <v>往得点表!3:13</v>
      </c>
      <c r="CM424" s="92" t="str">
        <f t="shared" si="201"/>
        <v>往得点表!16:25</v>
      </c>
      <c r="CN424" s="15" t="str">
        <f t="shared" si="202"/>
        <v>腕得点表!3:13</v>
      </c>
      <c r="CO424" s="92" t="str">
        <f t="shared" si="203"/>
        <v>腕得点表!16:25</v>
      </c>
      <c r="CP424" s="15" t="str">
        <f t="shared" si="204"/>
        <v>腕膝得点表!3:4</v>
      </c>
      <c r="CQ424" s="92" t="str">
        <f t="shared" si="205"/>
        <v>腕膝得点表!8:9</v>
      </c>
      <c r="CR424" s="15" t="str">
        <f t="shared" si="206"/>
        <v>20mシャトルラン得点表!3:13</v>
      </c>
      <c r="CS424" s="92" t="str">
        <f t="shared" si="207"/>
        <v>20mシャトルラン得点表!16:25</v>
      </c>
      <c r="CT424" s="31" t="b">
        <f t="shared" si="190"/>
        <v>0</v>
      </c>
    </row>
    <row r="425" spans="1:98">
      <c r="A425" s="8">
        <v>413</v>
      </c>
      <c r="B425" s="117"/>
      <c r="C425" s="13"/>
      <c r="D425" s="138"/>
      <c r="E425" s="13"/>
      <c r="F425" s="111" t="str">
        <f t="shared" si="178"/>
        <v/>
      </c>
      <c r="G425" s="13"/>
      <c r="H425" s="13"/>
      <c r="I425" s="29"/>
      <c r="J425" s="114" t="str">
        <f t="shared" ca="1" si="179"/>
        <v/>
      </c>
      <c r="K425" s="4"/>
      <c r="L425" s="45"/>
      <c r="M425" s="45"/>
      <c r="N425" s="45"/>
      <c r="O425" s="22"/>
      <c r="P425" s="23" t="str">
        <f t="shared" ca="1" si="180"/>
        <v/>
      </c>
      <c r="Q425" s="42"/>
      <c r="R425" s="43"/>
      <c r="S425" s="43"/>
      <c r="T425" s="43"/>
      <c r="U425" s="120"/>
      <c r="V425" s="95"/>
      <c r="W425" s="29" t="str">
        <f t="shared" ca="1" si="181"/>
        <v/>
      </c>
      <c r="X425" s="29"/>
      <c r="Y425" s="42"/>
      <c r="Z425" s="43"/>
      <c r="AA425" s="43"/>
      <c r="AB425" s="43"/>
      <c r="AC425" s="44"/>
      <c r="AD425" s="22"/>
      <c r="AE425" s="23" t="str">
        <f t="shared" ca="1" si="182"/>
        <v/>
      </c>
      <c r="AF425" s="22"/>
      <c r="AG425" s="23" t="str">
        <f t="shared" ca="1" si="183"/>
        <v/>
      </c>
      <c r="AH425" s="95"/>
      <c r="AI425" s="29" t="str">
        <f t="shared" ca="1" si="184"/>
        <v/>
      </c>
      <c r="AJ425" s="22"/>
      <c r="AK425" s="23" t="str">
        <f t="shared" ca="1" si="185"/>
        <v/>
      </c>
      <c r="AL425" s="22"/>
      <c r="AM425" s="23" t="str">
        <f t="shared" ca="1" si="186"/>
        <v/>
      </c>
      <c r="AN425" s="9" t="str">
        <f t="shared" si="187"/>
        <v/>
      </c>
      <c r="AO425" s="9" t="str">
        <f t="shared" si="188"/>
        <v/>
      </c>
      <c r="AP425" s="9" t="str">
        <f>IF(AN425=7,VLOOKUP(AO425,設定!$A$2:$B$6,2,1),"---")</f>
        <v>---</v>
      </c>
      <c r="AQ425" s="64"/>
      <c r="AR425" s="65"/>
      <c r="AS425" s="65"/>
      <c r="AT425" s="66" t="s">
        <v>105</v>
      </c>
      <c r="AU425" s="67"/>
      <c r="AV425" s="66"/>
      <c r="AW425" s="68"/>
      <c r="AX425" s="69" t="str">
        <f t="shared" si="191"/>
        <v/>
      </c>
      <c r="AY425" s="66" t="s">
        <v>105</v>
      </c>
      <c r="AZ425" s="66" t="s">
        <v>105</v>
      </c>
      <c r="BA425" s="66" t="s">
        <v>105</v>
      </c>
      <c r="BB425" s="66"/>
      <c r="BC425" s="66"/>
      <c r="BD425" s="66"/>
      <c r="BE425" s="66"/>
      <c r="BF425" s="70"/>
      <c r="BG425" s="74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153"/>
      <c r="BZ425" s="83"/>
      <c r="CA425" s="31"/>
      <c r="CB425" s="31">
        <v>413</v>
      </c>
      <c r="CC425" s="15" t="str">
        <f t="shared" si="189"/>
        <v/>
      </c>
      <c r="CD425" s="15" t="str">
        <f t="shared" si="192"/>
        <v>立得点表!3:12</v>
      </c>
      <c r="CE425" s="92" t="str">
        <f t="shared" si="193"/>
        <v>立得点表!16:25</v>
      </c>
      <c r="CF425" s="15" t="str">
        <f t="shared" si="194"/>
        <v>立3段得点表!3:13</v>
      </c>
      <c r="CG425" s="92" t="str">
        <f t="shared" si="195"/>
        <v>立3段得点表!16:25</v>
      </c>
      <c r="CH425" s="15" t="str">
        <f t="shared" si="196"/>
        <v>ボール得点表!3:13</v>
      </c>
      <c r="CI425" s="92" t="str">
        <f t="shared" si="197"/>
        <v>ボール得点表!16:25</v>
      </c>
      <c r="CJ425" s="15" t="str">
        <f t="shared" si="198"/>
        <v>50m得点表!3:13</v>
      </c>
      <c r="CK425" s="92" t="str">
        <f t="shared" si="199"/>
        <v>50m得点表!16:25</v>
      </c>
      <c r="CL425" s="15" t="str">
        <f t="shared" si="200"/>
        <v>往得点表!3:13</v>
      </c>
      <c r="CM425" s="92" t="str">
        <f t="shared" si="201"/>
        <v>往得点表!16:25</v>
      </c>
      <c r="CN425" s="15" t="str">
        <f t="shared" si="202"/>
        <v>腕得点表!3:13</v>
      </c>
      <c r="CO425" s="92" t="str">
        <f t="shared" si="203"/>
        <v>腕得点表!16:25</v>
      </c>
      <c r="CP425" s="15" t="str">
        <f t="shared" si="204"/>
        <v>腕膝得点表!3:4</v>
      </c>
      <c r="CQ425" s="92" t="str">
        <f t="shared" si="205"/>
        <v>腕膝得点表!8:9</v>
      </c>
      <c r="CR425" s="15" t="str">
        <f t="shared" si="206"/>
        <v>20mシャトルラン得点表!3:13</v>
      </c>
      <c r="CS425" s="92" t="str">
        <f t="shared" si="207"/>
        <v>20mシャトルラン得点表!16:25</v>
      </c>
      <c r="CT425" s="31" t="b">
        <f t="shared" si="190"/>
        <v>0</v>
      </c>
    </row>
    <row r="426" spans="1:98">
      <c r="A426" s="8">
        <v>414</v>
      </c>
      <c r="B426" s="117"/>
      <c r="C426" s="13"/>
      <c r="D426" s="138"/>
      <c r="E426" s="13"/>
      <c r="F426" s="111" t="str">
        <f t="shared" si="178"/>
        <v/>
      </c>
      <c r="G426" s="13"/>
      <c r="H426" s="13"/>
      <c r="I426" s="29"/>
      <c r="J426" s="114" t="str">
        <f t="shared" ca="1" si="179"/>
        <v/>
      </c>
      <c r="K426" s="4"/>
      <c r="L426" s="45"/>
      <c r="M426" s="45"/>
      <c r="N426" s="45"/>
      <c r="O426" s="22"/>
      <c r="P426" s="23" t="str">
        <f t="shared" ca="1" si="180"/>
        <v/>
      </c>
      <c r="Q426" s="42"/>
      <c r="R426" s="43"/>
      <c r="S426" s="43"/>
      <c r="T426" s="43"/>
      <c r="U426" s="120"/>
      <c r="V426" s="95"/>
      <c r="W426" s="29" t="str">
        <f t="shared" ca="1" si="181"/>
        <v/>
      </c>
      <c r="X426" s="29"/>
      <c r="Y426" s="42"/>
      <c r="Z426" s="43"/>
      <c r="AA426" s="43"/>
      <c r="AB426" s="43"/>
      <c r="AC426" s="44"/>
      <c r="AD426" s="22"/>
      <c r="AE426" s="23" t="str">
        <f t="shared" ca="1" si="182"/>
        <v/>
      </c>
      <c r="AF426" s="22"/>
      <c r="AG426" s="23" t="str">
        <f t="shared" ca="1" si="183"/>
        <v/>
      </c>
      <c r="AH426" s="95"/>
      <c r="AI426" s="29" t="str">
        <f t="shared" ca="1" si="184"/>
        <v/>
      </c>
      <c r="AJ426" s="22"/>
      <c r="AK426" s="23" t="str">
        <f t="shared" ca="1" si="185"/>
        <v/>
      </c>
      <c r="AL426" s="22"/>
      <c r="AM426" s="23" t="str">
        <f t="shared" ca="1" si="186"/>
        <v/>
      </c>
      <c r="AN426" s="9" t="str">
        <f t="shared" si="187"/>
        <v/>
      </c>
      <c r="AO426" s="9" t="str">
        <f t="shared" si="188"/>
        <v/>
      </c>
      <c r="AP426" s="9" t="str">
        <f>IF(AN426=7,VLOOKUP(AO426,設定!$A$2:$B$6,2,1),"---")</f>
        <v>---</v>
      </c>
      <c r="AQ426" s="64"/>
      <c r="AR426" s="65"/>
      <c r="AS426" s="65"/>
      <c r="AT426" s="66" t="s">
        <v>105</v>
      </c>
      <c r="AU426" s="67"/>
      <c r="AV426" s="66"/>
      <c r="AW426" s="68"/>
      <c r="AX426" s="69" t="str">
        <f t="shared" si="191"/>
        <v/>
      </c>
      <c r="AY426" s="66" t="s">
        <v>105</v>
      </c>
      <c r="AZ426" s="66" t="s">
        <v>105</v>
      </c>
      <c r="BA426" s="66" t="s">
        <v>105</v>
      </c>
      <c r="BB426" s="66"/>
      <c r="BC426" s="66"/>
      <c r="BD426" s="66"/>
      <c r="BE426" s="66"/>
      <c r="BF426" s="70"/>
      <c r="BG426" s="74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153"/>
      <c r="BZ426" s="83"/>
      <c r="CA426" s="31"/>
      <c r="CB426" s="31">
        <v>414</v>
      </c>
      <c r="CC426" s="15" t="str">
        <f t="shared" si="189"/>
        <v/>
      </c>
      <c r="CD426" s="15" t="str">
        <f t="shared" si="192"/>
        <v>立得点表!3:12</v>
      </c>
      <c r="CE426" s="92" t="str">
        <f t="shared" si="193"/>
        <v>立得点表!16:25</v>
      </c>
      <c r="CF426" s="15" t="str">
        <f t="shared" si="194"/>
        <v>立3段得点表!3:13</v>
      </c>
      <c r="CG426" s="92" t="str">
        <f t="shared" si="195"/>
        <v>立3段得点表!16:25</v>
      </c>
      <c r="CH426" s="15" t="str">
        <f t="shared" si="196"/>
        <v>ボール得点表!3:13</v>
      </c>
      <c r="CI426" s="92" t="str">
        <f t="shared" si="197"/>
        <v>ボール得点表!16:25</v>
      </c>
      <c r="CJ426" s="15" t="str">
        <f t="shared" si="198"/>
        <v>50m得点表!3:13</v>
      </c>
      <c r="CK426" s="92" t="str">
        <f t="shared" si="199"/>
        <v>50m得点表!16:25</v>
      </c>
      <c r="CL426" s="15" t="str">
        <f t="shared" si="200"/>
        <v>往得点表!3:13</v>
      </c>
      <c r="CM426" s="92" t="str">
        <f t="shared" si="201"/>
        <v>往得点表!16:25</v>
      </c>
      <c r="CN426" s="15" t="str">
        <f t="shared" si="202"/>
        <v>腕得点表!3:13</v>
      </c>
      <c r="CO426" s="92" t="str">
        <f t="shared" si="203"/>
        <v>腕得点表!16:25</v>
      </c>
      <c r="CP426" s="15" t="str">
        <f t="shared" si="204"/>
        <v>腕膝得点表!3:4</v>
      </c>
      <c r="CQ426" s="92" t="str">
        <f t="shared" si="205"/>
        <v>腕膝得点表!8:9</v>
      </c>
      <c r="CR426" s="15" t="str">
        <f t="shared" si="206"/>
        <v>20mシャトルラン得点表!3:13</v>
      </c>
      <c r="CS426" s="92" t="str">
        <f t="shared" si="207"/>
        <v>20mシャトルラン得点表!16:25</v>
      </c>
      <c r="CT426" s="31" t="b">
        <f t="shared" si="190"/>
        <v>0</v>
      </c>
    </row>
    <row r="427" spans="1:98">
      <c r="A427" s="8">
        <v>415</v>
      </c>
      <c r="B427" s="117"/>
      <c r="C427" s="13"/>
      <c r="D427" s="138"/>
      <c r="E427" s="13"/>
      <c r="F427" s="111" t="str">
        <f t="shared" si="178"/>
        <v/>
      </c>
      <c r="G427" s="13"/>
      <c r="H427" s="13"/>
      <c r="I427" s="29"/>
      <c r="J427" s="114" t="str">
        <f t="shared" ca="1" si="179"/>
        <v/>
      </c>
      <c r="K427" s="4"/>
      <c r="L427" s="45"/>
      <c r="M427" s="45"/>
      <c r="N427" s="45"/>
      <c r="O427" s="22"/>
      <c r="P427" s="23" t="str">
        <f t="shared" ca="1" si="180"/>
        <v/>
      </c>
      <c r="Q427" s="42"/>
      <c r="R427" s="43"/>
      <c r="S427" s="43"/>
      <c r="T427" s="43"/>
      <c r="U427" s="120"/>
      <c r="V427" s="95"/>
      <c r="W427" s="29" t="str">
        <f t="shared" ca="1" si="181"/>
        <v/>
      </c>
      <c r="X427" s="29"/>
      <c r="Y427" s="42"/>
      <c r="Z427" s="43"/>
      <c r="AA427" s="43"/>
      <c r="AB427" s="43"/>
      <c r="AC427" s="44"/>
      <c r="AD427" s="22"/>
      <c r="AE427" s="23" t="str">
        <f t="shared" ca="1" si="182"/>
        <v/>
      </c>
      <c r="AF427" s="22"/>
      <c r="AG427" s="23" t="str">
        <f t="shared" ca="1" si="183"/>
        <v/>
      </c>
      <c r="AH427" s="95"/>
      <c r="AI427" s="29" t="str">
        <f t="shared" ca="1" si="184"/>
        <v/>
      </c>
      <c r="AJ427" s="22"/>
      <c r="AK427" s="23" t="str">
        <f t="shared" ca="1" si="185"/>
        <v/>
      </c>
      <c r="AL427" s="22"/>
      <c r="AM427" s="23" t="str">
        <f t="shared" ca="1" si="186"/>
        <v/>
      </c>
      <c r="AN427" s="9" t="str">
        <f t="shared" si="187"/>
        <v/>
      </c>
      <c r="AO427" s="9" t="str">
        <f t="shared" si="188"/>
        <v/>
      </c>
      <c r="AP427" s="9" t="str">
        <f>IF(AN427=7,VLOOKUP(AO427,設定!$A$2:$B$6,2,1),"---")</f>
        <v>---</v>
      </c>
      <c r="AQ427" s="64"/>
      <c r="AR427" s="65"/>
      <c r="AS427" s="65"/>
      <c r="AT427" s="66" t="s">
        <v>105</v>
      </c>
      <c r="AU427" s="67"/>
      <c r="AV427" s="66"/>
      <c r="AW427" s="68"/>
      <c r="AX427" s="69" t="str">
        <f t="shared" si="191"/>
        <v/>
      </c>
      <c r="AY427" s="66" t="s">
        <v>105</v>
      </c>
      <c r="AZ427" s="66" t="s">
        <v>105</v>
      </c>
      <c r="BA427" s="66" t="s">
        <v>105</v>
      </c>
      <c r="BB427" s="66"/>
      <c r="BC427" s="66"/>
      <c r="BD427" s="66"/>
      <c r="BE427" s="66"/>
      <c r="BF427" s="70"/>
      <c r="BG427" s="74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153"/>
      <c r="BZ427" s="83"/>
      <c r="CA427" s="31"/>
      <c r="CB427" s="31">
        <v>415</v>
      </c>
      <c r="CC427" s="15" t="str">
        <f t="shared" si="189"/>
        <v/>
      </c>
      <c r="CD427" s="15" t="str">
        <f t="shared" si="192"/>
        <v>立得点表!3:12</v>
      </c>
      <c r="CE427" s="92" t="str">
        <f t="shared" si="193"/>
        <v>立得点表!16:25</v>
      </c>
      <c r="CF427" s="15" t="str">
        <f t="shared" si="194"/>
        <v>立3段得点表!3:13</v>
      </c>
      <c r="CG427" s="92" t="str">
        <f t="shared" si="195"/>
        <v>立3段得点表!16:25</v>
      </c>
      <c r="CH427" s="15" t="str">
        <f t="shared" si="196"/>
        <v>ボール得点表!3:13</v>
      </c>
      <c r="CI427" s="92" t="str">
        <f t="shared" si="197"/>
        <v>ボール得点表!16:25</v>
      </c>
      <c r="CJ427" s="15" t="str">
        <f t="shared" si="198"/>
        <v>50m得点表!3:13</v>
      </c>
      <c r="CK427" s="92" t="str">
        <f t="shared" si="199"/>
        <v>50m得点表!16:25</v>
      </c>
      <c r="CL427" s="15" t="str">
        <f t="shared" si="200"/>
        <v>往得点表!3:13</v>
      </c>
      <c r="CM427" s="92" t="str">
        <f t="shared" si="201"/>
        <v>往得点表!16:25</v>
      </c>
      <c r="CN427" s="15" t="str">
        <f t="shared" si="202"/>
        <v>腕得点表!3:13</v>
      </c>
      <c r="CO427" s="92" t="str">
        <f t="shared" si="203"/>
        <v>腕得点表!16:25</v>
      </c>
      <c r="CP427" s="15" t="str">
        <f t="shared" si="204"/>
        <v>腕膝得点表!3:4</v>
      </c>
      <c r="CQ427" s="92" t="str">
        <f t="shared" si="205"/>
        <v>腕膝得点表!8:9</v>
      </c>
      <c r="CR427" s="15" t="str">
        <f t="shared" si="206"/>
        <v>20mシャトルラン得点表!3:13</v>
      </c>
      <c r="CS427" s="92" t="str">
        <f t="shared" si="207"/>
        <v>20mシャトルラン得点表!16:25</v>
      </c>
      <c r="CT427" s="31" t="b">
        <f t="shared" si="190"/>
        <v>0</v>
      </c>
    </row>
    <row r="428" spans="1:98">
      <c r="A428" s="8">
        <v>416</v>
      </c>
      <c r="B428" s="117"/>
      <c r="C428" s="13"/>
      <c r="D428" s="138"/>
      <c r="E428" s="13"/>
      <c r="F428" s="111" t="str">
        <f t="shared" si="178"/>
        <v/>
      </c>
      <c r="G428" s="13"/>
      <c r="H428" s="13"/>
      <c r="I428" s="29"/>
      <c r="J428" s="114" t="str">
        <f t="shared" ca="1" si="179"/>
        <v/>
      </c>
      <c r="K428" s="4"/>
      <c r="L428" s="45"/>
      <c r="M428" s="45"/>
      <c r="N428" s="45"/>
      <c r="O428" s="22"/>
      <c r="P428" s="23" t="str">
        <f t="shared" ca="1" si="180"/>
        <v/>
      </c>
      <c r="Q428" s="42"/>
      <c r="R428" s="43"/>
      <c r="S428" s="43"/>
      <c r="T428" s="43"/>
      <c r="U428" s="120"/>
      <c r="V428" s="95"/>
      <c r="W428" s="29" t="str">
        <f t="shared" ca="1" si="181"/>
        <v/>
      </c>
      <c r="X428" s="29"/>
      <c r="Y428" s="42"/>
      <c r="Z428" s="43"/>
      <c r="AA428" s="43"/>
      <c r="AB428" s="43"/>
      <c r="AC428" s="44"/>
      <c r="AD428" s="22"/>
      <c r="AE428" s="23" t="str">
        <f t="shared" ca="1" si="182"/>
        <v/>
      </c>
      <c r="AF428" s="22"/>
      <c r="AG428" s="23" t="str">
        <f t="shared" ca="1" si="183"/>
        <v/>
      </c>
      <c r="AH428" s="95"/>
      <c r="AI428" s="29" t="str">
        <f t="shared" ca="1" si="184"/>
        <v/>
      </c>
      <c r="AJ428" s="22"/>
      <c r="AK428" s="23" t="str">
        <f t="shared" ca="1" si="185"/>
        <v/>
      </c>
      <c r="AL428" s="22"/>
      <c r="AM428" s="23" t="str">
        <f t="shared" ca="1" si="186"/>
        <v/>
      </c>
      <c r="AN428" s="9" t="str">
        <f t="shared" si="187"/>
        <v/>
      </c>
      <c r="AO428" s="9" t="str">
        <f t="shared" si="188"/>
        <v/>
      </c>
      <c r="AP428" s="9" t="str">
        <f>IF(AN428=7,VLOOKUP(AO428,設定!$A$2:$B$6,2,1),"---")</f>
        <v>---</v>
      </c>
      <c r="AQ428" s="64"/>
      <c r="AR428" s="65"/>
      <c r="AS428" s="65"/>
      <c r="AT428" s="66" t="s">
        <v>105</v>
      </c>
      <c r="AU428" s="67"/>
      <c r="AV428" s="66"/>
      <c r="AW428" s="68"/>
      <c r="AX428" s="69" t="str">
        <f t="shared" si="191"/>
        <v/>
      </c>
      <c r="AY428" s="66" t="s">
        <v>105</v>
      </c>
      <c r="AZ428" s="66" t="s">
        <v>105</v>
      </c>
      <c r="BA428" s="66" t="s">
        <v>105</v>
      </c>
      <c r="BB428" s="66"/>
      <c r="BC428" s="66"/>
      <c r="BD428" s="66"/>
      <c r="BE428" s="66"/>
      <c r="BF428" s="70"/>
      <c r="BG428" s="74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153"/>
      <c r="BZ428" s="83"/>
      <c r="CA428" s="31"/>
      <c r="CB428" s="31">
        <v>416</v>
      </c>
      <c r="CC428" s="15" t="str">
        <f t="shared" si="189"/>
        <v/>
      </c>
      <c r="CD428" s="15" t="str">
        <f t="shared" si="192"/>
        <v>立得点表!3:12</v>
      </c>
      <c r="CE428" s="92" t="str">
        <f t="shared" si="193"/>
        <v>立得点表!16:25</v>
      </c>
      <c r="CF428" s="15" t="str">
        <f t="shared" si="194"/>
        <v>立3段得点表!3:13</v>
      </c>
      <c r="CG428" s="92" t="str">
        <f t="shared" si="195"/>
        <v>立3段得点表!16:25</v>
      </c>
      <c r="CH428" s="15" t="str">
        <f t="shared" si="196"/>
        <v>ボール得点表!3:13</v>
      </c>
      <c r="CI428" s="92" t="str">
        <f t="shared" si="197"/>
        <v>ボール得点表!16:25</v>
      </c>
      <c r="CJ428" s="15" t="str">
        <f t="shared" si="198"/>
        <v>50m得点表!3:13</v>
      </c>
      <c r="CK428" s="92" t="str">
        <f t="shared" si="199"/>
        <v>50m得点表!16:25</v>
      </c>
      <c r="CL428" s="15" t="str">
        <f t="shared" si="200"/>
        <v>往得点表!3:13</v>
      </c>
      <c r="CM428" s="92" t="str">
        <f t="shared" si="201"/>
        <v>往得点表!16:25</v>
      </c>
      <c r="CN428" s="15" t="str">
        <f t="shared" si="202"/>
        <v>腕得点表!3:13</v>
      </c>
      <c r="CO428" s="92" t="str">
        <f t="shared" si="203"/>
        <v>腕得点表!16:25</v>
      </c>
      <c r="CP428" s="15" t="str">
        <f t="shared" si="204"/>
        <v>腕膝得点表!3:4</v>
      </c>
      <c r="CQ428" s="92" t="str">
        <f t="shared" si="205"/>
        <v>腕膝得点表!8:9</v>
      </c>
      <c r="CR428" s="15" t="str">
        <f t="shared" si="206"/>
        <v>20mシャトルラン得点表!3:13</v>
      </c>
      <c r="CS428" s="92" t="str">
        <f t="shared" si="207"/>
        <v>20mシャトルラン得点表!16:25</v>
      </c>
      <c r="CT428" s="31" t="b">
        <f t="shared" si="190"/>
        <v>0</v>
      </c>
    </row>
    <row r="429" spans="1:98">
      <c r="A429" s="8">
        <v>417</v>
      </c>
      <c r="B429" s="117"/>
      <c r="C429" s="13"/>
      <c r="D429" s="138"/>
      <c r="E429" s="13"/>
      <c r="F429" s="111" t="str">
        <f t="shared" si="178"/>
        <v/>
      </c>
      <c r="G429" s="13"/>
      <c r="H429" s="13"/>
      <c r="I429" s="29"/>
      <c r="J429" s="114" t="str">
        <f t="shared" ca="1" si="179"/>
        <v/>
      </c>
      <c r="K429" s="4"/>
      <c r="L429" s="45"/>
      <c r="M429" s="45"/>
      <c r="N429" s="45"/>
      <c r="O429" s="22"/>
      <c r="P429" s="23" t="str">
        <f t="shared" ca="1" si="180"/>
        <v/>
      </c>
      <c r="Q429" s="42"/>
      <c r="R429" s="43"/>
      <c r="S429" s="43"/>
      <c r="T429" s="43"/>
      <c r="U429" s="120"/>
      <c r="V429" s="95"/>
      <c r="W429" s="29" t="str">
        <f t="shared" ca="1" si="181"/>
        <v/>
      </c>
      <c r="X429" s="29"/>
      <c r="Y429" s="42"/>
      <c r="Z429" s="43"/>
      <c r="AA429" s="43"/>
      <c r="AB429" s="43"/>
      <c r="AC429" s="44"/>
      <c r="AD429" s="22"/>
      <c r="AE429" s="23" t="str">
        <f t="shared" ca="1" si="182"/>
        <v/>
      </c>
      <c r="AF429" s="22"/>
      <c r="AG429" s="23" t="str">
        <f t="shared" ca="1" si="183"/>
        <v/>
      </c>
      <c r="AH429" s="95"/>
      <c r="AI429" s="29" t="str">
        <f t="shared" ca="1" si="184"/>
        <v/>
      </c>
      <c r="AJ429" s="22"/>
      <c r="AK429" s="23" t="str">
        <f t="shared" ca="1" si="185"/>
        <v/>
      </c>
      <c r="AL429" s="22"/>
      <c r="AM429" s="23" t="str">
        <f t="shared" ca="1" si="186"/>
        <v/>
      </c>
      <c r="AN429" s="9" t="str">
        <f t="shared" si="187"/>
        <v/>
      </c>
      <c r="AO429" s="9" t="str">
        <f t="shared" si="188"/>
        <v/>
      </c>
      <c r="AP429" s="9" t="str">
        <f>IF(AN429=7,VLOOKUP(AO429,設定!$A$2:$B$6,2,1),"---")</f>
        <v>---</v>
      </c>
      <c r="AQ429" s="64"/>
      <c r="AR429" s="65"/>
      <c r="AS429" s="65"/>
      <c r="AT429" s="66" t="s">
        <v>105</v>
      </c>
      <c r="AU429" s="67"/>
      <c r="AV429" s="66"/>
      <c r="AW429" s="68"/>
      <c r="AX429" s="69" t="str">
        <f t="shared" si="191"/>
        <v/>
      </c>
      <c r="AY429" s="66" t="s">
        <v>105</v>
      </c>
      <c r="AZ429" s="66" t="s">
        <v>105</v>
      </c>
      <c r="BA429" s="66" t="s">
        <v>105</v>
      </c>
      <c r="BB429" s="66"/>
      <c r="BC429" s="66"/>
      <c r="BD429" s="66"/>
      <c r="BE429" s="66"/>
      <c r="BF429" s="70"/>
      <c r="BG429" s="74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153"/>
      <c r="BZ429" s="83"/>
      <c r="CA429" s="31"/>
      <c r="CB429" s="31">
        <v>417</v>
      </c>
      <c r="CC429" s="15" t="str">
        <f t="shared" si="189"/>
        <v/>
      </c>
      <c r="CD429" s="15" t="str">
        <f t="shared" si="192"/>
        <v>立得点表!3:12</v>
      </c>
      <c r="CE429" s="92" t="str">
        <f t="shared" si="193"/>
        <v>立得点表!16:25</v>
      </c>
      <c r="CF429" s="15" t="str">
        <f t="shared" si="194"/>
        <v>立3段得点表!3:13</v>
      </c>
      <c r="CG429" s="92" t="str">
        <f t="shared" si="195"/>
        <v>立3段得点表!16:25</v>
      </c>
      <c r="CH429" s="15" t="str">
        <f t="shared" si="196"/>
        <v>ボール得点表!3:13</v>
      </c>
      <c r="CI429" s="92" t="str">
        <f t="shared" si="197"/>
        <v>ボール得点表!16:25</v>
      </c>
      <c r="CJ429" s="15" t="str">
        <f t="shared" si="198"/>
        <v>50m得点表!3:13</v>
      </c>
      <c r="CK429" s="92" t="str">
        <f t="shared" si="199"/>
        <v>50m得点表!16:25</v>
      </c>
      <c r="CL429" s="15" t="str">
        <f t="shared" si="200"/>
        <v>往得点表!3:13</v>
      </c>
      <c r="CM429" s="92" t="str">
        <f t="shared" si="201"/>
        <v>往得点表!16:25</v>
      </c>
      <c r="CN429" s="15" t="str">
        <f t="shared" si="202"/>
        <v>腕得点表!3:13</v>
      </c>
      <c r="CO429" s="92" t="str">
        <f t="shared" si="203"/>
        <v>腕得点表!16:25</v>
      </c>
      <c r="CP429" s="15" t="str">
        <f t="shared" si="204"/>
        <v>腕膝得点表!3:4</v>
      </c>
      <c r="CQ429" s="92" t="str">
        <f t="shared" si="205"/>
        <v>腕膝得点表!8:9</v>
      </c>
      <c r="CR429" s="15" t="str">
        <f t="shared" si="206"/>
        <v>20mシャトルラン得点表!3:13</v>
      </c>
      <c r="CS429" s="92" t="str">
        <f t="shared" si="207"/>
        <v>20mシャトルラン得点表!16:25</v>
      </c>
      <c r="CT429" s="31" t="b">
        <f t="shared" si="190"/>
        <v>0</v>
      </c>
    </row>
    <row r="430" spans="1:98">
      <c r="A430" s="8">
        <v>418</v>
      </c>
      <c r="B430" s="117"/>
      <c r="C430" s="13"/>
      <c r="D430" s="138"/>
      <c r="E430" s="13"/>
      <c r="F430" s="111" t="str">
        <f t="shared" si="178"/>
        <v/>
      </c>
      <c r="G430" s="13"/>
      <c r="H430" s="13"/>
      <c r="I430" s="29"/>
      <c r="J430" s="114" t="str">
        <f t="shared" ca="1" si="179"/>
        <v/>
      </c>
      <c r="K430" s="4"/>
      <c r="L430" s="45"/>
      <c r="M430" s="45"/>
      <c r="N430" s="45"/>
      <c r="O430" s="22"/>
      <c r="P430" s="23" t="str">
        <f t="shared" ca="1" si="180"/>
        <v/>
      </c>
      <c r="Q430" s="42"/>
      <c r="R430" s="43"/>
      <c r="S430" s="43"/>
      <c r="T430" s="43"/>
      <c r="U430" s="120"/>
      <c r="V430" s="95"/>
      <c r="W430" s="29" t="str">
        <f t="shared" ca="1" si="181"/>
        <v/>
      </c>
      <c r="X430" s="29"/>
      <c r="Y430" s="42"/>
      <c r="Z430" s="43"/>
      <c r="AA430" s="43"/>
      <c r="AB430" s="43"/>
      <c r="AC430" s="44"/>
      <c r="AD430" s="22"/>
      <c r="AE430" s="23" t="str">
        <f t="shared" ca="1" si="182"/>
        <v/>
      </c>
      <c r="AF430" s="22"/>
      <c r="AG430" s="23" t="str">
        <f t="shared" ca="1" si="183"/>
        <v/>
      </c>
      <c r="AH430" s="95"/>
      <c r="AI430" s="29" t="str">
        <f t="shared" ca="1" si="184"/>
        <v/>
      </c>
      <c r="AJ430" s="22"/>
      <c r="AK430" s="23" t="str">
        <f t="shared" ca="1" si="185"/>
        <v/>
      </c>
      <c r="AL430" s="22"/>
      <c r="AM430" s="23" t="str">
        <f t="shared" ca="1" si="186"/>
        <v/>
      </c>
      <c r="AN430" s="9" t="str">
        <f t="shared" si="187"/>
        <v/>
      </c>
      <c r="AO430" s="9" t="str">
        <f t="shared" si="188"/>
        <v/>
      </c>
      <c r="AP430" s="9" t="str">
        <f>IF(AN430=7,VLOOKUP(AO430,設定!$A$2:$B$6,2,1),"---")</f>
        <v>---</v>
      </c>
      <c r="AQ430" s="64"/>
      <c r="AR430" s="65"/>
      <c r="AS430" s="65"/>
      <c r="AT430" s="66" t="s">
        <v>105</v>
      </c>
      <c r="AU430" s="67"/>
      <c r="AV430" s="66"/>
      <c r="AW430" s="68"/>
      <c r="AX430" s="69" t="str">
        <f t="shared" si="191"/>
        <v/>
      </c>
      <c r="AY430" s="66" t="s">
        <v>105</v>
      </c>
      <c r="AZ430" s="66" t="s">
        <v>105</v>
      </c>
      <c r="BA430" s="66" t="s">
        <v>105</v>
      </c>
      <c r="BB430" s="66"/>
      <c r="BC430" s="66"/>
      <c r="BD430" s="66"/>
      <c r="BE430" s="66"/>
      <c r="BF430" s="70"/>
      <c r="BG430" s="74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153"/>
      <c r="BZ430" s="83"/>
      <c r="CA430" s="31"/>
      <c r="CB430" s="31">
        <v>418</v>
      </c>
      <c r="CC430" s="15" t="str">
        <f t="shared" si="189"/>
        <v/>
      </c>
      <c r="CD430" s="15" t="str">
        <f t="shared" si="192"/>
        <v>立得点表!3:12</v>
      </c>
      <c r="CE430" s="92" t="str">
        <f t="shared" si="193"/>
        <v>立得点表!16:25</v>
      </c>
      <c r="CF430" s="15" t="str">
        <f t="shared" si="194"/>
        <v>立3段得点表!3:13</v>
      </c>
      <c r="CG430" s="92" t="str">
        <f t="shared" si="195"/>
        <v>立3段得点表!16:25</v>
      </c>
      <c r="CH430" s="15" t="str">
        <f t="shared" si="196"/>
        <v>ボール得点表!3:13</v>
      </c>
      <c r="CI430" s="92" t="str">
        <f t="shared" si="197"/>
        <v>ボール得点表!16:25</v>
      </c>
      <c r="CJ430" s="15" t="str">
        <f t="shared" si="198"/>
        <v>50m得点表!3:13</v>
      </c>
      <c r="CK430" s="92" t="str">
        <f t="shared" si="199"/>
        <v>50m得点表!16:25</v>
      </c>
      <c r="CL430" s="15" t="str">
        <f t="shared" si="200"/>
        <v>往得点表!3:13</v>
      </c>
      <c r="CM430" s="92" t="str">
        <f t="shared" si="201"/>
        <v>往得点表!16:25</v>
      </c>
      <c r="CN430" s="15" t="str">
        <f t="shared" si="202"/>
        <v>腕得点表!3:13</v>
      </c>
      <c r="CO430" s="92" t="str">
        <f t="shared" si="203"/>
        <v>腕得点表!16:25</v>
      </c>
      <c r="CP430" s="15" t="str">
        <f t="shared" si="204"/>
        <v>腕膝得点表!3:4</v>
      </c>
      <c r="CQ430" s="92" t="str">
        <f t="shared" si="205"/>
        <v>腕膝得点表!8:9</v>
      </c>
      <c r="CR430" s="15" t="str">
        <f t="shared" si="206"/>
        <v>20mシャトルラン得点表!3:13</v>
      </c>
      <c r="CS430" s="92" t="str">
        <f t="shared" si="207"/>
        <v>20mシャトルラン得点表!16:25</v>
      </c>
      <c r="CT430" s="31" t="b">
        <f t="shared" si="190"/>
        <v>0</v>
      </c>
    </row>
    <row r="431" spans="1:98">
      <c r="A431" s="8">
        <v>419</v>
      </c>
      <c r="B431" s="117"/>
      <c r="C431" s="13"/>
      <c r="D431" s="138"/>
      <c r="E431" s="13"/>
      <c r="F431" s="111" t="str">
        <f t="shared" si="178"/>
        <v/>
      </c>
      <c r="G431" s="13"/>
      <c r="H431" s="13"/>
      <c r="I431" s="29"/>
      <c r="J431" s="114" t="str">
        <f t="shared" ca="1" si="179"/>
        <v/>
      </c>
      <c r="K431" s="4"/>
      <c r="L431" s="45"/>
      <c r="M431" s="45"/>
      <c r="N431" s="45"/>
      <c r="O431" s="22"/>
      <c r="P431" s="23" t="str">
        <f t="shared" ca="1" si="180"/>
        <v/>
      </c>
      <c r="Q431" s="42"/>
      <c r="R431" s="43"/>
      <c r="S431" s="43"/>
      <c r="T431" s="43"/>
      <c r="U431" s="120"/>
      <c r="V431" s="95"/>
      <c r="W431" s="29" t="str">
        <f t="shared" ca="1" si="181"/>
        <v/>
      </c>
      <c r="X431" s="29"/>
      <c r="Y431" s="42"/>
      <c r="Z431" s="43"/>
      <c r="AA431" s="43"/>
      <c r="AB431" s="43"/>
      <c r="AC431" s="44"/>
      <c r="AD431" s="22"/>
      <c r="AE431" s="23" t="str">
        <f t="shared" ca="1" si="182"/>
        <v/>
      </c>
      <c r="AF431" s="22"/>
      <c r="AG431" s="23" t="str">
        <f t="shared" ca="1" si="183"/>
        <v/>
      </c>
      <c r="AH431" s="95"/>
      <c r="AI431" s="29" t="str">
        <f t="shared" ca="1" si="184"/>
        <v/>
      </c>
      <c r="AJ431" s="22"/>
      <c r="AK431" s="23" t="str">
        <f t="shared" ca="1" si="185"/>
        <v/>
      </c>
      <c r="AL431" s="22"/>
      <c r="AM431" s="23" t="str">
        <f t="shared" ca="1" si="186"/>
        <v/>
      </c>
      <c r="AN431" s="9" t="str">
        <f t="shared" si="187"/>
        <v/>
      </c>
      <c r="AO431" s="9" t="str">
        <f t="shared" si="188"/>
        <v/>
      </c>
      <c r="AP431" s="9" t="str">
        <f>IF(AN431=7,VLOOKUP(AO431,設定!$A$2:$B$6,2,1),"---")</f>
        <v>---</v>
      </c>
      <c r="AQ431" s="64"/>
      <c r="AR431" s="65"/>
      <c r="AS431" s="65"/>
      <c r="AT431" s="66" t="s">
        <v>105</v>
      </c>
      <c r="AU431" s="67"/>
      <c r="AV431" s="66"/>
      <c r="AW431" s="68"/>
      <c r="AX431" s="69" t="str">
        <f t="shared" si="191"/>
        <v/>
      </c>
      <c r="AY431" s="66" t="s">
        <v>105</v>
      </c>
      <c r="AZ431" s="66" t="s">
        <v>105</v>
      </c>
      <c r="BA431" s="66" t="s">
        <v>105</v>
      </c>
      <c r="BB431" s="66"/>
      <c r="BC431" s="66"/>
      <c r="BD431" s="66"/>
      <c r="BE431" s="66"/>
      <c r="BF431" s="70"/>
      <c r="BG431" s="74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153"/>
      <c r="BZ431" s="83"/>
      <c r="CA431" s="31"/>
      <c r="CB431" s="31">
        <v>419</v>
      </c>
      <c r="CC431" s="15" t="str">
        <f t="shared" si="189"/>
        <v/>
      </c>
      <c r="CD431" s="15" t="str">
        <f t="shared" si="192"/>
        <v>立得点表!3:12</v>
      </c>
      <c r="CE431" s="92" t="str">
        <f t="shared" si="193"/>
        <v>立得点表!16:25</v>
      </c>
      <c r="CF431" s="15" t="str">
        <f t="shared" si="194"/>
        <v>立3段得点表!3:13</v>
      </c>
      <c r="CG431" s="92" t="str">
        <f t="shared" si="195"/>
        <v>立3段得点表!16:25</v>
      </c>
      <c r="CH431" s="15" t="str">
        <f t="shared" si="196"/>
        <v>ボール得点表!3:13</v>
      </c>
      <c r="CI431" s="92" t="str">
        <f t="shared" si="197"/>
        <v>ボール得点表!16:25</v>
      </c>
      <c r="CJ431" s="15" t="str">
        <f t="shared" si="198"/>
        <v>50m得点表!3:13</v>
      </c>
      <c r="CK431" s="92" t="str">
        <f t="shared" si="199"/>
        <v>50m得点表!16:25</v>
      </c>
      <c r="CL431" s="15" t="str">
        <f t="shared" si="200"/>
        <v>往得点表!3:13</v>
      </c>
      <c r="CM431" s="92" t="str">
        <f t="shared" si="201"/>
        <v>往得点表!16:25</v>
      </c>
      <c r="CN431" s="15" t="str">
        <f t="shared" si="202"/>
        <v>腕得点表!3:13</v>
      </c>
      <c r="CO431" s="92" t="str">
        <f t="shared" si="203"/>
        <v>腕得点表!16:25</v>
      </c>
      <c r="CP431" s="15" t="str">
        <f t="shared" si="204"/>
        <v>腕膝得点表!3:4</v>
      </c>
      <c r="CQ431" s="92" t="str">
        <f t="shared" si="205"/>
        <v>腕膝得点表!8:9</v>
      </c>
      <c r="CR431" s="15" t="str">
        <f t="shared" si="206"/>
        <v>20mシャトルラン得点表!3:13</v>
      </c>
      <c r="CS431" s="92" t="str">
        <f t="shared" si="207"/>
        <v>20mシャトルラン得点表!16:25</v>
      </c>
      <c r="CT431" s="31" t="b">
        <f t="shared" si="190"/>
        <v>0</v>
      </c>
    </row>
    <row r="432" spans="1:98">
      <c r="A432" s="8">
        <v>420</v>
      </c>
      <c r="B432" s="117"/>
      <c r="C432" s="13"/>
      <c r="D432" s="138"/>
      <c r="E432" s="13"/>
      <c r="F432" s="111" t="str">
        <f t="shared" ref="F432:F495" si="208">IF(D432="","",DATEDIF(D432,$W$4,"y"))</f>
        <v/>
      </c>
      <c r="G432" s="13"/>
      <c r="H432" s="13"/>
      <c r="I432" s="29"/>
      <c r="J432" s="114" t="str">
        <f t="shared" ca="1" si="179"/>
        <v/>
      </c>
      <c r="K432" s="4"/>
      <c r="L432" s="45"/>
      <c r="M432" s="45"/>
      <c r="N432" s="45"/>
      <c r="O432" s="22"/>
      <c r="P432" s="23" t="str">
        <f t="shared" ca="1" si="180"/>
        <v/>
      </c>
      <c r="Q432" s="42"/>
      <c r="R432" s="43"/>
      <c r="S432" s="43"/>
      <c r="T432" s="43"/>
      <c r="U432" s="120"/>
      <c r="V432" s="95"/>
      <c r="W432" s="29" t="str">
        <f t="shared" ca="1" si="181"/>
        <v/>
      </c>
      <c r="X432" s="29"/>
      <c r="Y432" s="42"/>
      <c r="Z432" s="43"/>
      <c r="AA432" s="43"/>
      <c r="AB432" s="43"/>
      <c r="AC432" s="44"/>
      <c r="AD432" s="22"/>
      <c r="AE432" s="23" t="str">
        <f t="shared" ca="1" si="182"/>
        <v/>
      </c>
      <c r="AF432" s="22"/>
      <c r="AG432" s="23" t="str">
        <f t="shared" ca="1" si="183"/>
        <v/>
      </c>
      <c r="AH432" s="95"/>
      <c r="AI432" s="29" t="str">
        <f t="shared" ca="1" si="184"/>
        <v/>
      </c>
      <c r="AJ432" s="22"/>
      <c r="AK432" s="23" t="str">
        <f t="shared" ca="1" si="185"/>
        <v/>
      </c>
      <c r="AL432" s="22"/>
      <c r="AM432" s="23" t="str">
        <f t="shared" ca="1" si="186"/>
        <v/>
      </c>
      <c r="AN432" s="9" t="str">
        <f t="shared" si="187"/>
        <v/>
      </c>
      <c r="AO432" s="9" t="str">
        <f t="shared" si="188"/>
        <v/>
      </c>
      <c r="AP432" s="9" t="str">
        <f>IF(AN432=7,VLOOKUP(AO432,設定!$A$2:$B$6,2,1),"---")</f>
        <v>---</v>
      </c>
      <c r="AQ432" s="64"/>
      <c r="AR432" s="65"/>
      <c r="AS432" s="65"/>
      <c r="AT432" s="66" t="s">
        <v>105</v>
      </c>
      <c r="AU432" s="67"/>
      <c r="AV432" s="66"/>
      <c r="AW432" s="68"/>
      <c r="AX432" s="69" t="str">
        <f t="shared" si="191"/>
        <v/>
      </c>
      <c r="AY432" s="66" t="s">
        <v>105</v>
      </c>
      <c r="AZ432" s="66" t="s">
        <v>105</v>
      </c>
      <c r="BA432" s="66" t="s">
        <v>105</v>
      </c>
      <c r="BB432" s="66"/>
      <c r="BC432" s="66"/>
      <c r="BD432" s="66"/>
      <c r="BE432" s="66"/>
      <c r="BF432" s="70"/>
      <c r="BG432" s="74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153"/>
      <c r="BZ432" s="83"/>
      <c r="CA432" s="31"/>
      <c r="CB432" s="31">
        <v>420</v>
      </c>
      <c r="CC432" s="15" t="str">
        <f t="shared" si="189"/>
        <v/>
      </c>
      <c r="CD432" s="15" t="str">
        <f t="shared" si="192"/>
        <v>立得点表!3:12</v>
      </c>
      <c r="CE432" s="92" t="str">
        <f t="shared" si="193"/>
        <v>立得点表!16:25</v>
      </c>
      <c r="CF432" s="15" t="str">
        <f t="shared" si="194"/>
        <v>立3段得点表!3:13</v>
      </c>
      <c r="CG432" s="92" t="str">
        <f t="shared" si="195"/>
        <v>立3段得点表!16:25</v>
      </c>
      <c r="CH432" s="15" t="str">
        <f t="shared" si="196"/>
        <v>ボール得点表!3:13</v>
      </c>
      <c r="CI432" s="92" t="str">
        <f t="shared" si="197"/>
        <v>ボール得点表!16:25</v>
      </c>
      <c r="CJ432" s="15" t="str">
        <f t="shared" si="198"/>
        <v>50m得点表!3:13</v>
      </c>
      <c r="CK432" s="92" t="str">
        <f t="shared" si="199"/>
        <v>50m得点表!16:25</v>
      </c>
      <c r="CL432" s="15" t="str">
        <f t="shared" si="200"/>
        <v>往得点表!3:13</v>
      </c>
      <c r="CM432" s="92" t="str">
        <f t="shared" si="201"/>
        <v>往得点表!16:25</v>
      </c>
      <c r="CN432" s="15" t="str">
        <f t="shared" si="202"/>
        <v>腕得点表!3:13</v>
      </c>
      <c r="CO432" s="92" t="str">
        <f t="shared" si="203"/>
        <v>腕得点表!16:25</v>
      </c>
      <c r="CP432" s="15" t="str">
        <f t="shared" si="204"/>
        <v>腕膝得点表!3:4</v>
      </c>
      <c r="CQ432" s="92" t="str">
        <f t="shared" si="205"/>
        <v>腕膝得点表!8:9</v>
      </c>
      <c r="CR432" s="15" t="str">
        <f t="shared" si="206"/>
        <v>20mシャトルラン得点表!3:13</v>
      </c>
      <c r="CS432" s="92" t="str">
        <f t="shared" si="207"/>
        <v>20mシャトルラン得点表!16:25</v>
      </c>
      <c r="CT432" s="31" t="b">
        <f t="shared" si="190"/>
        <v>0</v>
      </c>
    </row>
    <row r="433" spans="1:98">
      <c r="A433" s="8">
        <v>421</v>
      </c>
      <c r="B433" s="117"/>
      <c r="C433" s="13"/>
      <c r="D433" s="138"/>
      <c r="E433" s="13"/>
      <c r="F433" s="111" t="str">
        <f t="shared" si="208"/>
        <v/>
      </c>
      <c r="G433" s="13"/>
      <c r="H433" s="13"/>
      <c r="I433" s="29"/>
      <c r="J433" s="114" t="str">
        <f t="shared" ca="1" si="179"/>
        <v/>
      </c>
      <c r="K433" s="4"/>
      <c r="L433" s="45"/>
      <c r="M433" s="45"/>
      <c r="N433" s="45"/>
      <c r="O433" s="22"/>
      <c r="P433" s="23" t="str">
        <f t="shared" ca="1" si="180"/>
        <v/>
      </c>
      <c r="Q433" s="42"/>
      <c r="R433" s="43"/>
      <c r="S433" s="43"/>
      <c r="T433" s="43"/>
      <c r="U433" s="120"/>
      <c r="V433" s="95"/>
      <c r="W433" s="29" t="str">
        <f t="shared" ca="1" si="181"/>
        <v/>
      </c>
      <c r="X433" s="29"/>
      <c r="Y433" s="42"/>
      <c r="Z433" s="43"/>
      <c r="AA433" s="43"/>
      <c r="AB433" s="43"/>
      <c r="AC433" s="44"/>
      <c r="AD433" s="22"/>
      <c r="AE433" s="23" t="str">
        <f t="shared" ca="1" si="182"/>
        <v/>
      </c>
      <c r="AF433" s="22"/>
      <c r="AG433" s="23" t="str">
        <f t="shared" ca="1" si="183"/>
        <v/>
      </c>
      <c r="AH433" s="95"/>
      <c r="AI433" s="29" t="str">
        <f t="shared" ca="1" si="184"/>
        <v/>
      </c>
      <c r="AJ433" s="22"/>
      <c r="AK433" s="23" t="str">
        <f t="shared" ca="1" si="185"/>
        <v/>
      </c>
      <c r="AL433" s="22"/>
      <c r="AM433" s="23" t="str">
        <f t="shared" ca="1" si="186"/>
        <v/>
      </c>
      <c r="AN433" s="9" t="str">
        <f t="shared" si="187"/>
        <v/>
      </c>
      <c r="AO433" s="9" t="str">
        <f t="shared" si="188"/>
        <v/>
      </c>
      <c r="AP433" s="9" t="str">
        <f>IF(AN433=7,VLOOKUP(AO433,設定!$A$2:$B$6,2,1),"---")</f>
        <v>---</v>
      </c>
      <c r="AQ433" s="64"/>
      <c r="AR433" s="65"/>
      <c r="AS433" s="65"/>
      <c r="AT433" s="66" t="s">
        <v>105</v>
      </c>
      <c r="AU433" s="67"/>
      <c r="AV433" s="66"/>
      <c r="AW433" s="68"/>
      <c r="AX433" s="69" t="str">
        <f t="shared" si="191"/>
        <v/>
      </c>
      <c r="AY433" s="66" t="s">
        <v>105</v>
      </c>
      <c r="AZ433" s="66" t="s">
        <v>105</v>
      </c>
      <c r="BA433" s="66" t="s">
        <v>105</v>
      </c>
      <c r="BB433" s="66"/>
      <c r="BC433" s="66"/>
      <c r="BD433" s="66"/>
      <c r="BE433" s="66"/>
      <c r="BF433" s="70"/>
      <c r="BG433" s="74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153"/>
      <c r="BZ433" s="83"/>
      <c r="CA433" s="31"/>
      <c r="CB433" s="31">
        <v>421</v>
      </c>
      <c r="CC433" s="15" t="str">
        <f t="shared" si="189"/>
        <v/>
      </c>
      <c r="CD433" s="15" t="str">
        <f t="shared" si="192"/>
        <v>立得点表!3:12</v>
      </c>
      <c r="CE433" s="92" t="str">
        <f t="shared" si="193"/>
        <v>立得点表!16:25</v>
      </c>
      <c r="CF433" s="15" t="str">
        <f t="shared" si="194"/>
        <v>立3段得点表!3:13</v>
      </c>
      <c r="CG433" s="92" t="str">
        <f t="shared" si="195"/>
        <v>立3段得点表!16:25</v>
      </c>
      <c r="CH433" s="15" t="str">
        <f t="shared" si="196"/>
        <v>ボール得点表!3:13</v>
      </c>
      <c r="CI433" s="92" t="str">
        <f t="shared" si="197"/>
        <v>ボール得点表!16:25</v>
      </c>
      <c r="CJ433" s="15" t="str">
        <f t="shared" si="198"/>
        <v>50m得点表!3:13</v>
      </c>
      <c r="CK433" s="92" t="str">
        <f t="shared" si="199"/>
        <v>50m得点表!16:25</v>
      </c>
      <c r="CL433" s="15" t="str">
        <f t="shared" si="200"/>
        <v>往得点表!3:13</v>
      </c>
      <c r="CM433" s="92" t="str">
        <f t="shared" si="201"/>
        <v>往得点表!16:25</v>
      </c>
      <c r="CN433" s="15" t="str">
        <f t="shared" si="202"/>
        <v>腕得点表!3:13</v>
      </c>
      <c r="CO433" s="92" t="str">
        <f t="shared" si="203"/>
        <v>腕得点表!16:25</v>
      </c>
      <c r="CP433" s="15" t="str">
        <f t="shared" si="204"/>
        <v>腕膝得点表!3:4</v>
      </c>
      <c r="CQ433" s="92" t="str">
        <f t="shared" si="205"/>
        <v>腕膝得点表!8:9</v>
      </c>
      <c r="CR433" s="15" t="str">
        <f t="shared" si="206"/>
        <v>20mシャトルラン得点表!3:13</v>
      </c>
      <c r="CS433" s="92" t="str">
        <f t="shared" si="207"/>
        <v>20mシャトルラン得点表!16:25</v>
      </c>
      <c r="CT433" s="31" t="b">
        <f t="shared" si="190"/>
        <v>0</v>
      </c>
    </row>
    <row r="434" spans="1:98">
      <c r="A434" s="8">
        <v>422</v>
      </c>
      <c r="B434" s="117"/>
      <c r="C434" s="13"/>
      <c r="D434" s="138"/>
      <c r="E434" s="13"/>
      <c r="F434" s="111" t="str">
        <f t="shared" si="208"/>
        <v/>
      </c>
      <c r="G434" s="13"/>
      <c r="H434" s="13"/>
      <c r="I434" s="29"/>
      <c r="J434" s="114" t="str">
        <f t="shared" ca="1" si="179"/>
        <v/>
      </c>
      <c r="K434" s="4"/>
      <c r="L434" s="45"/>
      <c r="M434" s="45"/>
      <c r="N434" s="45"/>
      <c r="O434" s="22"/>
      <c r="P434" s="23" t="str">
        <f t="shared" ca="1" si="180"/>
        <v/>
      </c>
      <c r="Q434" s="42"/>
      <c r="R434" s="43"/>
      <c r="S434" s="43"/>
      <c r="T434" s="43"/>
      <c r="U434" s="120"/>
      <c r="V434" s="95"/>
      <c r="W434" s="29" t="str">
        <f t="shared" ca="1" si="181"/>
        <v/>
      </c>
      <c r="X434" s="29"/>
      <c r="Y434" s="42"/>
      <c r="Z434" s="43"/>
      <c r="AA434" s="43"/>
      <c r="AB434" s="43"/>
      <c r="AC434" s="44"/>
      <c r="AD434" s="22"/>
      <c r="AE434" s="23" t="str">
        <f t="shared" ca="1" si="182"/>
        <v/>
      </c>
      <c r="AF434" s="22"/>
      <c r="AG434" s="23" t="str">
        <f t="shared" ca="1" si="183"/>
        <v/>
      </c>
      <c r="AH434" s="95"/>
      <c r="AI434" s="29" t="str">
        <f t="shared" ca="1" si="184"/>
        <v/>
      </c>
      <c r="AJ434" s="22"/>
      <c r="AK434" s="23" t="str">
        <f t="shared" ca="1" si="185"/>
        <v/>
      </c>
      <c r="AL434" s="22"/>
      <c r="AM434" s="23" t="str">
        <f t="shared" ca="1" si="186"/>
        <v/>
      </c>
      <c r="AN434" s="9" t="str">
        <f t="shared" si="187"/>
        <v/>
      </c>
      <c r="AO434" s="9" t="str">
        <f t="shared" si="188"/>
        <v/>
      </c>
      <c r="AP434" s="9" t="str">
        <f>IF(AN434=7,VLOOKUP(AO434,設定!$A$2:$B$6,2,1),"---")</f>
        <v>---</v>
      </c>
      <c r="AQ434" s="64"/>
      <c r="AR434" s="65"/>
      <c r="AS434" s="65"/>
      <c r="AT434" s="66" t="s">
        <v>105</v>
      </c>
      <c r="AU434" s="67"/>
      <c r="AV434" s="66"/>
      <c r="AW434" s="68"/>
      <c r="AX434" s="69" t="str">
        <f t="shared" si="191"/>
        <v/>
      </c>
      <c r="AY434" s="66" t="s">
        <v>105</v>
      </c>
      <c r="AZ434" s="66" t="s">
        <v>105</v>
      </c>
      <c r="BA434" s="66" t="s">
        <v>105</v>
      </c>
      <c r="BB434" s="66"/>
      <c r="BC434" s="66"/>
      <c r="BD434" s="66"/>
      <c r="BE434" s="66"/>
      <c r="BF434" s="70"/>
      <c r="BG434" s="74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153"/>
      <c r="BZ434" s="83"/>
      <c r="CA434" s="31"/>
      <c r="CB434" s="31">
        <v>422</v>
      </c>
      <c r="CC434" s="15" t="str">
        <f t="shared" si="189"/>
        <v/>
      </c>
      <c r="CD434" s="15" t="str">
        <f t="shared" si="192"/>
        <v>立得点表!3:12</v>
      </c>
      <c r="CE434" s="92" t="str">
        <f t="shared" si="193"/>
        <v>立得点表!16:25</v>
      </c>
      <c r="CF434" s="15" t="str">
        <f t="shared" si="194"/>
        <v>立3段得点表!3:13</v>
      </c>
      <c r="CG434" s="92" t="str">
        <f t="shared" si="195"/>
        <v>立3段得点表!16:25</v>
      </c>
      <c r="CH434" s="15" t="str">
        <f t="shared" si="196"/>
        <v>ボール得点表!3:13</v>
      </c>
      <c r="CI434" s="92" t="str">
        <f t="shared" si="197"/>
        <v>ボール得点表!16:25</v>
      </c>
      <c r="CJ434" s="15" t="str">
        <f t="shared" si="198"/>
        <v>50m得点表!3:13</v>
      </c>
      <c r="CK434" s="92" t="str">
        <f t="shared" si="199"/>
        <v>50m得点表!16:25</v>
      </c>
      <c r="CL434" s="15" t="str">
        <f t="shared" si="200"/>
        <v>往得点表!3:13</v>
      </c>
      <c r="CM434" s="92" t="str">
        <f t="shared" si="201"/>
        <v>往得点表!16:25</v>
      </c>
      <c r="CN434" s="15" t="str">
        <f t="shared" si="202"/>
        <v>腕得点表!3:13</v>
      </c>
      <c r="CO434" s="92" t="str">
        <f t="shared" si="203"/>
        <v>腕得点表!16:25</v>
      </c>
      <c r="CP434" s="15" t="str">
        <f t="shared" si="204"/>
        <v>腕膝得点表!3:4</v>
      </c>
      <c r="CQ434" s="92" t="str">
        <f t="shared" si="205"/>
        <v>腕膝得点表!8:9</v>
      </c>
      <c r="CR434" s="15" t="str">
        <f t="shared" si="206"/>
        <v>20mシャトルラン得点表!3:13</v>
      </c>
      <c r="CS434" s="92" t="str">
        <f t="shared" si="207"/>
        <v>20mシャトルラン得点表!16:25</v>
      </c>
      <c r="CT434" s="31" t="b">
        <f t="shared" si="190"/>
        <v>0</v>
      </c>
    </row>
    <row r="435" spans="1:98">
      <c r="A435" s="8">
        <v>423</v>
      </c>
      <c r="B435" s="117"/>
      <c r="C435" s="13"/>
      <c r="D435" s="138"/>
      <c r="E435" s="13"/>
      <c r="F435" s="111" t="str">
        <f t="shared" si="208"/>
        <v/>
      </c>
      <c r="G435" s="13"/>
      <c r="H435" s="13"/>
      <c r="I435" s="29"/>
      <c r="J435" s="114" t="str">
        <f t="shared" ca="1" si="179"/>
        <v/>
      </c>
      <c r="K435" s="4"/>
      <c r="L435" s="45"/>
      <c r="M435" s="45"/>
      <c r="N435" s="45"/>
      <c r="O435" s="22"/>
      <c r="P435" s="23" t="str">
        <f t="shared" ca="1" si="180"/>
        <v/>
      </c>
      <c r="Q435" s="42"/>
      <c r="R435" s="43"/>
      <c r="S435" s="43"/>
      <c r="T435" s="43"/>
      <c r="U435" s="120"/>
      <c r="V435" s="95"/>
      <c r="W435" s="29" t="str">
        <f t="shared" ca="1" si="181"/>
        <v/>
      </c>
      <c r="X435" s="29"/>
      <c r="Y435" s="42"/>
      <c r="Z435" s="43"/>
      <c r="AA435" s="43"/>
      <c r="AB435" s="43"/>
      <c r="AC435" s="44"/>
      <c r="AD435" s="22"/>
      <c r="AE435" s="23" t="str">
        <f t="shared" ca="1" si="182"/>
        <v/>
      </c>
      <c r="AF435" s="22"/>
      <c r="AG435" s="23" t="str">
        <f t="shared" ca="1" si="183"/>
        <v/>
      </c>
      <c r="AH435" s="95"/>
      <c r="AI435" s="29" t="str">
        <f t="shared" ca="1" si="184"/>
        <v/>
      </c>
      <c r="AJ435" s="22"/>
      <c r="AK435" s="23" t="str">
        <f t="shared" ca="1" si="185"/>
        <v/>
      </c>
      <c r="AL435" s="22"/>
      <c r="AM435" s="23" t="str">
        <f t="shared" ca="1" si="186"/>
        <v/>
      </c>
      <c r="AN435" s="9" t="str">
        <f t="shared" si="187"/>
        <v/>
      </c>
      <c r="AO435" s="9" t="str">
        <f t="shared" si="188"/>
        <v/>
      </c>
      <c r="AP435" s="9" t="str">
        <f>IF(AN435=7,VLOOKUP(AO435,設定!$A$2:$B$6,2,1),"---")</f>
        <v>---</v>
      </c>
      <c r="AQ435" s="64"/>
      <c r="AR435" s="65"/>
      <c r="AS435" s="65"/>
      <c r="AT435" s="66" t="s">
        <v>105</v>
      </c>
      <c r="AU435" s="67"/>
      <c r="AV435" s="66"/>
      <c r="AW435" s="68"/>
      <c r="AX435" s="69" t="str">
        <f t="shared" si="191"/>
        <v/>
      </c>
      <c r="AY435" s="66" t="s">
        <v>105</v>
      </c>
      <c r="AZ435" s="66" t="s">
        <v>105</v>
      </c>
      <c r="BA435" s="66" t="s">
        <v>105</v>
      </c>
      <c r="BB435" s="66"/>
      <c r="BC435" s="66"/>
      <c r="BD435" s="66"/>
      <c r="BE435" s="66"/>
      <c r="BF435" s="70"/>
      <c r="BG435" s="74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153"/>
      <c r="BZ435" s="83"/>
      <c r="CA435" s="31"/>
      <c r="CB435" s="31">
        <v>423</v>
      </c>
      <c r="CC435" s="15" t="str">
        <f t="shared" si="189"/>
        <v/>
      </c>
      <c r="CD435" s="15" t="str">
        <f t="shared" si="192"/>
        <v>立得点表!3:12</v>
      </c>
      <c r="CE435" s="92" t="str">
        <f t="shared" si="193"/>
        <v>立得点表!16:25</v>
      </c>
      <c r="CF435" s="15" t="str">
        <f t="shared" si="194"/>
        <v>立3段得点表!3:13</v>
      </c>
      <c r="CG435" s="92" t="str">
        <f t="shared" si="195"/>
        <v>立3段得点表!16:25</v>
      </c>
      <c r="CH435" s="15" t="str">
        <f t="shared" si="196"/>
        <v>ボール得点表!3:13</v>
      </c>
      <c r="CI435" s="92" t="str">
        <f t="shared" si="197"/>
        <v>ボール得点表!16:25</v>
      </c>
      <c r="CJ435" s="15" t="str">
        <f t="shared" si="198"/>
        <v>50m得点表!3:13</v>
      </c>
      <c r="CK435" s="92" t="str">
        <f t="shared" si="199"/>
        <v>50m得点表!16:25</v>
      </c>
      <c r="CL435" s="15" t="str">
        <f t="shared" si="200"/>
        <v>往得点表!3:13</v>
      </c>
      <c r="CM435" s="92" t="str">
        <f t="shared" si="201"/>
        <v>往得点表!16:25</v>
      </c>
      <c r="CN435" s="15" t="str">
        <f t="shared" si="202"/>
        <v>腕得点表!3:13</v>
      </c>
      <c r="CO435" s="92" t="str">
        <f t="shared" si="203"/>
        <v>腕得点表!16:25</v>
      </c>
      <c r="CP435" s="15" t="str">
        <f t="shared" si="204"/>
        <v>腕膝得点表!3:4</v>
      </c>
      <c r="CQ435" s="92" t="str">
        <f t="shared" si="205"/>
        <v>腕膝得点表!8:9</v>
      </c>
      <c r="CR435" s="15" t="str">
        <f t="shared" si="206"/>
        <v>20mシャトルラン得点表!3:13</v>
      </c>
      <c r="CS435" s="92" t="str">
        <f t="shared" si="207"/>
        <v>20mシャトルラン得点表!16:25</v>
      </c>
      <c r="CT435" s="31" t="b">
        <f t="shared" si="190"/>
        <v>0</v>
      </c>
    </row>
    <row r="436" spans="1:98">
      <c r="A436" s="8">
        <v>424</v>
      </c>
      <c r="B436" s="117"/>
      <c r="C436" s="13"/>
      <c r="D436" s="138"/>
      <c r="E436" s="13"/>
      <c r="F436" s="111" t="str">
        <f t="shared" si="208"/>
        <v/>
      </c>
      <c r="G436" s="13"/>
      <c r="H436" s="13"/>
      <c r="I436" s="29"/>
      <c r="J436" s="114" t="str">
        <f t="shared" ca="1" si="179"/>
        <v/>
      </c>
      <c r="K436" s="4"/>
      <c r="L436" s="45"/>
      <c r="M436" s="45"/>
      <c r="N436" s="45"/>
      <c r="O436" s="22"/>
      <c r="P436" s="23" t="str">
        <f t="shared" ca="1" si="180"/>
        <v/>
      </c>
      <c r="Q436" s="42"/>
      <c r="R436" s="43"/>
      <c r="S436" s="43"/>
      <c r="T436" s="43"/>
      <c r="U436" s="120"/>
      <c r="V436" s="95"/>
      <c r="W436" s="29" t="str">
        <f t="shared" ca="1" si="181"/>
        <v/>
      </c>
      <c r="X436" s="29"/>
      <c r="Y436" s="42"/>
      <c r="Z436" s="43"/>
      <c r="AA436" s="43"/>
      <c r="AB436" s="43"/>
      <c r="AC436" s="44"/>
      <c r="AD436" s="22"/>
      <c r="AE436" s="23" t="str">
        <f t="shared" ca="1" si="182"/>
        <v/>
      </c>
      <c r="AF436" s="22"/>
      <c r="AG436" s="23" t="str">
        <f t="shared" ca="1" si="183"/>
        <v/>
      </c>
      <c r="AH436" s="95"/>
      <c r="AI436" s="29" t="str">
        <f t="shared" ca="1" si="184"/>
        <v/>
      </c>
      <c r="AJ436" s="22"/>
      <c r="AK436" s="23" t="str">
        <f t="shared" ca="1" si="185"/>
        <v/>
      </c>
      <c r="AL436" s="22"/>
      <c r="AM436" s="23" t="str">
        <f t="shared" ca="1" si="186"/>
        <v/>
      </c>
      <c r="AN436" s="9" t="str">
        <f t="shared" si="187"/>
        <v/>
      </c>
      <c r="AO436" s="9" t="str">
        <f t="shared" si="188"/>
        <v/>
      </c>
      <c r="AP436" s="9" t="str">
        <f>IF(AN436=7,VLOOKUP(AO436,設定!$A$2:$B$6,2,1),"---")</f>
        <v>---</v>
      </c>
      <c r="AQ436" s="64"/>
      <c r="AR436" s="65"/>
      <c r="AS436" s="65"/>
      <c r="AT436" s="66" t="s">
        <v>105</v>
      </c>
      <c r="AU436" s="67"/>
      <c r="AV436" s="66"/>
      <c r="AW436" s="68"/>
      <c r="AX436" s="69" t="str">
        <f t="shared" si="191"/>
        <v/>
      </c>
      <c r="AY436" s="66" t="s">
        <v>105</v>
      </c>
      <c r="AZ436" s="66" t="s">
        <v>105</v>
      </c>
      <c r="BA436" s="66" t="s">
        <v>105</v>
      </c>
      <c r="BB436" s="66"/>
      <c r="BC436" s="66"/>
      <c r="BD436" s="66"/>
      <c r="BE436" s="66"/>
      <c r="BF436" s="70"/>
      <c r="BG436" s="74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153"/>
      <c r="BZ436" s="83"/>
      <c r="CA436" s="31"/>
      <c r="CB436" s="31">
        <v>424</v>
      </c>
      <c r="CC436" s="15" t="str">
        <f t="shared" si="189"/>
        <v/>
      </c>
      <c r="CD436" s="15" t="str">
        <f t="shared" si="192"/>
        <v>立得点表!3:12</v>
      </c>
      <c r="CE436" s="92" t="str">
        <f t="shared" si="193"/>
        <v>立得点表!16:25</v>
      </c>
      <c r="CF436" s="15" t="str">
        <f t="shared" si="194"/>
        <v>立3段得点表!3:13</v>
      </c>
      <c r="CG436" s="92" t="str">
        <f t="shared" si="195"/>
        <v>立3段得点表!16:25</v>
      </c>
      <c r="CH436" s="15" t="str">
        <f t="shared" si="196"/>
        <v>ボール得点表!3:13</v>
      </c>
      <c r="CI436" s="92" t="str">
        <f t="shared" si="197"/>
        <v>ボール得点表!16:25</v>
      </c>
      <c r="CJ436" s="15" t="str">
        <f t="shared" si="198"/>
        <v>50m得点表!3:13</v>
      </c>
      <c r="CK436" s="92" t="str">
        <f t="shared" si="199"/>
        <v>50m得点表!16:25</v>
      </c>
      <c r="CL436" s="15" t="str">
        <f t="shared" si="200"/>
        <v>往得点表!3:13</v>
      </c>
      <c r="CM436" s="92" t="str">
        <f t="shared" si="201"/>
        <v>往得点表!16:25</v>
      </c>
      <c r="CN436" s="15" t="str">
        <f t="shared" si="202"/>
        <v>腕得点表!3:13</v>
      </c>
      <c r="CO436" s="92" t="str">
        <f t="shared" si="203"/>
        <v>腕得点表!16:25</v>
      </c>
      <c r="CP436" s="15" t="str">
        <f t="shared" si="204"/>
        <v>腕膝得点表!3:4</v>
      </c>
      <c r="CQ436" s="92" t="str">
        <f t="shared" si="205"/>
        <v>腕膝得点表!8:9</v>
      </c>
      <c r="CR436" s="15" t="str">
        <f t="shared" si="206"/>
        <v>20mシャトルラン得点表!3:13</v>
      </c>
      <c r="CS436" s="92" t="str">
        <f t="shared" si="207"/>
        <v>20mシャトルラン得点表!16:25</v>
      </c>
      <c r="CT436" s="31" t="b">
        <f t="shared" si="190"/>
        <v>0</v>
      </c>
    </row>
    <row r="437" spans="1:98">
      <c r="A437" s="8">
        <v>425</v>
      </c>
      <c r="B437" s="117"/>
      <c r="C437" s="13"/>
      <c r="D437" s="138"/>
      <c r="E437" s="13"/>
      <c r="F437" s="111" t="str">
        <f t="shared" si="208"/>
        <v/>
      </c>
      <c r="G437" s="13"/>
      <c r="H437" s="13"/>
      <c r="I437" s="29"/>
      <c r="J437" s="114" t="str">
        <f t="shared" ca="1" si="179"/>
        <v/>
      </c>
      <c r="K437" s="4"/>
      <c r="L437" s="45"/>
      <c r="M437" s="45"/>
      <c r="N437" s="45"/>
      <c r="O437" s="22"/>
      <c r="P437" s="23" t="str">
        <f t="shared" ca="1" si="180"/>
        <v/>
      </c>
      <c r="Q437" s="42"/>
      <c r="R437" s="43"/>
      <c r="S437" s="43"/>
      <c r="T437" s="43"/>
      <c r="U437" s="120"/>
      <c r="V437" s="95"/>
      <c r="W437" s="29" t="str">
        <f t="shared" ca="1" si="181"/>
        <v/>
      </c>
      <c r="X437" s="29"/>
      <c r="Y437" s="42"/>
      <c r="Z437" s="43"/>
      <c r="AA437" s="43"/>
      <c r="AB437" s="43"/>
      <c r="AC437" s="44"/>
      <c r="AD437" s="22"/>
      <c r="AE437" s="23" t="str">
        <f t="shared" ca="1" si="182"/>
        <v/>
      </c>
      <c r="AF437" s="22"/>
      <c r="AG437" s="23" t="str">
        <f t="shared" ca="1" si="183"/>
        <v/>
      </c>
      <c r="AH437" s="95"/>
      <c r="AI437" s="29" t="str">
        <f t="shared" ca="1" si="184"/>
        <v/>
      </c>
      <c r="AJ437" s="22"/>
      <c r="AK437" s="23" t="str">
        <f t="shared" ca="1" si="185"/>
        <v/>
      </c>
      <c r="AL437" s="22"/>
      <c r="AM437" s="23" t="str">
        <f t="shared" ca="1" si="186"/>
        <v/>
      </c>
      <c r="AN437" s="9" t="str">
        <f t="shared" si="187"/>
        <v/>
      </c>
      <c r="AO437" s="9" t="str">
        <f t="shared" si="188"/>
        <v/>
      </c>
      <c r="AP437" s="9" t="str">
        <f>IF(AN437=7,VLOOKUP(AO437,設定!$A$2:$B$6,2,1),"---")</f>
        <v>---</v>
      </c>
      <c r="AQ437" s="64"/>
      <c r="AR437" s="65"/>
      <c r="AS437" s="65"/>
      <c r="AT437" s="66" t="s">
        <v>105</v>
      </c>
      <c r="AU437" s="67"/>
      <c r="AV437" s="66"/>
      <c r="AW437" s="68"/>
      <c r="AX437" s="69" t="str">
        <f t="shared" si="191"/>
        <v/>
      </c>
      <c r="AY437" s="66" t="s">
        <v>105</v>
      </c>
      <c r="AZ437" s="66" t="s">
        <v>105</v>
      </c>
      <c r="BA437" s="66" t="s">
        <v>105</v>
      </c>
      <c r="BB437" s="66"/>
      <c r="BC437" s="66"/>
      <c r="BD437" s="66"/>
      <c r="BE437" s="66"/>
      <c r="BF437" s="70"/>
      <c r="BG437" s="74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153"/>
      <c r="BZ437" s="83"/>
      <c r="CA437" s="31"/>
      <c r="CB437" s="31">
        <v>425</v>
      </c>
      <c r="CC437" s="15" t="str">
        <f t="shared" si="189"/>
        <v/>
      </c>
      <c r="CD437" s="15" t="str">
        <f t="shared" si="192"/>
        <v>立得点表!3:12</v>
      </c>
      <c r="CE437" s="92" t="str">
        <f t="shared" si="193"/>
        <v>立得点表!16:25</v>
      </c>
      <c r="CF437" s="15" t="str">
        <f t="shared" si="194"/>
        <v>立3段得点表!3:13</v>
      </c>
      <c r="CG437" s="92" t="str">
        <f t="shared" si="195"/>
        <v>立3段得点表!16:25</v>
      </c>
      <c r="CH437" s="15" t="str">
        <f t="shared" si="196"/>
        <v>ボール得点表!3:13</v>
      </c>
      <c r="CI437" s="92" t="str">
        <f t="shared" si="197"/>
        <v>ボール得点表!16:25</v>
      </c>
      <c r="CJ437" s="15" t="str">
        <f t="shared" si="198"/>
        <v>50m得点表!3:13</v>
      </c>
      <c r="CK437" s="92" t="str">
        <f t="shared" si="199"/>
        <v>50m得点表!16:25</v>
      </c>
      <c r="CL437" s="15" t="str">
        <f t="shared" si="200"/>
        <v>往得点表!3:13</v>
      </c>
      <c r="CM437" s="92" t="str">
        <f t="shared" si="201"/>
        <v>往得点表!16:25</v>
      </c>
      <c r="CN437" s="15" t="str">
        <f t="shared" si="202"/>
        <v>腕得点表!3:13</v>
      </c>
      <c r="CO437" s="92" t="str">
        <f t="shared" si="203"/>
        <v>腕得点表!16:25</v>
      </c>
      <c r="CP437" s="15" t="str">
        <f t="shared" si="204"/>
        <v>腕膝得点表!3:4</v>
      </c>
      <c r="CQ437" s="92" t="str">
        <f t="shared" si="205"/>
        <v>腕膝得点表!8:9</v>
      </c>
      <c r="CR437" s="15" t="str">
        <f t="shared" si="206"/>
        <v>20mシャトルラン得点表!3:13</v>
      </c>
      <c r="CS437" s="92" t="str">
        <f t="shared" si="207"/>
        <v>20mシャトルラン得点表!16:25</v>
      </c>
      <c r="CT437" s="31" t="b">
        <f t="shared" si="190"/>
        <v>0</v>
      </c>
    </row>
    <row r="438" spans="1:98">
      <c r="A438" s="8">
        <v>426</v>
      </c>
      <c r="B438" s="117"/>
      <c r="C438" s="13"/>
      <c r="D438" s="138"/>
      <c r="E438" s="13"/>
      <c r="F438" s="111" t="str">
        <f t="shared" si="208"/>
        <v/>
      </c>
      <c r="G438" s="13"/>
      <c r="H438" s="13"/>
      <c r="I438" s="29"/>
      <c r="J438" s="114" t="str">
        <f t="shared" ca="1" si="179"/>
        <v/>
      </c>
      <c r="K438" s="4"/>
      <c r="L438" s="45"/>
      <c r="M438" s="45"/>
      <c r="N438" s="45"/>
      <c r="O438" s="22"/>
      <c r="P438" s="23" t="str">
        <f t="shared" ca="1" si="180"/>
        <v/>
      </c>
      <c r="Q438" s="42"/>
      <c r="R438" s="43"/>
      <c r="S438" s="43"/>
      <c r="T438" s="43"/>
      <c r="U438" s="120"/>
      <c r="V438" s="95"/>
      <c r="W438" s="29" t="str">
        <f t="shared" ca="1" si="181"/>
        <v/>
      </c>
      <c r="X438" s="29"/>
      <c r="Y438" s="42"/>
      <c r="Z438" s="43"/>
      <c r="AA438" s="43"/>
      <c r="AB438" s="43"/>
      <c r="AC438" s="44"/>
      <c r="AD438" s="22"/>
      <c r="AE438" s="23" t="str">
        <f t="shared" ca="1" si="182"/>
        <v/>
      </c>
      <c r="AF438" s="22"/>
      <c r="AG438" s="23" t="str">
        <f t="shared" ca="1" si="183"/>
        <v/>
      </c>
      <c r="AH438" s="95"/>
      <c r="AI438" s="29" t="str">
        <f t="shared" ca="1" si="184"/>
        <v/>
      </c>
      <c r="AJ438" s="22"/>
      <c r="AK438" s="23" t="str">
        <f t="shared" ca="1" si="185"/>
        <v/>
      </c>
      <c r="AL438" s="22"/>
      <c r="AM438" s="23" t="str">
        <f t="shared" ca="1" si="186"/>
        <v/>
      </c>
      <c r="AN438" s="9" t="str">
        <f t="shared" si="187"/>
        <v/>
      </c>
      <c r="AO438" s="9" t="str">
        <f t="shared" si="188"/>
        <v/>
      </c>
      <c r="AP438" s="9" t="str">
        <f>IF(AN438=7,VLOOKUP(AO438,設定!$A$2:$B$6,2,1),"---")</f>
        <v>---</v>
      </c>
      <c r="AQ438" s="64"/>
      <c r="AR438" s="65"/>
      <c r="AS438" s="65"/>
      <c r="AT438" s="66" t="s">
        <v>105</v>
      </c>
      <c r="AU438" s="67"/>
      <c r="AV438" s="66"/>
      <c r="AW438" s="68"/>
      <c r="AX438" s="69" t="str">
        <f t="shared" si="191"/>
        <v/>
      </c>
      <c r="AY438" s="66" t="s">
        <v>105</v>
      </c>
      <c r="AZ438" s="66" t="s">
        <v>105</v>
      </c>
      <c r="BA438" s="66" t="s">
        <v>105</v>
      </c>
      <c r="BB438" s="66"/>
      <c r="BC438" s="66"/>
      <c r="BD438" s="66"/>
      <c r="BE438" s="66"/>
      <c r="BF438" s="70"/>
      <c r="BG438" s="74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153"/>
      <c r="BZ438" s="83"/>
      <c r="CA438" s="31"/>
      <c r="CB438" s="31">
        <v>426</v>
      </c>
      <c r="CC438" s="15" t="str">
        <f t="shared" si="189"/>
        <v/>
      </c>
      <c r="CD438" s="15" t="str">
        <f t="shared" si="192"/>
        <v>立得点表!3:12</v>
      </c>
      <c r="CE438" s="92" t="str">
        <f t="shared" si="193"/>
        <v>立得点表!16:25</v>
      </c>
      <c r="CF438" s="15" t="str">
        <f t="shared" si="194"/>
        <v>立3段得点表!3:13</v>
      </c>
      <c r="CG438" s="92" t="str">
        <f t="shared" si="195"/>
        <v>立3段得点表!16:25</v>
      </c>
      <c r="CH438" s="15" t="str">
        <f t="shared" si="196"/>
        <v>ボール得点表!3:13</v>
      </c>
      <c r="CI438" s="92" t="str">
        <f t="shared" si="197"/>
        <v>ボール得点表!16:25</v>
      </c>
      <c r="CJ438" s="15" t="str">
        <f t="shared" si="198"/>
        <v>50m得点表!3:13</v>
      </c>
      <c r="CK438" s="92" t="str">
        <f t="shared" si="199"/>
        <v>50m得点表!16:25</v>
      </c>
      <c r="CL438" s="15" t="str">
        <f t="shared" si="200"/>
        <v>往得点表!3:13</v>
      </c>
      <c r="CM438" s="92" t="str">
        <f t="shared" si="201"/>
        <v>往得点表!16:25</v>
      </c>
      <c r="CN438" s="15" t="str">
        <f t="shared" si="202"/>
        <v>腕得点表!3:13</v>
      </c>
      <c r="CO438" s="92" t="str">
        <f t="shared" si="203"/>
        <v>腕得点表!16:25</v>
      </c>
      <c r="CP438" s="15" t="str">
        <f t="shared" si="204"/>
        <v>腕膝得点表!3:4</v>
      </c>
      <c r="CQ438" s="92" t="str">
        <f t="shared" si="205"/>
        <v>腕膝得点表!8:9</v>
      </c>
      <c r="CR438" s="15" t="str">
        <f t="shared" si="206"/>
        <v>20mシャトルラン得点表!3:13</v>
      </c>
      <c r="CS438" s="92" t="str">
        <f t="shared" si="207"/>
        <v>20mシャトルラン得点表!16:25</v>
      </c>
      <c r="CT438" s="31" t="b">
        <f t="shared" si="190"/>
        <v>0</v>
      </c>
    </row>
    <row r="439" spans="1:98">
      <c r="A439" s="8">
        <v>427</v>
      </c>
      <c r="B439" s="117"/>
      <c r="C439" s="13"/>
      <c r="D439" s="138"/>
      <c r="E439" s="13"/>
      <c r="F439" s="111" t="str">
        <f t="shared" si="208"/>
        <v/>
      </c>
      <c r="G439" s="13"/>
      <c r="H439" s="13"/>
      <c r="I439" s="29"/>
      <c r="J439" s="114" t="str">
        <f t="shared" ca="1" si="179"/>
        <v/>
      </c>
      <c r="K439" s="4"/>
      <c r="L439" s="45"/>
      <c r="M439" s="45"/>
      <c r="N439" s="45"/>
      <c r="O439" s="22"/>
      <c r="P439" s="23" t="str">
        <f t="shared" ca="1" si="180"/>
        <v/>
      </c>
      <c r="Q439" s="42"/>
      <c r="R439" s="43"/>
      <c r="S439" s="43"/>
      <c r="T439" s="43"/>
      <c r="U439" s="120"/>
      <c r="V439" s="95"/>
      <c r="W439" s="29" t="str">
        <f t="shared" ca="1" si="181"/>
        <v/>
      </c>
      <c r="X439" s="29"/>
      <c r="Y439" s="42"/>
      <c r="Z439" s="43"/>
      <c r="AA439" s="43"/>
      <c r="AB439" s="43"/>
      <c r="AC439" s="44"/>
      <c r="AD439" s="22"/>
      <c r="AE439" s="23" t="str">
        <f t="shared" ca="1" si="182"/>
        <v/>
      </c>
      <c r="AF439" s="22"/>
      <c r="AG439" s="23" t="str">
        <f t="shared" ca="1" si="183"/>
        <v/>
      </c>
      <c r="AH439" s="95"/>
      <c r="AI439" s="29" t="str">
        <f t="shared" ca="1" si="184"/>
        <v/>
      </c>
      <c r="AJ439" s="22"/>
      <c r="AK439" s="23" t="str">
        <f t="shared" ca="1" si="185"/>
        <v/>
      </c>
      <c r="AL439" s="22"/>
      <c r="AM439" s="23" t="str">
        <f t="shared" ca="1" si="186"/>
        <v/>
      </c>
      <c r="AN439" s="9" t="str">
        <f t="shared" si="187"/>
        <v/>
      </c>
      <c r="AO439" s="9" t="str">
        <f t="shared" si="188"/>
        <v/>
      </c>
      <c r="AP439" s="9" t="str">
        <f>IF(AN439=7,VLOOKUP(AO439,設定!$A$2:$B$6,2,1),"---")</f>
        <v>---</v>
      </c>
      <c r="AQ439" s="64"/>
      <c r="AR439" s="65"/>
      <c r="AS439" s="65"/>
      <c r="AT439" s="66" t="s">
        <v>105</v>
      </c>
      <c r="AU439" s="67"/>
      <c r="AV439" s="66"/>
      <c r="AW439" s="68"/>
      <c r="AX439" s="69" t="str">
        <f t="shared" si="191"/>
        <v/>
      </c>
      <c r="AY439" s="66" t="s">
        <v>105</v>
      </c>
      <c r="AZ439" s="66" t="s">
        <v>105</v>
      </c>
      <c r="BA439" s="66" t="s">
        <v>105</v>
      </c>
      <c r="BB439" s="66"/>
      <c r="BC439" s="66"/>
      <c r="BD439" s="66"/>
      <c r="BE439" s="66"/>
      <c r="BF439" s="70"/>
      <c r="BG439" s="74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153"/>
      <c r="BZ439" s="83"/>
      <c r="CA439" s="31"/>
      <c r="CB439" s="31">
        <v>427</v>
      </c>
      <c r="CC439" s="15" t="str">
        <f t="shared" si="189"/>
        <v/>
      </c>
      <c r="CD439" s="15" t="str">
        <f t="shared" si="192"/>
        <v>立得点表!3:12</v>
      </c>
      <c r="CE439" s="92" t="str">
        <f t="shared" si="193"/>
        <v>立得点表!16:25</v>
      </c>
      <c r="CF439" s="15" t="str">
        <f t="shared" si="194"/>
        <v>立3段得点表!3:13</v>
      </c>
      <c r="CG439" s="92" t="str">
        <f t="shared" si="195"/>
        <v>立3段得点表!16:25</v>
      </c>
      <c r="CH439" s="15" t="str">
        <f t="shared" si="196"/>
        <v>ボール得点表!3:13</v>
      </c>
      <c r="CI439" s="92" t="str">
        <f t="shared" si="197"/>
        <v>ボール得点表!16:25</v>
      </c>
      <c r="CJ439" s="15" t="str">
        <f t="shared" si="198"/>
        <v>50m得点表!3:13</v>
      </c>
      <c r="CK439" s="92" t="str">
        <f t="shared" si="199"/>
        <v>50m得点表!16:25</v>
      </c>
      <c r="CL439" s="15" t="str">
        <f t="shared" si="200"/>
        <v>往得点表!3:13</v>
      </c>
      <c r="CM439" s="92" t="str">
        <f t="shared" si="201"/>
        <v>往得点表!16:25</v>
      </c>
      <c r="CN439" s="15" t="str">
        <f t="shared" si="202"/>
        <v>腕得点表!3:13</v>
      </c>
      <c r="CO439" s="92" t="str">
        <f t="shared" si="203"/>
        <v>腕得点表!16:25</v>
      </c>
      <c r="CP439" s="15" t="str">
        <f t="shared" si="204"/>
        <v>腕膝得点表!3:4</v>
      </c>
      <c r="CQ439" s="92" t="str">
        <f t="shared" si="205"/>
        <v>腕膝得点表!8:9</v>
      </c>
      <c r="CR439" s="15" t="str">
        <f t="shared" si="206"/>
        <v>20mシャトルラン得点表!3:13</v>
      </c>
      <c r="CS439" s="92" t="str">
        <f t="shared" si="207"/>
        <v>20mシャトルラン得点表!16:25</v>
      </c>
      <c r="CT439" s="31" t="b">
        <f t="shared" si="190"/>
        <v>0</v>
      </c>
    </row>
    <row r="440" spans="1:98">
      <c r="A440" s="8">
        <v>428</v>
      </c>
      <c r="B440" s="117"/>
      <c r="C440" s="13"/>
      <c r="D440" s="138"/>
      <c r="E440" s="13"/>
      <c r="F440" s="111" t="str">
        <f t="shared" si="208"/>
        <v/>
      </c>
      <c r="G440" s="13"/>
      <c r="H440" s="13"/>
      <c r="I440" s="29"/>
      <c r="J440" s="114" t="str">
        <f t="shared" ca="1" si="179"/>
        <v/>
      </c>
      <c r="K440" s="4"/>
      <c r="L440" s="45"/>
      <c r="M440" s="45"/>
      <c r="N440" s="45"/>
      <c r="O440" s="22"/>
      <c r="P440" s="23" t="str">
        <f t="shared" ca="1" si="180"/>
        <v/>
      </c>
      <c r="Q440" s="42"/>
      <c r="R440" s="43"/>
      <c r="S440" s="43"/>
      <c r="T440" s="43"/>
      <c r="U440" s="120"/>
      <c r="V440" s="95"/>
      <c r="W440" s="29" t="str">
        <f t="shared" ca="1" si="181"/>
        <v/>
      </c>
      <c r="X440" s="29"/>
      <c r="Y440" s="42"/>
      <c r="Z440" s="43"/>
      <c r="AA440" s="43"/>
      <c r="AB440" s="43"/>
      <c r="AC440" s="44"/>
      <c r="AD440" s="22"/>
      <c r="AE440" s="23" t="str">
        <f t="shared" ca="1" si="182"/>
        <v/>
      </c>
      <c r="AF440" s="22"/>
      <c r="AG440" s="23" t="str">
        <f t="shared" ca="1" si="183"/>
        <v/>
      </c>
      <c r="AH440" s="95"/>
      <c r="AI440" s="29" t="str">
        <f t="shared" ca="1" si="184"/>
        <v/>
      </c>
      <c r="AJ440" s="22"/>
      <c r="AK440" s="23" t="str">
        <f t="shared" ca="1" si="185"/>
        <v/>
      </c>
      <c r="AL440" s="22"/>
      <c r="AM440" s="23" t="str">
        <f t="shared" ca="1" si="186"/>
        <v/>
      </c>
      <c r="AN440" s="9" t="str">
        <f t="shared" si="187"/>
        <v/>
      </c>
      <c r="AO440" s="9" t="str">
        <f t="shared" si="188"/>
        <v/>
      </c>
      <c r="AP440" s="9" t="str">
        <f>IF(AN440=7,VLOOKUP(AO440,設定!$A$2:$B$6,2,1),"---")</f>
        <v>---</v>
      </c>
      <c r="AQ440" s="64"/>
      <c r="AR440" s="65"/>
      <c r="AS440" s="65"/>
      <c r="AT440" s="66" t="s">
        <v>105</v>
      </c>
      <c r="AU440" s="67"/>
      <c r="AV440" s="66"/>
      <c r="AW440" s="68"/>
      <c r="AX440" s="69" t="str">
        <f t="shared" si="191"/>
        <v/>
      </c>
      <c r="AY440" s="66" t="s">
        <v>105</v>
      </c>
      <c r="AZ440" s="66" t="s">
        <v>105</v>
      </c>
      <c r="BA440" s="66" t="s">
        <v>105</v>
      </c>
      <c r="BB440" s="66"/>
      <c r="BC440" s="66"/>
      <c r="BD440" s="66"/>
      <c r="BE440" s="66"/>
      <c r="BF440" s="70"/>
      <c r="BG440" s="74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153"/>
      <c r="BZ440" s="83"/>
      <c r="CA440" s="31"/>
      <c r="CB440" s="31">
        <v>428</v>
      </c>
      <c r="CC440" s="15" t="str">
        <f t="shared" si="189"/>
        <v/>
      </c>
      <c r="CD440" s="15" t="str">
        <f t="shared" si="192"/>
        <v>立得点表!3:12</v>
      </c>
      <c r="CE440" s="92" t="str">
        <f t="shared" si="193"/>
        <v>立得点表!16:25</v>
      </c>
      <c r="CF440" s="15" t="str">
        <f t="shared" si="194"/>
        <v>立3段得点表!3:13</v>
      </c>
      <c r="CG440" s="92" t="str">
        <f t="shared" si="195"/>
        <v>立3段得点表!16:25</v>
      </c>
      <c r="CH440" s="15" t="str">
        <f t="shared" si="196"/>
        <v>ボール得点表!3:13</v>
      </c>
      <c r="CI440" s="92" t="str">
        <f t="shared" si="197"/>
        <v>ボール得点表!16:25</v>
      </c>
      <c r="CJ440" s="15" t="str">
        <f t="shared" si="198"/>
        <v>50m得点表!3:13</v>
      </c>
      <c r="CK440" s="92" t="str">
        <f t="shared" si="199"/>
        <v>50m得点表!16:25</v>
      </c>
      <c r="CL440" s="15" t="str">
        <f t="shared" si="200"/>
        <v>往得点表!3:13</v>
      </c>
      <c r="CM440" s="92" t="str">
        <f t="shared" si="201"/>
        <v>往得点表!16:25</v>
      </c>
      <c r="CN440" s="15" t="str">
        <f t="shared" si="202"/>
        <v>腕得点表!3:13</v>
      </c>
      <c r="CO440" s="92" t="str">
        <f t="shared" si="203"/>
        <v>腕得点表!16:25</v>
      </c>
      <c r="CP440" s="15" t="str">
        <f t="shared" si="204"/>
        <v>腕膝得点表!3:4</v>
      </c>
      <c r="CQ440" s="92" t="str">
        <f t="shared" si="205"/>
        <v>腕膝得点表!8:9</v>
      </c>
      <c r="CR440" s="15" t="str">
        <f t="shared" si="206"/>
        <v>20mシャトルラン得点表!3:13</v>
      </c>
      <c r="CS440" s="92" t="str">
        <f t="shared" si="207"/>
        <v>20mシャトルラン得点表!16:25</v>
      </c>
      <c r="CT440" s="31" t="b">
        <f t="shared" si="190"/>
        <v>0</v>
      </c>
    </row>
    <row r="441" spans="1:98">
      <c r="A441" s="8">
        <v>429</v>
      </c>
      <c r="B441" s="117"/>
      <c r="C441" s="13"/>
      <c r="D441" s="138"/>
      <c r="E441" s="13"/>
      <c r="F441" s="111" t="str">
        <f t="shared" si="208"/>
        <v/>
      </c>
      <c r="G441" s="13"/>
      <c r="H441" s="13"/>
      <c r="I441" s="29"/>
      <c r="J441" s="114" t="str">
        <f t="shared" ca="1" si="179"/>
        <v/>
      </c>
      <c r="K441" s="4"/>
      <c r="L441" s="45"/>
      <c r="M441" s="45"/>
      <c r="N441" s="45"/>
      <c r="O441" s="22"/>
      <c r="P441" s="23" t="str">
        <f t="shared" ca="1" si="180"/>
        <v/>
      </c>
      <c r="Q441" s="42"/>
      <c r="R441" s="43"/>
      <c r="S441" s="43"/>
      <c r="T441" s="43"/>
      <c r="U441" s="120"/>
      <c r="V441" s="95"/>
      <c r="W441" s="29" t="str">
        <f t="shared" ca="1" si="181"/>
        <v/>
      </c>
      <c r="X441" s="29"/>
      <c r="Y441" s="42"/>
      <c r="Z441" s="43"/>
      <c r="AA441" s="43"/>
      <c r="AB441" s="43"/>
      <c r="AC441" s="44"/>
      <c r="AD441" s="22"/>
      <c r="AE441" s="23" t="str">
        <f t="shared" ca="1" si="182"/>
        <v/>
      </c>
      <c r="AF441" s="22"/>
      <c r="AG441" s="23" t="str">
        <f t="shared" ca="1" si="183"/>
        <v/>
      </c>
      <c r="AH441" s="95"/>
      <c r="AI441" s="29" t="str">
        <f t="shared" ca="1" si="184"/>
        <v/>
      </c>
      <c r="AJ441" s="22"/>
      <c r="AK441" s="23" t="str">
        <f t="shared" ca="1" si="185"/>
        <v/>
      </c>
      <c r="AL441" s="22"/>
      <c r="AM441" s="23" t="str">
        <f t="shared" ca="1" si="186"/>
        <v/>
      </c>
      <c r="AN441" s="9" t="str">
        <f t="shared" si="187"/>
        <v/>
      </c>
      <c r="AO441" s="9" t="str">
        <f t="shared" si="188"/>
        <v/>
      </c>
      <c r="AP441" s="9" t="str">
        <f>IF(AN441=7,VLOOKUP(AO441,設定!$A$2:$B$6,2,1),"---")</f>
        <v>---</v>
      </c>
      <c r="AQ441" s="64"/>
      <c r="AR441" s="65"/>
      <c r="AS441" s="65"/>
      <c r="AT441" s="66" t="s">
        <v>105</v>
      </c>
      <c r="AU441" s="67"/>
      <c r="AV441" s="66"/>
      <c r="AW441" s="68"/>
      <c r="AX441" s="69" t="str">
        <f t="shared" si="191"/>
        <v/>
      </c>
      <c r="AY441" s="66" t="s">
        <v>105</v>
      </c>
      <c r="AZ441" s="66" t="s">
        <v>105</v>
      </c>
      <c r="BA441" s="66" t="s">
        <v>105</v>
      </c>
      <c r="BB441" s="66"/>
      <c r="BC441" s="66"/>
      <c r="BD441" s="66"/>
      <c r="BE441" s="66"/>
      <c r="BF441" s="70"/>
      <c r="BG441" s="74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153"/>
      <c r="BZ441" s="83"/>
      <c r="CA441" s="31"/>
      <c r="CB441" s="31">
        <v>429</v>
      </c>
      <c r="CC441" s="15" t="str">
        <f t="shared" si="189"/>
        <v/>
      </c>
      <c r="CD441" s="15" t="str">
        <f t="shared" si="192"/>
        <v>立得点表!3:12</v>
      </c>
      <c r="CE441" s="92" t="str">
        <f t="shared" si="193"/>
        <v>立得点表!16:25</v>
      </c>
      <c r="CF441" s="15" t="str">
        <f t="shared" si="194"/>
        <v>立3段得点表!3:13</v>
      </c>
      <c r="CG441" s="92" t="str">
        <f t="shared" si="195"/>
        <v>立3段得点表!16:25</v>
      </c>
      <c r="CH441" s="15" t="str">
        <f t="shared" si="196"/>
        <v>ボール得点表!3:13</v>
      </c>
      <c r="CI441" s="92" t="str">
        <f t="shared" si="197"/>
        <v>ボール得点表!16:25</v>
      </c>
      <c r="CJ441" s="15" t="str">
        <f t="shared" si="198"/>
        <v>50m得点表!3:13</v>
      </c>
      <c r="CK441" s="92" t="str">
        <f t="shared" si="199"/>
        <v>50m得点表!16:25</v>
      </c>
      <c r="CL441" s="15" t="str">
        <f t="shared" si="200"/>
        <v>往得点表!3:13</v>
      </c>
      <c r="CM441" s="92" t="str">
        <f t="shared" si="201"/>
        <v>往得点表!16:25</v>
      </c>
      <c r="CN441" s="15" t="str">
        <f t="shared" si="202"/>
        <v>腕得点表!3:13</v>
      </c>
      <c r="CO441" s="92" t="str">
        <f t="shared" si="203"/>
        <v>腕得点表!16:25</v>
      </c>
      <c r="CP441" s="15" t="str">
        <f t="shared" si="204"/>
        <v>腕膝得点表!3:4</v>
      </c>
      <c r="CQ441" s="92" t="str">
        <f t="shared" si="205"/>
        <v>腕膝得点表!8:9</v>
      </c>
      <c r="CR441" s="15" t="str">
        <f t="shared" si="206"/>
        <v>20mシャトルラン得点表!3:13</v>
      </c>
      <c r="CS441" s="92" t="str">
        <f t="shared" si="207"/>
        <v>20mシャトルラン得点表!16:25</v>
      </c>
      <c r="CT441" s="31" t="b">
        <f t="shared" si="190"/>
        <v>0</v>
      </c>
    </row>
    <row r="442" spans="1:98">
      <c r="A442" s="8">
        <v>430</v>
      </c>
      <c r="B442" s="117"/>
      <c r="C442" s="13"/>
      <c r="D442" s="138"/>
      <c r="E442" s="13"/>
      <c r="F442" s="111" t="str">
        <f t="shared" si="208"/>
        <v/>
      </c>
      <c r="G442" s="13"/>
      <c r="H442" s="13"/>
      <c r="I442" s="29"/>
      <c r="J442" s="114" t="str">
        <f t="shared" ca="1" si="179"/>
        <v/>
      </c>
      <c r="K442" s="4"/>
      <c r="L442" s="45"/>
      <c r="M442" s="45"/>
      <c r="N442" s="45"/>
      <c r="O442" s="22"/>
      <c r="P442" s="23" t="str">
        <f t="shared" ca="1" si="180"/>
        <v/>
      </c>
      <c r="Q442" s="42"/>
      <c r="R442" s="43"/>
      <c r="S442" s="43"/>
      <c r="T442" s="43"/>
      <c r="U442" s="120"/>
      <c r="V442" s="95"/>
      <c r="W442" s="29" t="str">
        <f t="shared" ca="1" si="181"/>
        <v/>
      </c>
      <c r="X442" s="29"/>
      <c r="Y442" s="42"/>
      <c r="Z442" s="43"/>
      <c r="AA442" s="43"/>
      <c r="AB442" s="43"/>
      <c r="AC442" s="44"/>
      <c r="AD442" s="22"/>
      <c r="AE442" s="23" t="str">
        <f t="shared" ca="1" si="182"/>
        <v/>
      </c>
      <c r="AF442" s="22"/>
      <c r="AG442" s="23" t="str">
        <f t="shared" ca="1" si="183"/>
        <v/>
      </c>
      <c r="AH442" s="95"/>
      <c r="AI442" s="29" t="str">
        <f t="shared" ca="1" si="184"/>
        <v/>
      </c>
      <c r="AJ442" s="22"/>
      <c r="AK442" s="23" t="str">
        <f t="shared" ca="1" si="185"/>
        <v/>
      </c>
      <c r="AL442" s="22"/>
      <c r="AM442" s="23" t="str">
        <f t="shared" ca="1" si="186"/>
        <v/>
      </c>
      <c r="AN442" s="9" t="str">
        <f t="shared" si="187"/>
        <v/>
      </c>
      <c r="AO442" s="9" t="str">
        <f t="shared" si="188"/>
        <v/>
      </c>
      <c r="AP442" s="9" t="str">
        <f>IF(AN442=7,VLOOKUP(AO442,設定!$A$2:$B$6,2,1),"---")</f>
        <v>---</v>
      </c>
      <c r="AQ442" s="64"/>
      <c r="AR442" s="65"/>
      <c r="AS442" s="65"/>
      <c r="AT442" s="66" t="s">
        <v>105</v>
      </c>
      <c r="AU442" s="67"/>
      <c r="AV442" s="66"/>
      <c r="AW442" s="68"/>
      <c r="AX442" s="69" t="str">
        <f t="shared" si="191"/>
        <v/>
      </c>
      <c r="AY442" s="66" t="s">
        <v>105</v>
      </c>
      <c r="AZ442" s="66" t="s">
        <v>105</v>
      </c>
      <c r="BA442" s="66" t="s">
        <v>105</v>
      </c>
      <c r="BB442" s="66"/>
      <c r="BC442" s="66"/>
      <c r="BD442" s="66"/>
      <c r="BE442" s="66"/>
      <c r="BF442" s="70"/>
      <c r="BG442" s="74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153"/>
      <c r="BZ442" s="83"/>
      <c r="CA442" s="31"/>
      <c r="CB442" s="31">
        <v>430</v>
      </c>
      <c r="CC442" s="15" t="str">
        <f t="shared" si="189"/>
        <v/>
      </c>
      <c r="CD442" s="15" t="str">
        <f t="shared" si="192"/>
        <v>立得点表!3:12</v>
      </c>
      <c r="CE442" s="92" t="str">
        <f t="shared" si="193"/>
        <v>立得点表!16:25</v>
      </c>
      <c r="CF442" s="15" t="str">
        <f t="shared" si="194"/>
        <v>立3段得点表!3:13</v>
      </c>
      <c r="CG442" s="92" t="str">
        <f t="shared" si="195"/>
        <v>立3段得点表!16:25</v>
      </c>
      <c r="CH442" s="15" t="str">
        <f t="shared" si="196"/>
        <v>ボール得点表!3:13</v>
      </c>
      <c r="CI442" s="92" t="str">
        <f t="shared" si="197"/>
        <v>ボール得点表!16:25</v>
      </c>
      <c r="CJ442" s="15" t="str">
        <f t="shared" si="198"/>
        <v>50m得点表!3:13</v>
      </c>
      <c r="CK442" s="92" t="str">
        <f t="shared" si="199"/>
        <v>50m得点表!16:25</v>
      </c>
      <c r="CL442" s="15" t="str">
        <f t="shared" si="200"/>
        <v>往得点表!3:13</v>
      </c>
      <c r="CM442" s="92" t="str">
        <f t="shared" si="201"/>
        <v>往得点表!16:25</v>
      </c>
      <c r="CN442" s="15" t="str">
        <f t="shared" si="202"/>
        <v>腕得点表!3:13</v>
      </c>
      <c r="CO442" s="92" t="str">
        <f t="shared" si="203"/>
        <v>腕得点表!16:25</v>
      </c>
      <c r="CP442" s="15" t="str">
        <f t="shared" si="204"/>
        <v>腕膝得点表!3:4</v>
      </c>
      <c r="CQ442" s="92" t="str">
        <f t="shared" si="205"/>
        <v>腕膝得点表!8:9</v>
      </c>
      <c r="CR442" s="15" t="str">
        <f t="shared" si="206"/>
        <v>20mシャトルラン得点表!3:13</v>
      </c>
      <c r="CS442" s="92" t="str">
        <f t="shared" si="207"/>
        <v>20mシャトルラン得点表!16:25</v>
      </c>
      <c r="CT442" s="31" t="b">
        <f t="shared" si="190"/>
        <v>0</v>
      </c>
    </row>
    <row r="443" spans="1:98">
      <c r="A443" s="8">
        <v>431</v>
      </c>
      <c r="B443" s="117"/>
      <c r="C443" s="13"/>
      <c r="D443" s="138"/>
      <c r="E443" s="13"/>
      <c r="F443" s="111" t="str">
        <f t="shared" si="208"/>
        <v/>
      </c>
      <c r="G443" s="13"/>
      <c r="H443" s="13"/>
      <c r="I443" s="29"/>
      <c r="J443" s="114" t="str">
        <f t="shared" ca="1" si="179"/>
        <v/>
      </c>
      <c r="K443" s="4"/>
      <c r="L443" s="45"/>
      <c r="M443" s="45"/>
      <c r="N443" s="45"/>
      <c r="O443" s="22"/>
      <c r="P443" s="23" t="str">
        <f t="shared" ca="1" si="180"/>
        <v/>
      </c>
      <c r="Q443" s="42"/>
      <c r="R443" s="43"/>
      <c r="S443" s="43"/>
      <c r="T443" s="43"/>
      <c r="U443" s="120"/>
      <c r="V443" s="95"/>
      <c r="W443" s="29" t="str">
        <f t="shared" ca="1" si="181"/>
        <v/>
      </c>
      <c r="X443" s="29"/>
      <c r="Y443" s="42"/>
      <c r="Z443" s="43"/>
      <c r="AA443" s="43"/>
      <c r="AB443" s="43"/>
      <c r="AC443" s="44"/>
      <c r="AD443" s="22"/>
      <c r="AE443" s="23" t="str">
        <f t="shared" ca="1" si="182"/>
        <v/>
      </c>
      <c r="AF443" s="22"/>
      <c r="AG443" s="23" t="str">
        <f t="shared" ca="1" si="183"/>
        <v/>
      </c>
      <c r="AH443" s="95"/>
      <c r="AI443" s="29" t="str">
        <f t="shared" ca="1" si="184"/>
        <v/>
      </c>
      <c r="AJ443" s="22"/>
      <c r="AK443" s="23" t="str">
        <f t="shared" ca="1" si="185"/>
        <v/>
      </c>
      <c r="AL443" s="22"/>
      <c r="AM443" s="23" t="str">
        <f t="shared" ca="1" si="186"/>
        <v/>
      </c>
      <c r="AN443" s="9" t="str">
        <f t="shared" si="187"/>
        <v/>
      </c>
      <c r="AO443" s="9" t="str">
        <f t="shared" si="188"/>
        <v/>
      </c>
      <c r="AP443" s="9" t="str">
        <f>IF(AN443=7,VLOOKUP(AO443,設定!$A$2:$B$6,2,1),"---")</f>
        <v>---</v>
      </c>
      <c r="AQ443" s="64"/>
      <c r="AR443" s="65"/>
      <c r="AS443" s="65"/>
      <c r="AT443" s="66" t="s">
        <v>105</v>
      </c>
      <c r="AU443" s="67"/>
      <c r="AV443" s="66"/>
      <c r="AW443" s="68"/>
      <c r="AX443" s="69" t="str">
        <f t="shared" si="191"/>
        <v/>
      </c>
      <c r="AY443" s="66" t="s">
        <v>105</v>
      </c>
      <c r="AZ443" s="66" t="s">
        <v>105</v>
      </c>
      <c r="BA443" s="66" t="s">
        <v>105</v>
      </c>
      <c r="BB443" s="66"/>
      <c r="BC443" s="66"/>
      <c r="BD443" s="66"/>
      <c r="BE443" s="66"/>
      <c r="BF443" s="70"/>
      <c r="BG443" s="74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153"/>
      <c r="BZ443" s="83"/>
      <c r="CA443" s="31"/>
      <c r="CB443" s="31">
        <v>431</v>
      </c>
      <c r="CC443" s="15" t="str">
        <f t="shared" si="189"/>
        <v/>
      </c>
      <c r="CD443" s="15" t="str">
        <f t="shared" si="192"/>
        <v>立得点表!3:12</v>
      </c>
      <c r="CE443" s="92" t="str">
        <f t="shared" si="193"/>
        <v>立得点表!16:25</v>
      </c>
      <c r="CF443" s="15" t="str">
        <f t="shared" si="194"/>
        <v>立3段得点表!3:13</v>
      </c>
      <c r="CG443" s="92" t="str">
        <f t="shared" si="195"/>
        <v>立3段得点表!16:25</v>
      </c>
      <c r="CH443" s="15" t="str">
        <f t="shared" si="196"/>
        <v>ボール得点表!3:13</v>
      </c>
      <c r="CI443" s="92" t="str">
        <f t="shared" si="197"/>
        <v>ボール得点表!16:25</v>
      </c>
      <c r="CJ443" s="15" t="str">
        <f t="shared" si="198"/>
        <v>50m得点表!3:13</v>
      </c>
      <c r="CK443" s="92" t="str">
        <f t="shared" si="199"/>
        <v>50m得点表!16:25</v>
      </c>
      <c r="CL443" s="15" t="str">
        <f t="shared" si="200"/>
        <v>往得点表!3:13</v>
      </c>
      <c r="CM443" s="92" t="str">
        <f t="shared" si="201"/>
        <v>往得点表!16:25</v>
      </c>
      <c r="CN443" s="15" t="str">
        <f t="shared" si="202"/>
        <v>腕得点表!3:13</v>
      </c>
      <c r="CO443" s="92" t="str">
        <f t="shared" si="203"/>
        <v>腕得点表!16:25</v>
      </c>
      <c r="CP443" s="15" t="str">
        <f t="shared" si="204"/>
        <v>腕膝得点表!3:4</v>
      </c>
      <c r="CQ443" s="92" t="str">
        <f t="shared" si="205"/>
        <v>腕膝得点表!8:9</v>
      </c>
      <c r="CR443" s="15" t="str">
        <f t="shared" si="206"/>
        <v>20mシャトルラン得点表!3:13</v>
      </c>
      <c r="CS443" s="92" t="str">
        <f t="shared" si="207"/>
        <v>20mシャトルラン得点表!16:25</v>
      </c>
      <c r="CT443" s="31" t="b">
        <f t="shared" si="190"/>
        <v>0</v>
      </c>
    </row>
    <row r="444" spans="1:98">
      <c r="A444" s="8">
        <v>432</v>
      </c>
      <c r="B444" s="117"/>
      <c r="C444" s="13"/>
      <c r="D444" s="138"/>
      <c r="E444" s="13"/>
      <c r="F444" s="111" t="str">
        <f t="shared" si="208"/>
        <v/>
      </c>
      <c r="G444" s="13"/>
      <c r="H444" s="13"/>
      <c r="I444" s="29"/>
      <c r="J444" s="114" t="str">
        <f t="shared" ca="1" si="179"/>
        <v/>
      </c>
      <c r="K444" s="4"/>
      <c r="L444" s="45"/>
      <c r="M444" s="45"/>
      <c r="N444" s="45"/>
      <c r="O444" s="22"/>
      <c r="P444" s="23" t="str">
        <f t="shared" ca="1" si="180"/>
        <v/>
      </c>
      <c r="Q444" s="42"/>
      <c r="R444" s="43"/>
      <c r="S444" s="43"/>
      <c r="T444" s="43"/>
      <c r="U444" s="120"/>
      <c r="V444" s="95"/>
      <c r="W444" s="29" t="str">
        <f t="shared" ca="1" si="181"/>
        <v/>
      </c>
      <c r="X444" s="29"/>
      <c r="Y444" s="42"/>
      <c r="Z444" s="43"/>
      <c r="AA444" s="43"/>
      <c r="AB444" s="43"/>
      <c r="AC444" s="44"/>
      <c r="AD444" s="22"/>
      <c r="AE444" s="23" t="str">
        <f t="shared" ca="1" si="182"/>
        <v/>
      </c>
      <c r="AF444" s="22"/>
      <c r="AG444" s="23" t="str">
        <f t="shared" ca="1" si="183"/>
        <v/>
      </c>
      <c r="AH444" s="95"/>
      <c r="AI444" s="29" t="str">
        <f t="shared" ca="1" si="184"/>
        <v/>
      </c>
      <c r="AJ444" s="22"/>
      <c r="AK444" s="23" t="str">
        <f t="shared" ca="1" si="185"/>
        <v/>
      </c>
      <c r="AL444" s="22"/>
      <c r="AM444" s="23" t="str">
        <f t="shared" ca="1" si="186"/>
        <v/>
      </c>
      <c r="AN444" s="9" t="str">
        <f t="shared" si="187"/>
        <v/>
      </c>
      <c r="AO444" s="9" t="str">
        <f t="shared" si="188"/>
        <v/>
      </c>
      <c r="AP444" s="9" t="str">
        <f>IF(AN444=7,VLOOKUP(AO444,設定!$A$2:$B$6,2,1),"---")</f>
        <v>---</v>
      </c>
      <c r="AQ444" s="64"/>
      <c r="AR444" s="65"/>
      <c r="AS444" s="65"/>
      <c r="AT444" s="66" t="s">
        <v>105</v>
      </c>
      <c r="AU444" s="67"/>
      <c r="AV444" s="66"/>
      <c r="AW444" s="68"/>
      <c r="AX444" s="69" t="str">
        <f t="shared" si="191"/>
        <v/>
      </c>
      <c r="AY444" s="66" t="s">
        <v>105</v>
      </c>
      <c r="AZ444" s="66" t="s">
        <v>105</v>
      </c>
      <c r="BA444" s="66" t="s">
        <v>105</v>
      </c>
      <c r="BB444" s="66"/>
      <c r="BC444" s="66"/>
      <c r="BD444" s="66"/>
      <c r="BE444" s="66"/>
      <c r="BF444" s="70"/>
      <c r="BG444" s="74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153"/>
      <c r="BZ444" s="83"/>
      <c r="CA444" s="31"/>
      <c r="CB444" s="31">
        <v>432</v>
      </c>
      <c r="CC444" s="15" t="str">
        <f t="shared" si="189"/>
        <v/>
      </c>
      <c r="CD444" s="15" t="str">
        <f t="shared" si="192"/>
        <v>立得点表!3:12</v>
      </c>
      <c r="CE444" s="92" t="str">
        <f t="shared" si="193"/>
        <v>立得点表!16:25</v>
      </c>
      <c r="CF444" s="15" t="str">
        <f t="shared" si="194"/>
        <v>立3段得点表!3:13</v>
      </c>
      <c r="CG444" s="92" t="str">
        <f t="shared" si="195"/>
        <v>立3段得点表!16:25</v>
      </c>
      <c r="CH444" s="15" t="str">
        <f t="shared" si="196"/>
        <v>ボール得点表!3:13</v>
      </c>
      <c r="CI444" s="92" t="str">
        <f t="shared" si="197"/>
        <v>ボール得点表!16:25</v>
      </c>
      <c r="CJ444" s="15" t="str">
        <f t="shared" si="198"/>
        <v>50m得点表!3:13</v>
      </c>
      <c r="CK444" s="92" t="str">
        <f t="shared" si="199"/>
        <v>50m得点表!16:25</v>
      </c>
      <c r="CL444" s="15" t="str">
        <f t="shared" si="200"/>
        <v>往得点表!3:13</v>
      </c>
      <c r="CM444" s="92" t="str">
        <f t="shared" si="201"/>
        <v>往得点表!16:25</v>
      </c>
      <c r="CN444" s="15" t="str">
        <f t="shared" si="202"/>
        <v>腕得点表!3:13</v>
      </c>
      <c r="CO444" s="92" t="str">
        <f t="shared" si="203"/>
        <v>腕得点表!16:25</v>
      </c>
      <c r="CP444" s="15" t="str">
        <f t="shared" si="204"/>
        <v>腕膝得点表!3:4</v>
      </c>
      <c r="CQ444" s="92" t="str">
        <f t="shared" si="205"/>
        <v>腕膝得点表!8:9</v>
      </c>
      <c r="CR444" s="15" t="str">
        <f t="shared" si="206"/>
        <v>20mシャトルラン得点表!3:13</v>
      </c>
      <c r="CS444" s="92" t="str">
        <f t="shared" si="207"/>
        <v>20mシャトルラン得点表!16:25</v>
      </c>
      <c r="CT444" s="31" t="b">
        <f t="shared" si="190"/>
        <v>0</v>
      </c>
    </row>
    <row r="445" spans="1:98">
      <c r="A445" s="8">
        <v>433</v>
      </c>
      <c r="B445" s="117"/>
      <c r="C445" s="13"/>
      <c r="D445" s="138"/>
      <c r="E445" s="13"/>
      <c r="F445" s="111" t="str">
        <f t="shared" si="208"/>
        <v/>
      </c>
      <c r="G445" s="13"/>
      <c r="H445" s="13"/>
      <c r="I445" s="29"/>
      <c r="J445" s="114" t="str">
        <f t="shared" ca="1" si="179"/>
        <v/>
      </c>
      <c r="K445" s="4"/>
      <c r="L445" s="45"/>
      <c r="M445" s="45"/>
      <c r="N445" s="45"/>
      <c r="O445" s="22"/>
      <c r="P445" s="23" t="str">
        <f t="shared" ca="1" si="180"/>
        <v/>
      </c>
      <c r="Q445" s="42"/>
      <c r="R445" s="43"/>
      <c r="S445" s="43"/>
      <c r="T445" s="43"/>
      <c r="U445" s="120"/>
      <c r="V445" s="95"/>
      <c r="W445" s="29" t="str">
        <f t="shared" ca="1" si="181"/>
        <v/>
      </c>
      <c r="X445" s="29"/>
      <c r="Y445" s="42"/>
      <c r="Z445" s="43"/>
      <c r="AA445" s="43"/>
      <c r="AB445" s="43"/>
      <c r="AC445" s="44"/>
      <c r="AD445" s="22"/>
      <c r="AE445" s="23" t="str">
        <f t="shared" ca="1" si="182"/>
        <v/>
      </c>
      <c r="AF445" s="22"/>
      <c r="AG445" s="23" t="str">
        <f t="shared" ca="1" si="183"/>
        <v/>
      </c>
      <c r="AH445" s="95"/>
      <c r="AI445" s="29" t="str">
        <f t="shared" ca="1" si="184"/>
        <v/>
      </c>
      <c r="AJ445" s="22"/>
      <c r="AK445" s="23" t="str">
        <f t="shared" ca="1" si="185"/>
        <v/>
      </c>
      <c r="AL445" s="22"/>
      <c r="AM445" s="23" t="str">
        <f t="shared" ca="1" si="186"/>
        <v/>
      </c>
      <c r="AN445" s="9" t="str">
        <f t="shared" si="187"/>
        <v/>
      </c>
      <c r="AO445" s="9" t="str">
        <f t="shared" si="188"/>
        <v/>
      </c>
      <c r="AP445" s="9" t="str">
        <f>IF(AN445=7,VLOOKUP(AO445,設定!$A$2:$B$6,2,1),"---")</f>
        <v>---</v>
      </c>
      <c r="AQ445" s="64"/>
      <c r="AR445" s="65"/>
      <c r="AS445" s="65"/>
      <c r="AT445" s="66" t="s">
        <v>105</v>
      </c>
      <c r="AU445" s="67"/>
      <c r="AV445" s="66"/>
      <c r="AW445" s="68"/>
      <c r="AX445" s="69" t="str">
        <f t="shared" si="191"/>
        <v/>
      </c>
      <c r="AY445" s="66" t="s">
        <v>105</v>
      </c>
      <c r="AZ445" s="66" t="s">
        <v>105</v>
      </c>
      <c r="BA445" s="66" t="s">
        <v>105</v>
      </c>
      <c r="BB445" s="66"/>
      <c r="BC445" s="66"/>
      <c r="BD445" s="66"/>
      <c r="BE445" s="66"/>
      <c r="BF445" s="70"/>
      <c r="BG445" s="74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153"/>
      <c r="BZ445" s="83"/>
      <c r="CA445" s="31"/>
      <c r="CB445" s="31">
        <v>433</v>
      </c>
      <c r="CC445" s="15" t="str">
        <f t="shared" si="189"/>
        <v/>
      </c>
      <c r="CD445" s="15" t="str">
        <f t="shared" si="192"/>
        <v>立得点表!3:12</v>
      </c>
      <c r="CE445" s="92" t="str">
        <f t="shared" si="193"/>
        <v>立得点表!16:25</v>
      </c>
      <c r="CF445" s="15" t="str">
        <f t="shared" si="194"/>
        <v>立3段得点表!3:13</v>
      </c>
      <c r="CG445" s="92" t="str">
        <f t="shared" si="195"/>
        <v>立3段得点表!16:25</v>
      </c>
      <c r="CH445" s="15" t="str">
        <f t="shared" si="196"/>
        <v>ボール得点表!3:13</v>
      </c>
      <c r="CI445" s="92" t="str">
        <f t="shared" si="197"/>
        <v>ボール得点表!16:25</v>
      </c>
      <c r="CJ445" s="15" t="str">
        <f t="shared" si="198"/>
        <v>50m得点表!3:13</v>
      </c>
      <c r="CK445" s="92" t="str">
        <f t="shared" si="199"/>
        <v>50m得点表!16:25</v>
      </c>
      <c r="CL445" s="15" t="str">
        <f t="shared" si="200"/>
        <v>往得点表!3:13</v>
      </c>
      <c r="CM445" s="92" t="str">
        <f t="shared" si="201"/>
        <v>往得点表!16:25</v>
      </c>
      <c r="CN445" s="15" t="str">
        <f t="shared" si="202"/>
        <v>腕得点表!3:13</v>
      </c>
      <c r="CO445" s="92" t="str">
        <f t="shared" si="203"/>
        <v>腕得点表!16:25</v>
      </c>
      <c r="CP445" s="15" t="str">
        <f t="shared" si="204"/>
        <v>腕膝得点表!3:4</v>
      </c>
      <c r="CQ445" s="92" t="str">
        <f t="shared" si="205"/>
        <v>腕膝得点表!8:9</v>
      </c>
      <c r="CR445" s="15" t="str">
        <f t="shared" si="206"/>
        <v>20mシャトルラン得点表!3:13</v>
      </c>
      <c r="CS445" s="92" t="str">
        <f t="shared" si="207"/>
        <v>20mシャトルラン得点表!16:25</v>
      </c>
      <c r="CT445" s="31" t="b">
        <f t="shared" si="190"/>
        <v>0</v>
      </c>
    </row>
    <row r="446" spans="1:98">
      <c r="A446" s="8">
        <v>434</v>
      </c>
      <c r="B446" s="117"/>
      <c r="C446" s="13"/>
      <c r="D446" s="138"/>
      <c r="E446" s="13"/>
      <c r="F446" s="111" t="str">
        <f t="shared" si="208"/>
        <v/>
      </c>
      <c r="G446" s="13"/>
      <c r="H446" s="13"/>
      <c r="I446" s="29"/>
      <c r="J446" s="114" t="str">
        <f t="shared" ca="1" si="179"/>
        <v/>
      </c>
      <c r="K446" s="4"/>
      <c r="L446" s="45"/>
      <c r="M446" s="45"/>
      <c r="N446" s="45"/>
      <c r="O446" s="22"/>
      <c r="P446" s="23" t="str">
        <f t="shared" ca="1" si="180"/>
        <v/>
      </c>
      <c r="Q446" s="42"/>
      <c r="R446" s="43"/>
      <c r="S446" s="43"/>
      <c r="T446" s="43"/>
      <c r="U446" s="120"/>
      <c r="V446" s="95"/>
      <c r="W446" s="29" t="str">
        <f t="shared" ca="1" si="181"/>
        <v/>
      </c>
      <c r="X446" s="29"/>
      <c r="Y446" s="42"/>
      <c r="Z446" s="43"/>
      <c r="AA446" s="43"/>
      <c r="AB446" s="43"/>
      <c r="AC446" s="44"/>
      <c r="AD446" s="22"/>
      <c r="AE446" s="23" t="str">
        <f t="shared" ca="1" si="182"/>
        <v/>
      </c>
      <c r="AF446" s="22"/>
      <c r="AG446" s="23" t="str">
        <f t="shared" ca="1" si="183"/>
        <v/>
      </c>
      <c r="AH446" s="95"/>
      <c r="AI446" s="29" t="str">
        <f t="shared" ca="1" si="184"/>
        <v/>
      </c>
      <c r="AJ446" s="22"/>
      <c r="AK446" s="23" t="str">
        <f t="shared" ca="1" si="185"/>
        <v/>
      </c>
      <c r="AL446" s="22"/>
      <c r="AM446" s="23" t="str">
        <f t="shared" ca="1" si="186"/>
        <v/>
      </c>
      <c r="AN446" s="9" t="str">
        <f t="shared" si="187"/>
        <v/>
      </c>
      <c r="AO446" s="9" t="str">
        <f t="shared" si="188"/>
        <v/>
      </c>
      <c r="AP446" s="9" t="str">
        <f>IF(AN446=7,VLOOKUP(AO446,設定!$A$2:$B$6,2,1),"---")</f>
        <v>---</v>
      </c>
      <c r="AQ446" s="64"/>
      <c r="AR446" s="65"/>
      <c r="AS446" s="65"/>
      <c r="AT446" s="66" t="s">
        <v>105</v>
      </c>
      <c r="AU446" s="67"/>
      <c r="AV446" s="66"/>
      <c r="AW446" s="68"/>
      <c r="AX446" s="69" t="str">
        <f t="shared" si="191"/>
        <v/>
      </c>
      <c r="AY446" s="66" t="s">
        <v>105</v>
      </c>
      <c r="AZ446" s="66" t="s">
        <v>105</v>
      </c>
      <c r="BA446" s="66" t="s">
        <v>105</v>
      </c>
      <c r="BB446" s="66"/>
      <c r="BC446" s="66"/>
      <c r="BD446" s="66"/>
      <c r="BE446" s="66"/>
      <c r="BF446" s="70"/>
      <c r="BG446" s="74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153"/>
      <c r="BZ446" s="83"/>
      <c r="CA446" s="31"/>
      <c r="CB446" s="31">
        <v>434</v>
      </c>
      <c r="CC446" s="15" t="str">
        <f t="shared" si="189"/>
        <v/>
      </c>
      <c r="CD446" s="15" t="str">
        <f t="shared" si="192"/>
        <v>立得点表!3:12</v>
      </c>
      <c r="CE446" s="92" t="str">
        <f t="shared" si="193"/>
        <v>立得点表!16:25</v>
      </c>
      <c r="CF446" s="15" t="str">
        <f t="shared" si="194"/>
        <v>立3段得点表!3:13</v>
      </c>
      <c r="CG446" s="92" t="str">
        <f t="shared" si="195"/>
        <v>立3段得点表!16:25</v>
      </c>
      <c r="CH446" s="15" t="str">
        <f t="shared" si="196"/>
        <v>ボール得点表!3:13</v>
      </c>
      <c r="CI446" s="92" t="str">
        <f t="shared" si="197"/>
        <v>ボール得点表!16:25</v>
      </c>
      <c r="CJ446" s="15" t="str">
        <f t="shared" si="198"/>
        <v>50m得点表!3:13</v>
      </c>
      <c r="CK446" s="92" t="str">
        <f t="shared" si="199"/>
        <v>50m得点表!16:25</v>
      </c>
      <c r="CL446" s="15" t="str">
        <f t="shared" si="200"/>
        <v>往得点表!3:13</v>
      </c>
      <c r="CM446" s="92" t="str">
        <f t="shared" si="201"/>
        <v>往得点表!16:25</v>
      </c>
      <c r="CN446" s="15" t="str">
        <f t="shared" si="202"/>
        <v>腕得点表!3:13</v>
      </c>
      <c r="CO446" s="92" t="str">
        <f t="shared" si="203"/>
        <v>腕得点表!16:25</v>
      </c>
      <c r="CP446" s="15" t="str">
        <f t="shared" si="204"/>
        <v>腕膝得点表!3:4</v>
      </c>
      <c r="CQ446" s="92" t="str">
        <f t="shared" si="205"/>
        <v>腕膝得点表!8:9</v>
      </c>
      <c r="CR446" s="15" t="str">
        <f t="shared" si="206"/>
        <v>20mシャトルラン得点表!3:13</v>
      </c>
      <c r="CS446" s="92" t="str">
        <f t="shared" si="207"/>
        <v>20mシャトルラン得点表!16:25</v>
      </c>
      <c r="CT446" s="31" t="b">
        <f t="shared" si="190"/>
        <v>0</v>
      </c>
    </row>
    <row r="447" spans="1:98">
      <c r="A447" s="8">
        <v>435</v>
      </c>
      <c r="B447" s="117"/>
      <c r="C447" s="13"/>
      <c r="D447" s="138"/>
      <c r="E447" s="13"/>
      <c r="F447" s="111" t="str">
        <f t="shared" si="208"/>
        <v/>
      </c>
      <c r="G447" s="13"/>
      <c r="H447" s="13"/>
      <c r="I447" s="29"/>
      <c r="J447" s="114" t="str">
        <f t="shared" ca="1" si="179"/>
        <v/>
      </c>
      <c r="K447" s="4"/>
      <c r="L447" s="45"/>
      <c r="M447" s="45"/>
      <c r="N447" s="45"/>
      <c r="O447" s="22"/>
      <c r="P447" s="23" t="str">
        <f t="shared" ca="1" si="180"/>
        <v/>
      </c>
      <c r="Q447" s="42"/>
      <c r="R447" s="43"/>
      <c r="S447" s="43"/>
      <c r="T447" s="43"/>
      <c r="U447" s="120"/>
      <c r="V447" s="95"/>
      <c r="W447" s="29" t="str">
        <f t="shared" ca="1" si="181"/>
        <v/>
      </c>
      <c r="X447" s="29"/>
      <c r="Y447" s="42"/>
      <c r="Z447" s="43"/>
      <c r="AA447" s="43"/>
      <c r="AB447" s="43"/>
      <c r="AC447" s="44"/>
      <c r="AD447" s="22"/>
      <c r="AE447" s="23" t="str">
        <f t="shared" ca="1" si="182"/>
        <v/>
      </c>
      <c r="AF447" s="22"/>
      <c r="AG447" s="23" t="str">
        <f t="shared" ca="1" si="183"/>
        <v/>
      </c>
      <c r="AH447" s="95"/>
      <c r="AI447" s="29" t="str">
        <f t="shared" ca="1" si="184"/>
        <v/>
      </c>
      <c r="AJ447" s="22"/>
      <c r="AK447" s="23" t="str">
        <f t="shared" ca="1" si="185"/>
        <v/>
      </c>
      <c r="AL447" s="22"/>
      <c r="AM447" s="23" t="str">
        <f t="shared" ca="1" si="186"/>
        <v/>
      </c>
      <c r="AN447" s="9" t="str">
        <f t="shared" si="187"/>
        <v/>
      </c>
      <c r="AO447" s="9" t="str">
        <f t="shared" si="188"/>
        <v/>
      </c>
      <c r="AP447" s="9" t="str">
        <f>IF(AN447=7,VLOOKUP(AO447,設定!$A$2:$B$6,2,1),"---")</f>
        <v>---</v>
      </c>
      <c r="AQ447" s="64"/>
      <c r="AR447" s="65"/>
      <c r="AS447" s="65"/>
      <c r="AT447" s="66" t="s">
        <v>105</v>
      </c>
      <c r="AU447" s="67"/>
      <c r="AV447" s="66"/>
      <c r="AW447" s="68"/>
      <c r="AX447" s="69" t="str">
        <f t="shared" si="191"/>
        <v/>
      </c>
      <c r="AY447" s="66" t="s">
        <v>105</v>
      </c>
      <c r="AZ447" s="66" t="s">
        <v>105</v>
      </c>
      <c r="BA447" s="66" t="s">
        <v>105</v>
      </c>
      <c r="BB447" s="66"/>
      <c r="BC447" s="66"/>
      <c r="BD447" s="66"/>
      <c r="BE447" s="66"/>
      <c r="BF447" s="70"/>
      <c r="BG447" s="74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153"/>
      <c r="BZ447" s="83"/>
      <c r="CA447" s="31"/>
      <c r="CB447" s="31">
        <v>435</v>
      </c>
      <c r="CC447" s="15" t="str">
        <f t="shared" si="189"/>
        <v/>
      </c>
      <c r="CD447" s="15" t="str">
        <f t="shared" si="192"/>
        <v>立得点表!3:12</v>
      </c>
      <c r="CE447" s="92" t="str">
        <f t="shared" si="193"/>
        <v>立得点表!16:25</v>
      </c>
      <c r="CF447" s="15" t="str">
        <f t="shared" si="194"/>
        <v>立3段得点表!3:13</v>
      </c>
      <c r="CG447" s="92" t="str">
        <f t="shared" si="195"/>
        <v>立3段得点表!16:25</v>
      </c>
      <c r="CH447" s="15" t="str">
        <f t="shared" si="196"/>
        <v>ボール得点表!3:13</v>
      </c>
      <c r="CI447" s="92" t="str">
        <f t="shared" si="197"/>
        <v>ボール得点表!16:25</v>
      </c>
      <c r="CJ447" s="15" t="str">
        <f t="shared" si="198"/>
        <v>50m得点表!3:13</v>
      </c>
      <c r="CK447" s="92" t="str">
        <f t="shared" si="199"/>
        <v>50m得点表!16:25</v>
      </c>
      <c r="CL447" s="15" t="str">
        <f t="shared" si="200"/>
        <v>往得点表!3:13</v>
      </c>
      <c r="CM447" s="92" t="str">
        <f t="shared" si="201"/>
        <v>往得点表!16:25</v>
      </c>
      <c r="CN447" s="15" t="str">
        <f t="shared" si="202"/>
        <v>腕得点表!3:13</v>
      </c>
      <c r="CO447" s="92" t="str">
        <f t="shared" si="203"/>
        <v>腕得点表!16:25</v>
      </c>
      <c r="CP447" s="15" t="str">
        <f t="shared" si="204"/>
        <v>腕膝得点表!3:4</v>
      </c>
      <c r="CQ447" s="92" t="str">
        <f t="shared" si="205"/>
        <v>腕膝得点表!8:9</v>
      </c>
      <c r="CR447" s="15" t="str">
        <f t="shared" si="206"/>
        <v>20mシャトルラン得点表!3:13</v>
      </c>
      <c r="CS447" s="92" t="str">
        <f t="shared" si="207"/>
        <v>20mシャトルラン得点表!16:25</v>
      </c>
      <c r="CT447" s="31" t="b">
        <f t="shared" si="190"/>
        <v>0</v>
      </c>
    </row>
    <row r="448" spans="1:98">
      <c r="A448" s="8">
        <v>436</v>
      </c>
      <c r="B448" s="117"/>
      <c r="C448" s="13"/>
      <c r="D448" s="138"/>
      <c r="E448" s="13"/>
      <c r="F448" s="111" t="str">
        <f t="shared" si="208"/>
        <v/>
      </c>
      <c r="G448" s="13"/>
      <c r="H448" s="13"/>
      <c r="I448" s="29"/>
      <c r="J448" s="114" t="str">
        <f t="shared" ca="1" si="179"/>
        <v/>
      </c>
      <c r="K448" s="4"/>
      <c r="L448" s="45"/>
      <c r="M448" s="45"/>
      <c r="N448" s="45"/>
      <c r="O448" s="22"/>
      <c r="P448" s="23" t="str">
        <f t="shared" ca="1" si="180"/>
        <v/>
      </c>
      <c r="Q448" s="42"/>
      <c r="R448" s="43"/>
      <c r="S448" s="43"/>
      <c r="T448" s="43"/>
      <c r="U448" s="120"/>
      <c r="V448" s="95"/>
      <c r="W448" s="29" t="str">
        <f t="shared" ca="1" si="181"/>
        <v/>
      </c>
      <c r="X448" s="29"/>
      <c r="Y448" s="42"/>
      <c r="Z448" s="43"/>
      <c r="AA448" s="43"/>
      <c r="AB448" s="43"/>
      <c r="AC448" s="44"/>
      <c r="AD448" s="22"/>
      <c r="AE448" s="23" t="str">
        <f t="shared" ca="1" si="182"/>
        <v/>
      </c>
      <c r="AF448" s="22"/>
      <c r="AG448" s="23" t="str">
        <f t="shared" ca="1" si="183"/>
        <v/>
      </c>
      <c r="AH448" s="95"/>
      <c r="AI448" s="29" t="str">
        <f t="shared" ca="1" si="184"/>
        <v/>
      </c>
      <c r="AJ448" s="22"/>
      <c r="AK448" s="23" t="str">
        <f t="shared" ca="1" si="185"/>
        <v/>
      </c>
      <c r="AL448" s="22"/>
      <c r="AM448" s="23" t="str">
        <f t="shared" ca="1" si="186"/>
        <v/>
      </c>
      <c r="AN448" s="9" t="str">
        <f t="shared" si="187"/>
        <v/>
      </c>
      <c r="AO448" s="9" t="str">
        <f t="shared" si="188"/>
        <v/>
      </c>
      <c r="AP448" s="9" t="str">
        <f>IF(AN448=7,VLOOKUP(AO448,設定!$A$2:$B$6,2,1),"---")</f>
        <v>---</v>
      </c>
      <c r="AQ448" s="64"/>
      <c r="AR448" s="65"/>
      <c r="AS448" s="65"/>
      <c r="AT448" s="66" t="s">
        <v>105</v>
      </c>
      <c r="AU448" s="67"/>
      <c r="AV448" s="66"/>
      <c r="AW448" s="68"/>
      <c r="AX448" s="69" t="str">
        <f t="shared" si="191"/>
        <v/>
      </c>
      <c r="AY448" s="66" t="s">
        <v>105</v>
      </c>
      <c r="AZ448" s="66" t="s">
        <v>105</v>
      </c>
      <c r="BA448" s="66" t="s">
        <v>105</v>
      </c>
      <c r="BB448" s="66"/>
      <c r="BC448" s="66"/>
      <c r="BD448" s="66"/>
      <c r="BE448" s="66"/>
      <c r="BF448" s="70"/>
      <c r="BG448" s="74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153"/>
      <c r="BZ448" s="83"/>
      <c r="CA448" s="31"/>
      <c r="CB448" s="31">
        <v>436</v>
      </c>
      <c r="CC448" s="15" t="str">
        <f t="shared" si="189"/>
        <v/>
      </c>
      <c r="CD448" s="15" t="str">
        <f t="shared" si="192"/>
        <v>立得点表!3:12</v>
      </c>
      <c r="CE448" s="92" t="str">
        <f t="shared" si="193"/>
        <v>立得点表!16:25</v>
      </c>
      <c r="CF448" s="15" t="str">
        <f t="shared" si="194"/>
        <v>立3段得点表!3:13</v>
      </c>
      <c r="CG448" s="92" t="str">
        <f t="shared" si="195"/>
        <v>立3段得点表!16:25</v>
      </c>
      <c r="CH448" s="15" t="str">
        <f t="shared" si="196"/>
        <v>ボール得点表!3:13</v>
      </c>
      <c r="CI448" s="92" t="str">
        <f t="shared" si="197"/>
        <v>ボール得点表!16:25</v>
      </c>
      <c r="CJ448" s="15" t="str">
        <f t="shared" si="198"/>
        <v>50m得点表!3:13</v>
      </c>
      <c r="CK448" s="92" t="str">
        <f t="shared" si="199"/>
        <v>50m得点表!16:25</v>
      </c>
      <c r="CL448" s="15" t="str">
        <f t="shared" si="200"/>
        <v>往得点表!3:13</v>
      </c>
      <c r="CM448" s="92" t="str">
        <f t="shared" si="201"/>
        <v>往得点表!16:25</v>
      </c>
      <c r="CN448" s="15" t="str">
        <f t="shared" si="202"/>
        <v>腕得点表!3:13</v>
      </c>
      <c r="CO448" s="92" t="str">
        <f t="shared" si="203"/>
        <v>腕得点表!16:25</v>
      </c>
      <c r="CP448" s="15" t="str">
        <f t="shared" si="204"/>
        <v>腕膝得点表!3:4</v>
      </c>
      <c r="CQ448" s="92" t="str">
        <f t="shared" si="205"/>
        <v>腕膝得点表!8:9</v>
      </c>
      <c r="CR448" s="15" t="str">
        <f t="shared" si="206"/>
        <v>20mシャトルラン得点表!3:13</v>
      </c>
      <c r="CS448" s="92" t="str">
        <f t="shared" si="207"/>
        <v>20mシャトルラン得点表!16:25</v>
      </c>
      <c r="CT448" s="31" t="b">
        <f t="shared" si="190"/>
        <v>0</v>
      </c>
    </row>
    <row r="449" spans="1:98">
      <c r="A449" s="8">
        <v>437</v>
      </c>
      <c r="B449" s="117"/>
      <c r="C449" s="13"/>
      <c r="D449" s="138"/>
      <c r="E449" s="13"/>
      <c r="F449" s="111" t="str">
        <f t="shared" si="208"/>
        <v/>
      </c>
      <c r="G449" s="13"/>
      <c r="H449" s="13"/>
      <c r="I449" s="29"/>
      <c r="J449" s="114" t="str">
        <f t="shared" ca="1" si="179"/>
        <v/>
      </c>
      <c r="K449" s="4"/>
      <c r="L449" s="45"/>
      <c r="M449" s="45"/>
      <c r="N449" s="45"/>
      <c r="O449" s="22"/>
      <c r="P449" s="23" t="str">
        <f t="shared" ca="1" si="180"/>
        <v/>
      </c>
      <c r="Q449" s="42"/>
      <c r="R449" s="43"/>
      <c r="S449" s="43"/>
      <c r="T449" s="43"/>
      <c r="U449" s="120"/>
      <c r="V449" s="95"/>
      <c r="W449" s="29" t="str">
        <f t="shared" ca="1" si="181"/>
        <v/>
      </c>
      <c r="X449" s="29"/>
      <c r="Y449" s="42"/>
      <c r="Z449" s="43"/>
      <c r="AA449" s="43"/>
      <c r="AB449" s="43"/>
      <c r="AC449" s="44"/>
      <c r="AD449" s="22"/>
      <c r="AE449" s="23" t="str">
        <f t="shared" ca="1" si="182"/>
        <v/>
      </c>
      <c r="AF449" s="22"/>
      <c r="AG449" s="23" t="str">
        <f t="shared" ca="1" si="183"/>
        <v/>
      </c>
      <c r="AH449" s="95"/>
      <c r="AI449" s="29" t="str">
        <f t="shared" ca="1" si="184"/>
        <v/>
      </c>
      <c r="AJ449" s="22"/>
      <c r="AK449" s="23" t="str">
        <f t="shared" ca="1" si="185"/>
        <v/>
      </c>
      <c r="AL449" s="22"/>
      <c r="AM449" s="23" t="str">
        <f t="shared" ca="1" si="186"/>
        <v/>
      </c>
      <c r="AN449" s="9" t="str">
        <f t="shared" si="187"/>
        <v/>
      </c>
      <c r="AO449" s="9" t="str">
        <f t="shared" si="188"/>
        <v/>
      </c>
      <c r="AP449" s="9" t="str">
        <f>IF(AN449=7,VLOOKUP(AO449,設定!$A$2:$B$6,2,1),"---")</f>
        <v>---</v>
      </c>
      <c r="AQ449" s="64"/>
      <c r="AR449" s="65"/>
      <c r="AS449" s="65"/>
      <c r="AT449" s="66" t="s">
        <v>105</v>
      </c>
      <c r="AU449" s="67"/>
      <c r="AV449" s="66"/>
      <c r="AW449" s="68"/>
      <c r="AX449" s="69" t="str">
        <f t="shared" si="191"/>
        <v/>
      </c>
      <c r="AY449" s="66" t="s">
        <v>105</v>
      </c>
      <c r="AZ449" s="66" t="s">
        <v>105</v>
      </c>
      <c r="BA449" s="66" t="s">
        <v>105</v>
      </c>
      <c r="BB449" s="66"/>
      <c r="BC449" s="66"/>
      <c r="BD449" s="66"/>
      <c r="BE449" s="66"/>
      <c r="BF449" s="70"/>
      <c r="BG449" s="74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153"/>
      <c r="BZ449" s="83"/>
      <c r="CA449" s="31"/>
      <c r="CB449" s="31">
        <v>437</v>
      </c>
      <c r="CC449" s="15" t="str">
        <f t="shared" si="189"/>
        <v/>
      </c>
      <c r="CD449" s="15" t="str">
        <f t="shared" si="192"/>
        <v>立得点表!3:12</v>
      </c>
      <c r="CE449" s="92" t="str">
        <f t="shared" si="193"/>
        <v>立得点表!16:25</v>
      </c>
      <c r="CF449" s="15" t="str">
        <f t="shared" si="194"/>
        <v>立3段得点表!3:13</v>
      </c>
      <c r="CG449" s="92" t="str">
        <f t="shared" si="195"/>
        <v>立3段得点表!16:25</v>
      </c>
      <c r="CH449" s="15" t="str">
        <f t="shared" si="196"/>
        <v>ボール得点表!3:13</v>
      </c>
      <c r="CI449" s="92" t="str">
        <f t="shared" si="197"/>
        <v>ボール得点表!16:25</v>
      </c>
      <c r="CJ449" s="15" t="str">
        <f t="shared" si="198"/>
        <v>50m得点表!3:13</v>
      </c>
      <c r="CK449" s="92" t="str">
        <f t="shared" si="199"/>
        <v>50m得点表!16:25</v>
      </c>
      <c r="CL449" s="15" t="str">
        <f t="shared" si="200"/>
        <v>往得点表!3:13</v>
      </c>
      <c r="CM449" s="92" t="str">
        <f t="shared" si="201"/>
        <v>往得点表!16:25</v>
      </c>
      <c r="CN449" s="15" t="str">
        <f t="shared" si="202"/>
        <v>腕得点表!3:13</v>
      </c>
      <c r="CO449" s="92" t="str">
        <f t="shared" si="203"/>
        <v>腕得点表!16:25</v>
      </c>
      <c r="CP449" s="15" t="str">
        <f t="shared" si="204"/>
        <v>腕膝得点表!3:4</v>
      </c>
      <c r="CQ449" s="92" t="str">
        <f t="shared" si="205"/>
        <v>腕膝得点表!8:9</v>
      </c>
      <c r="CR449" s="15" t="str">
        <f t="shared" si="206"/>
        <v>20mシャトルラン得点表!3:13</v>
      </c>
      <c r="CS449" s="92" t="str">
        <f t="shared" si="207"/>
        <v>20mシャトルラン得点表!16:25</v>
      </c>
      <c r="CT449" s="31" t="b">
        <f t="shared" si="190"/>
        <v>0</v>
      </c>
    </row>
    <row r="450" spans="1:98">
      <c r="A450" s="8">
        <v>438</v>
      </c>
      <c r="B450" s="117"/>
      <c r="C450" s="13"/>
      <c r="D450" s="138"/>
      <c r="E450" s="13"/>
      <c r="F450" s="111" t="str">
        <f t="shared" si="208"/>
        <v/>
      </c>
      <c r="G450" s="13"/>
      <c r="H450" s="13"/>
      <c r="I450" s="29"/>
      <c r="J450" s="114" t="str">
        <f t="shared" ca="1" si="179"/>
        <v/>
      </c>
      <c r="K450" s="4"/>
      <c r="L450" s="45"/>
      <c r="M450" s="45"/>
      <c r="N450" s="45"/>
      <c r="O450" s="22"/>
      <c r="P450" s="23" t="str">
        <f t="shared" ca="1" si="180"/>
        <v/>
      </c>
      <c r="Q450" s="42"/>
      <c r="R450" s="43"/>
      <c r="S450" s="43"/>
      <c r="T450" s="43"/>
      <c r="U450" s="120"/>
      <c r="V450" s="95"/>
      <c r="W450" s="29" t="str">
        <f t="shared" ca="1" si="181"/>
        <v/>
      </c>
      <c r="X450" s="29"/>
      <c r="Y450" s="42"/>
      <c r="Z450" s="43"/>
      <c r="AA450" s="43"/>
      <c r="AB450" s="43"/>
      <c r="AC450" s="44"/>
      <c r="AD450" s="22"/>
      <c r="AE450" s="23" t="str">
        <f t="shared" ca="1" si="182"/>
        <v/>
      </c>
      <c r="AF450" s="22"/>
      <c r="AG450" s="23" t="str">
        <f t="shared" ca="1" si="183"/>
        <v/>
      </c>
      <c r="AH450" s="95"/>
      <c r="AI450" s="29" t="str">
        <f t="shared" ca="1" si="184"/>
        <v/>
      </c>
      <c r="AJ450" s="22"/>
      <c r="AK450" s="23" t="str">
        <f t="shared" ca="1" si="185"/>
        <v/>
      </c>
      <c r="AL450" s="22"/>
      <c r="AM450" s="23" t="str">
        <f t="shared" ca="1" si="186"/>
        <v/>
      </c>
      <c r="AN450" s="9" t="str">
        <f t="shared" si="187"/>
        <v/>
      </c>
      <c r="AO450" s="9" t="str">
        <f t="shared" si="188"/>
        <v/>
      </c>
      <c r="AP450" s="9" t="str">
        <f>IF(AN450=7,VLOOKUP(AO450,設定!$A$2:$B$6,2,1),"---")</f>
        <v>---</v>
      </c>
      <c r="AQ450" s="64"/>
      <c r="AR450" s="65"/>
      <c r="AS450" s="65"/>
      <c r="AT450" s="66" t="s">
        <v>105</v>
      </c>
      <c r="AU450" s="67"/>
      <c r="AV450" s="66"/>
      <c r="AW450" s="68"/>
      <c r="AX450" s="69" t="str">
        <f t="shared" si="191"/>
        <v/>
      </c>
      <c r="AY450" s="66" t="s">
        <v>105</v>
      </c>
      <c r="AZ450" s="66" t="s">
        <v>105</v>
      </c>
      <c r="BA450" s="66" t="s">
        <v>105</v>
      </c>
      <c r="BB450" s="66"/>
      <c r="BC450" s="66"/>
      <c r="BD450" s="66"/>
      <c r="BE450" s="66"/>
      <c r="BF450" s="70"/>
      <c r="BG450" s="74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153"/>
      <c r="BZ450" s="83"/>
      <c r="CA450" s="31"/>
      <c r="CB450" s="31">
        <v>438</v>
      </c>
      <c r="CC450" s="15" t="str">
        <f t="shared" si="189"/>
        <v/>
      </c>
      <c r="CD450" s="15" t="str">
        <f t="shared" si="192"/>
        <v>立得点表!3:12</v>
      </c>
      <c r="CE450" s="92" t="str">
        <f t="shared" si="193"/>
        <v>立得点表!16:25</v>
      </c>
      <c r="CF450" s="15" t="str">
        <f t="shared" si="194"/>
        <v>立3段得点表!3:13</v>
      </c>
      <c r="CG450" s="92" t="str">
        <f t="shared" si="195"/>
        <v>立3段得点表!16:25</v>
      </c>
      <c r="CH450" s="15" t="str">
        <f t="shared" si="196"/>
        <v>ボール得点表!3:13</v>
      </c>
      <c r="CI450" s="92" t="str">
        <f t="shared" si="197"/>
        <v>ボール得点表!16:25</v>
      </c>
      <c r="CJ450" s="15" t="str">
        <f t="shared" si="198"/>
        <v>50m得点表!3:13</v>
      </c>
      <c r="CK450" s="92" t="str">
        <f t="shared" si="199"/>
        <v>50m得点表!16:25</v>
      </c>
      <c r="CL450" s="15" t="str">
        <f t="shared" si="200"/>
        <v>往得点表!3:13</v>
      </c>
      <c r="CM450" s="92" t="str">
        <f t="shared" si="201"/>
        <v>往得点表!16:25</v>
      </c>
      <c r="CN450" s="15" t="str">
        <f t="shared" si="202"/>
        <v>腕得点表!3:13</v>
      </c>
      <c r="CO450" s="92" t="str">
        <f t="shared" si="203"/>
        <v>腕得点表!16:25</v>
      </c>
      <c r="CP450" s="15" t="str">
        <f t="shared" si="204"/>
        <v>腕膝得点表!3:4</v>
      </c>
      <c r="CQ450" s="92" t="str">
        <f t="shared" si="205"/>
        <v>腕膝得点表!8:9</v>
      </c>
      <c r="CR450" s="15" t="str">
        <f t="shared" si="206"/>
        <v>20mシャトルラン得点表!3:13</v>
      </c>
      <c r="CS450" s="92" t="str">
        <f t="shared" si="207"/>
        <v>20mシャトルラン得点表!16:25</v>
      </c>
      <c r="CT450" s="31" t="b">
        <f t="shared" si="190"/>
        <v>0</v>
      </c>
    </row>
    <row r="451" spans="1:98">
      <c r="A451" s="8">
        <v>439</v>
      </c>
      <c r="B451" s="117"/>
      <c r="C451" s="13"/>
      <c r="D451" s="138"/>
      <c r="E451" s="13"/>
      <c r="F451" s="111" t="str">
        <f t="shared" si="208"/>
        <v/>
      </c>
      <c r="G451" s="13"/>
      <c r="H451" s="13"/>
      <c r="I451" s="29"/>
      <c r="J451" s="114" t="str">
        <f t="shared" ca="1" si="179"/>
        <v/>
      </c>
      <c r="K451" s="4"/>
      <c r="L451" s="45"/>
      <c r="M451" s="45"/>
      <c r="N451" s="45"/>
      <c r="O451" s="22"/>
      <c r="P451" s="23" t="str">
        <f t="shared" ca="1" si="180"/>
        <v/>
      </c>
      <c r="Q451" s="42"/>
      <c r="R451" s="43"/>
      <c r="S451" s="43"/>
      <c r="T451" s="43"/>
      <c r="U451" s="120"/>
      <c r="V451" s="95"/>
      <c r="W451" s="29" t="str">
        <f t="shared" ca="1" si="181"/>
        <v/>
      </c>
      <c r="X451" s="29"/>
      <c r="Y451" s="42"/>
      <c r="Z451" s="43"/>
      <c r="AA451" s="43"/>
      <c r="AB451" s="43"/>
      <c r="AC451" s="44"/>
      <c r="AD451" s="22"/>
      <c r="AE451" s="23" t="str">
        <f t="shared" ca="1" si="182"/>
        <v/>
      </c>
      <c r="AF451" s="22"/>
      <c r="AG451" s="23" t="str">
        <f t="shared" ca="1" si="183"/>
        <v/>
      </c>
      <c r="AH451" s="95"/>
      <c r="AI451" s="29" t="str">
        <f t="shared" ca="1" si="184"/>
        <v/>
      </c>
      <c r="AJ451" s="22"/>
      <c r="AK451" s="23" t="str">
        <f t="shared" ca="1" si="185"/>
        <v/>
      </c>
      <c r="AL451" s="22"/>
      <c r="AM451" s="23" t="str">
        <f t="shared" ca="1" si="186"/>
        <v/>
      </c>
      <c r="AN451" s="9" t="str">
        <f t="shared" si="187"/>
        <v/>
      </c>
      <c r="AO451" s="9" t="str">
        <f t="shared" si="188"/>
        <v/>
      </c>
      <c r="AP451" s="9" t="str">
        <f>IF(AN451=7,VLOOKUP(AO451,設定!$A$2:$B$6,2,1),"---")</f>
        <v>---</v>
      </c>
      <c r="AQ451" s="64"/>
      <c r="AR451" s="65"/>
      <c r="AS451" s="65"/>
      <c r="AT451" s="66" t="s">
        <v>105</v>
      </c>
      <c r="AU451" s="67"/>
      <c r="AV451" s="66"/>
      <c r="AW451" s="68"/>
      <c r="AX451" s="69" t="str">
        <f t="shared" si="191"/>
        <v/>
      </c>
      <c r="AY451" s="66" t="s">
        <v>105</v>
      </c>
      <c r="AZ451" s="66" t="s">
        <v>105</v>
      </c>
      <c r="BA451" s="66" t="s">
        <v>105</v>
      </c>
      <c r="BB451" s="66"/>
      <c r="BC451" s="66"/>
      <c r="BD451" s="66"/>
      <c r="BE451" s="66"/>
      <c r="BF451" s="70"/>
      <c r="BG451" s="74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153"/>
      <c r="BZ451" s="83"/>
      <c r="CA451" s="31"/>
      <c r="CB451" s="31">
        <v>439</v>
      </c>
      <c r="CC451" s="15" t="str">
        <f t="shared" si="189"/>
        <v/>
      </c>
      <c r="CD451" s="15" t="str">
        <f t="shared" si="192"/>
        <v>立得点表!3:12</v>
      </c>
      <c r="CE451" s="92" t="str">
        <f t="shared" si="193"/>
        <v>立得点表!16:25</v>
      </c>
      <c r="CF451" s="15" t="str">
        <f t="shared" si="194"/>
        <v>立3段得点表!3:13</v>
      </c>
      <c r="CG451" s="92" t="str">
        <f t="shared" si="195"/>
        <v>立3段得点表!16:25</v>
      </c>
      <c r="CH451" s="15" t="str">
        <f t="shared" si="196"/>
        <v>ボール得点表!3:13</v>
      </c>
      <c r="CI451" s="92" t="str">
        <f t="shared" si="197"/>
        <v>ボール得点表!16:25</v>
      </c>
      <c r="CJ451" s="15" t="str">
        <f t="shared" si="198"/>
        <v>50m得点表!3:13</v>
      </c>
      <c r="CK451" s="92" t="str">
        <f t="shared" si="199"/>
        <v>50m得点表!16:25</v>
      </c>
      <c r="CL451" s="15" t="str">
        <f t="shared" si="200"/>
        <v>往得点表!3:13</v>
      </c>
      <c r="CM451" s="92" t="str">
        <f t="shared" si="201"/>
        <v>往得点表!16:25</v>
      </c>
      <c r="CN451" s="15" t="str">
        <f t="shared" si="202"/>
        <v>腕得点表!3:13</v>
      </c>
      <c r="CO451" s="92" t="str">
        <f t="shared" si="203"/>
        <v>腕得点表!16:25</v>
      </c>
      <c r="CP451" s="15" t="str">
        <f t="shared" si="204"/>
        <v>腕膝得点表!3:4</v>
      </c>
      <c r="CQ451" s="92" t="str">
        <f t="shared" si="205"/>
        <v>腕膝得点表!8:9</v>
      </c>
      <c r="CR451" s="15" t="str">
        <f t="shared" si="206"/>
        <v>20mシャトルラン得点表!3:13</v>
      </c>
      <c r="CS451" s="92" t="str">
        <f t="shared" si="207"/>
        <v>20mシャトルラン得点表!16:25</v>
      </c>
      <c r="CT451" s="31" t="b">
        <f t="shared" si="190"/>
        <v>0</v>
      </c>
    </row>
    <row r="452" spans="1:98">
      <c r="A452" s="8">
        <v>440</v>
      </c>
      <c r="B452" s="117"/>
      <c r="C452" s="13"/>
      <c r="D452" s="138"/>
      <c r="E452" s="13"/>
      <c r="F452" s="111" t="str">
        <f t="shared" si="208"/>
        <v/>
      </c>
      <c r="G452" s="13"/>
      <c r="H452" s="13"/>
      <c r="I452" s="29"/>
      <c r="J452" s="114" t="str">
        <f t="shared" ca="1" si="179"/>
        <v/>
      </c>
      <c r="K452" s="4"/>
      <c r="L452" s="45"/>
      <c r="M452" s="45"/>
      <c r="N452" s="45"/>
      <c r="O452" s="22"/>
      <c r="P452" s="23" t="str">
        <f t="shared" ca="1" si="180"/>
        <v/>
      </c>
      <c r="Q452" s="42"/>
      <c r="R452" s="43"/>
      <c r="S452" s="43"/>
      <c r="T452" s="43"/>
      <c r="U452" s="120"/>
      <c r="V452" s="95"/>
      <c r="W452" s="29" t="str">
        <f t="shared" ca="1" si="181"/>
        <v/>
      </c>
      <c r="X452" s="29"/>
      <c r="Y452" s="42"/>
      <c r="Z452" s="43"/>
      <c r="AA452" s="43"/>
      <c r="AB452" s="43"/>
      <c r="AC452" s="44"/>
      <c r="AD452" s="22"/>
      <c r="AE452" s="23" t="str">
        <f t="shared" ca="1" si="182"/>
        <v/>
      </c>
      <c r="AF452" s="22"/>
      <c r="AG452" s="23" t="str">
        <f t="shared" ca="1" si="183"/>
        <v/>
      </c>
      <c r="AH452" s="95"/>
      <c r="AI452" s="29" t="str">
        <f t="shared" ca="1" si="184"/>
        <v/>
      </c>
      <c r="AJ452" s="22"/>
      <c r="AK452" s="23" t="str">
        <f t="shared" ca="1" si="185"/>
        <v/>
      </c>
      <c r="AL452" s="22"/>
      <c r="AM452" s="23" t="str">
        <f t="shared" ca="1" si="186"/>
        <v/>
      </c>
      <c r="AN452" s="9" t="str">
        <f t="shared" si="187"/>
        <v/>
      </c>
      <c r="AO452" s="9" t="str">
        <f t="shared" si="188"/>
        <v/>
      </c>
      <c r="AP452" s="9" t="str">
        <f>IF(AN452=7,VLOOKUP(AO452,設定!$A$2:$B$6,2,1),"---")</f>
        <v>---</v>
      </c>
      <c r="AQ452" s="64"/>
      <c r="AR452" s="65"/>
      <c r="AS452" s="65"/>
      <c r="AT452" s="66" t="s">
        <v>105</v>
      </c>
      <c r="AU452" s="67"/>
      <c r="AV452" s="66"/>
      <c r="AW452" s="68"/>
      <c r="AX452" s="69" t="str">
        <f t="shared" si="191"/>
        <v/>
      </c>
      <c r="AY452" s="66" t="s">
        <v>105</v>
      </c>
      <c r="AZ452" s="66" t="s">
        <v>105</v>
      </c>
      <c r="BA452" s="66" t="s">
        <v>105</v>
      </c>
      <c r="BB452" s="66"/>
      <c r="BC452" s="66"/>
      <c r="BD452" s="66"/>
      <c r="BE452" s="66"/>
      <c r="BF452" s="70"/>
      <c r="BG452" s="74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153"/>
      <c r="BZ452" s="83"/>
      <c r="CA452" s="31"/>
      <c r="CB452" s="31">
        <v>440</v>
      </c>
      <c r="CC452" s="15" t="str">
        <f t="shared" si="189"/>
        <v/>
      </c>
      <c r="CD452" s="15" t="str">
        <f t="shared" si="192"/>
        <v>立得点表!3:12</v>
      </c>
      <c r="CE452" s="92" t="str">
        <f t="shared" si="193"/>
        <v>立得点表!16:25</v>
      </c>
      <c r="CF452" s="15" t="str">
        <f t="shared" si="194"/>
        <v>立3段得点表!3:13</v>
      </c>
      <c r="CG452" s="92" t="str">
        <f t="shared" si="195"/>
        <v>立3段得点表!16:25</v>
      </c>
      <c r="CH452" s="15" t="str">
        <f t="shared" si="196"/>
        <v>ボール得点表!3:13</v>
      </c>
      <c r="CI452" s="92" t="str">
        <f t="shared" si="197"/>
        <v>ボール得点表!16:25</v>
      </c>
      <c r="CJ452" s="15" t="str">
        <f t="shared" si="198"/>
        <v>50m得点表!3:13</v>
      </c>
      <c r="CK452" s="92" t="str">
        <f t="shared" si="199"/>
        <v>50m得点表!16:25</v>
      </c>
      <c r="CL452" s="15" t="str">
        <f t="shared" si="200"/>
        <v>往得点表!3:13</v>
      </c>
      <c r="CM452" s="92" t="str">
        <f t="shared" si="201"/>
        <v>往得点表!16:25</v>
      </c>
      <c r="CN452" s="15" t="str">
        <f t="shared" si="202"/>
        <v>腕得点表!3:13</v>
      </c>
      <c r="CO452" s="92" t="str">
        <f t="shared" si="203"/>
        <v>腕得点表!16:25</v>
      </c>
      <c r="CP452" s="15" t="str">
        <f t="shared" si="204"/>
        <v>腕膝得点表!3:4</v>
      </c>
      <c r="CQ452" s="92" t="str">
        <f t="shared" si="205"/>
        <v>腕膝得点表!8:9</v>
      </c>
      <c r="CR452" s="15" t="str">
        <f t="shared" si="206"/>
        <v>20mシャトルラン得点表!3:13</v>
      </c>
      <c r="CS452" s="92" t="str">
        <f t="shared" si="207"/>
        <v>20mシャトルラン得点表!16:25</v>
      </c>
      <c r="CT452" s="31" t="b">
        <f t="shared" si="190"/>
        <v>0</v>
      </c>
    </row>
    <row r="453" spans="1:98">
      <c r="A453" s="8">
        <v>441</v>
      </c>
      <c r="B453" s="117"/>
      <c r="C453" s="13"/>
      <c r="D453" s="138"/>
      <c r="E453" s="13"/>
      <c r="F453" s="111" t="str">
        <f t="shared" si="208"/>
        <v/>
      </c>
      <c r="G453" s="13"/>
      <c r="H453" s="13"/>
      <c r="I453" s="29"/>
      <c r="J453" s="114" t="str">
        <f t="shared" ca="1" si="179"/>
        <v/>
      </c>
      <c r="K453" s="4"/>
      <c r="L453" s="45"/>
      <c r="M453" s="45"/>
      <c r="N453" s="45"/>
      <c r="O453" s="22"/>
      <c r="P453" s="23" t="str">
        <f t="shared" ca="1" si="180"/>
        <v/>
      </c>
      <c r="Q453" s="42"/>
      <c r="R453" s="43"/>
      <c r="S453" s="43"/>
      <c r="T453" s="43"/>
      <c r="U453" s="120"/>
      <c r="V453" s="95"/>
      <c r="W453" s="29" t="str">
        <f t="shared" ca="1" si="181"/>
        <v/>
      </c>
      <c r="X453" s="29"/>
      <c r="Y453" s="42"/>
      <c r="Z453" s="43"/>
      <c r="AA453" s="43"/>
      <c r="AB453" s="43"/>
      <c r="AC453" s="44"/>
      <c r="AD453" s="22"/>
      <c r="AE453" s="23" t="str">
        <f t="shared" ca="1" si="182"/>
        <v/>
      </c>
      <c r="AF453" s="22"/>
      <c r="AG453" s="23" t="str">
        <f t="shared" ca="1" si="183"/>
        <v/>
      </c>
      <c r="AH453" s="95"/>
      <c r="AI453" s="29" t="str">
        <f t="shared" ca="1" si="184"/>
        <v/>
      </c>
      <c r="AJ453" s="22"/>
      <c r="AK453" s="23" t="str">
        <f t="shared" ca="1" si="185"/>
        <v/>
      </c>
      <c r="AL453" s="22"/>
      <c r="AM453" s="23" t="str">
        <f t="shared" ca="1" si="186"/>
        <v/>
      </c>
      <c r="AN453" s="9" t="str">
        <f t="shared" si="187"/>
        <v/>
      </c>
      <c r="AO453" s="9" t="str">
        <f t="shared" si="188"/>
        <v/>
      </c>
      <c r="AP453" s="9" t="str">
        <f>IF(AN453=7,VLOOKUP(AO453,設定!$A$2:$B$6,2,1),"---")</f>
        <v>---</v>
      </c>
      <c r="AQ453" s="64"/>
      <c r="AR453" s="65"/>
      <c r="AS453" s="65"/>
      <c r="AT453" s="66" t="s">
        <v>105</v>
      </c>
      <c r="AU453" s="67"/>
      <c r="AV453" s="66"/>
      <c r="AW453" s="68"/>
      <c r="AX453" s="69" t="str">
        <f t="shared" si="191"/>
        <v/>
      </c>
      <c r="AY453" s="66" t="s">
        <v>105</v>
      </c>
      <c r="AZ453" s="66" t="s">
        <v>105</v>
      </c>
      <c r="BA453" s="66" t="s">
        <v>105</v>
      </c>
      <c r="BB453" s="66"/>
      <c r="BC453" s="66"/>
      <c r="BD453" s="66"/>
      <c r="BE453" s="66"/>
      <c r="BF453" s="70"/>
      <c r="BG453" s="74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153"/>
      <c r="BZ453" s="83"/>
      <c r="CA453" s="31"/>
      <c r="CB453" s="31">
        <v>441</v>
      </c>
      <c r="CC453" s="15" t="str">
        <f t="shared" si="189"/>
        <v/>
      </c>
      <c r="CD453" s="15" t="str">
        <f t="shared" si="192"/>
        <v>立得点表!3:12</v>
      </c>
      <c r="CE453" s="92" t="str">
        <f t="shared" si="193"/>
        <v>立得点表!16:25</v>
      </c>
      <c r="CF453" s="15" t="str">
        <f t="shared" si="194"/>
        <v>立3段得点表!3:13</v>
      </c>
      <c r="CG453" s="92" t="str">
        <f t="shared" si="195"/>
        <v>立3段得点表!16:25</v>
      </c>
      <c r="CH453" s="15" t="str">
        <f t="shared" si="196"/>
        <v>ボール得点表!3:13</v>
      </c>
      <c r="CI453" s="92" t="str">
        <f t="shared" si="197"/>
        <v>ボール得点表!16:25</v>
      </c>
      <c r="CJ453" s="15" t="str">
        <f t="shared" si="198"/>
        <v>50m得点表!3:13</v>
      </c>
      <c r="CK453" s="92" t="str">
        <f t="shared" si="199"/>
        <v>50m得点表!16:25</v>
      </c>
      <c r="CL453" s="15" t="str">
        <f t="shared" si="200"/>
        <v>往得点表!3:13</v>
      </c>
      <c r="CM453" s="92" t="str">
        <f t="shared" si="201"/>
        <v>往得点表!16:25</v>
      </c>
      <c r="CN453" s="15" t="str">
        <f t="shared" si="202"/>
        <v>腕得点表!3:13</v>
      </c>
      <c r="CO453" s="92" t="str">
        <f t="shared" si="203"/>
        <v>腕得点表!16:25</v>
      </c>
      <c r="CP453" s="15" t="str">
        <f t="shared" si="204"/>
        <v>腕膝得点表!3:4</v>
      </c>
      <c r="CQ453" s="92" t="str">
        <f t="shared" si="205"/>
        <v>腕膝得点表!8:9</v>
      </c>
      <c r="CR453" s="15" t="str">
        <f t="shared" si="206"/>
        <v>20mシャトルラン得点表!3:13</v>
      </c>
      <c r="CS453" s="92" t="str">
        <f t="shared" si="207"/>
        <v>20mシャトルラン得点表!16:25</v>
      </c>
      <c r="CT453" s="31" t="b">
        <f t="shared" si="190"/>
        <v>0</v>
      </c>
    </row>
    <row r="454" spans="1:98">
      <c r="A454" s="8">
        <v>442</v>
      </c>
      <c r="B454" s="117"/>
      <c r="C454" s="13"/>
      <c r="D454" s="138"/>
      <c r="E454" s="13"/>
      <c r="F454" s="111" t="str">
        <f t="shared" si="208"/>
        <v/>
      </c>
      <c r="G454" s="13"/>
      <c r="H454" s="13"/>
      <c r="I454" s="29"/>
      <c r="J454" s="114" t="str">
        <f t="shared" ca="1" si="179"/>
        <v/>
      </c>
      <c r="K454" s="4"/>
      <c r="L454" s="45"/>
      <c r="M454" s="45"/>
      <c r="N454" s="45"/>
      <c r="O454" s="22"/>
      <c r="P454" s="23" t="str">
        <f t="shared" ca="1" si="180"/>
        <v/>
      </c>
      <c r="Q454" s="42"/>
      <c r="R454" s="43"/>
      <c r="S454" s="43"/>
      <c r="T454" s="43"/>
      <c r="U454" s="120"/>
      <c r="V454" s="95"/>
      <c r="W454" s="29" t="str">
        <f t="shared" ca="1" si="181"/>
        <v/>
      </c>
      <c r="X454" s="29"/>
      <c r="Y454" s="42"/>
      <c r="Z454" s="43"/>
      <c r="AA454" s="43"/>
      <c r="AB454" s="43"/>
      <c r="AC454" s="44"/>
      <c r="AD454" s="22"/>
      <c r="AE454" s="23" t="str">
        <f t="shared" ca="1" si="182"/>
        <v/>
      </c>
      <c r="AF454" s="22"/>
      <c r="AG454" s="23" t="str">
        <f t="shared" ca="1" si="183"/>
        <v/>
      </c>
      <c r="AH454" s="95"/>
      <c r="AI454" s="29" t="str">
        <f t="shared" ca="1" si="184"/>
        <v/>
      </c>
      <c r="AJ454" s="22"/>
      <c r="AK454" s="23" t="str">
        <f t="shared" ca="1" si="185"/>
        <v/>
      </c>
      <c r="AL454" s="22"/>
      <c r="AM454" s="23" t="str">
        <f t="shared" ca="1" si="186"/>
        <v/>
      </c>
      <c r="AN454" s="9" t="str">
        <f t="shared" si="187"/>
        <v/>
      </c>
      <c r="AO454" s="9" t="str">
        <f t="shared" si="188"/>
        <v/>
      </c>
      <c r="AP454" s="9" t="str">
        <f>IF(AN454=7,VLOOKUP(AO454,設定!$A$2:$B$6,2,1),"---")</f>
        <v>---</v>
      </c>
      <c r="AQ454" s="64"/>
      <c r="AR454" s="65"/>
      <c r="AS454" s="65"/>
      <c r="AT454" s="66" t="s">
        <v>105</v>
      </c>
      <c r="AU454" s="67"/>
      <c r="AV454" s="66"/>
      <c r="AW454" s="68"/>
      <c r="AX454" s="69" t="str">
        <f t="shared" si="191"/>
        <v/>
      </c>
      <c r="AY454" s="66" t="s">
        <v>105</v>
      </c>
      <c r="AZ454" s="66" t="s">
        <v>105</v>
      </c>
      <c r="BA454" s="66" t="s">
        <v>105</v>
      </c>
      <c r="BB454" s="66"/>
      <c r="BC454" s="66"/>
      <c r="BD454" s="66"/>
      <c r="BE454" s="66"/>
      <c r="BF454" s="70"/>
      <c r="BG454" s="74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153"/>
      <c r="BZ454" s="83"/>
      <c r="CA454" s="31"/>
      <c r="CB454" s="31">
        <v>442</v>
      </c>
      <c r="CC454" s="15" t="str">
        <f t="shared" si="189"/>
        <v/>
      </c>
      <c r="CD454" s="15" t="str">
        <f t="shared" si="192"/>
        <v>立得点表!3:12</v>
      </c>
      <c r="CE454" s="92" t="str">
        <f t="shared" si="193"/>
        <v>立得点表!16:25</v>
      </c>
      <c r="CF454" s="15" t="str">
        <f t="shared" si="194"/>
        <v>立3段得点表!3:13</v>
      </c>
      <c r="CG454" s="92" t="str">
        <f t="shared" si="195"/>
        <v>立3段得点表!16:25</v>
      </c>
      <c r="CH454" s="15" t="str">
        <f t="shared" si="196"/>
        <v>ボール得点表!3:13</v>
      </c>
      <c r="CI454" s="92" t="str">
        <f t="shared" si="197"/>
        <v>ボール得点表!16:25</v>
      </c>
      <c r="CJ454" s="15" t="str">
        <f t="shared" si="198"/>
        <v>50m得点表!3:13</v>
      </c>
      <c r="CK454" s="92" t="str">
        <f t="shared" si="199"/>
        <v>50m得点表!16:25</v>
      </c>
      <c r="CL454" s="15" t="str">
        <f t="shared" si="200"/>
        <v>往得点表!3:13</v>
      </c>
      <c r="CM454" s="92" t="str">
        <f t="shared" si="201"/>
        <v>往得点表!16:25</v>
      </c>
      <c r="CN454" s="15" t="str">
        <f t="shared" si="202"/>
        <v>腕得点表!3:13</v>
      </c>
      <c r="CO454" s="92" t="str">
        <f t="shared" si="203"/>
        <v>腕得点表!16:25</v>
      </c>
      <c r="CP454" s="15" t="str">
        <f t="shared" si="204"/>
        <v>腕膝得点表!3:4</v>
      </c>
      <c r="CQ454" s="92" t="str">
        <f t="shared" si="205"/>
        <v>腕膝得点表!8:9</v>
      </c>
      <c r="CR454" s="15" t="str">
        <f t="shared" si="206"/>
        <v>20mシャトルラン得点表!3:13</v>
      </c>
      <c r="CS454" s="92" t="str">
        <f t="shared" si="207"/>
        <v>20mシャトルラン得点表!16:25</v>
      </c>
      <c r="CT454" s="31" t="b">
        <f t="shared" si="190"/>
        <v>0</v>
      </c>
    </row>
    <row r="455" spans="1:98">
      <c r="A455" s="8">
        <v>443</v>
      </c>
      <c r="B455" s="117"/>
      <c r="C455" s="13"/>
      <c r="D455" s="138"/>
      <c r="E455" s="13"/>
      <c r="F455" s="111" t="str">
        <f t="shared" si="208"/>
        <v/>
      </c>
      <c r="G455" s="13"/>
      <c r="H455" s="13"/>
      <c r="I455" s="29"/>
      <c r="J455" s="114" t="str">
        <f t="shared" ca="1" si="179"/>
        <v/>
      </c>
      <c r="K455" s="4"/>
      <c r="L455" s="45"/>
      <c r="M455" s="45"/>
      <c r="N455" s="45"/>
      <c r="O455" s="22"/>
      <c r="P455" s="23" t="str">
        <f t="shared" ca="1" si="180"/>
        <v/>
      </c>
      <c r="Q455" s="42"/>
      <c r="R455" s="43"/>
      <c r="S455" s="43"/>
      <c r="T455" s="43"/>
      <c r="U455" s="120"/>
      <c r="V455" s="95"/>
      <c r="W455" s="29" t="str">
        <f t="shared" ca="1" si="181"/>
        <v/>
      </c>
      <c r="X455" s="29"/>
      <c r="Y455" s="42"/>
      <c r="Z455" s="43"/>
      <c r="AA455" s="43"/>
      <c r="AB455" s="43"/>
      <c r="AC455" s="44"/>
      <c r="AD455" s="22"/>
      <c r="AE455" s="23" t="str">
        <f t="shared" ca="1" si="182"/>
        <v/>
      </c>
      <c r="AF455" s="22"/>
      <c r="AG455" s="23" t="str">
        <f t="shared" ca="1" si="183"/>
        <v/>
      </c>
      <c r="AH455" s="95"/>
      <c r="AI455" s="29" t="str">
        <f t="shared" ca="1" si="184"/>
        <v/>
      </c>
      <c r="AJ455" s="22"/>
      <c r="AK455" s="23" t="str">
        <f t="shared" ca="1" si="185"/>
        <v/>
      </c>
      <c r="AL455" s="22"/>
      <c r="AM455" s="23" t="str">
        <f t="shared" ca="1" si="186"/>
        <v/>
      </c>
      <c r="AN455" s="9" t="str">
        <f t="shared" si="187"/>
        <v/>
      </c>
      <c r="AO455" s="9" t="str">
        <f t="shared" si="188"/>
        <v/>
      </c>
      <c r="AP455" s="9" t="str">
        <f>IF(AN455=7,VLOOKUP(AO455,設定!$A$2:$B$6,2,1),"---")</f>
        <v>---</v>
      </c>
      <c r="AQ455" s="64"/>
      <c r="AR455" s="65"/>
      <c r="AS455" s="65"/>
      <c r="AT455" s="66" t="s">
        <v>105</v>
      </c>
      <c r="AU455" s="67"/>
      <c r="AV455" s="66"/>
      <c r="AW455" s="68"/>
      <c r="AX455" s="69" t="str">
        <f t="shared" si="191"/>
        <v/>
      </c>
      <c r="AY455" s="66" t="s">
        <v>105</v>
      </c>
      <c r="AZ455" s="66" t="s">
        <v>105</v>
      </c>
      <c r="BA455" s="66" t="s">
        <v>105</v>
      </c>
      <c r="BB455" s="66"/>
      <c r="BC455" s="66"/>
      <c r="BD455" s="66"/>
      <c r="BE455" s="66"/>
      <c r="BF455" s="70"/>
      <c r="BG455" s="74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153"/>
      <c r="BZ455" s="83"/>
      <c r="CA455" s="31"/>
      <c r="CB455" s="31">
        <v>443</v>
      </c>
      <c r="CC455" s="15" t="str">
        <f t="shared" si="189"/>
        <v/>
      </c>
      <c r="CD455" s="15" t="str">
        <f t="shared" si="192"/>
        <v>立得点表!3:12</v>
      </c>
      <c r="CE455" s="92" t="str">
        <f t="shared" si="193"/>
        <v>立得点表!16:25</v>
      </c>
      <c r="CF455" s="15" t="str">
        <f t="shared" si="194"/>
        <v>立3段得点表!3:13</v>
      </c>
      <c r="CG455" s="92" t="str">
        <f t="shared" si="195"/>
        <v>立3段得点表!16:25</v>
      </c>
      <c r="CH455" s="15" t="str">
        <f t="shared" si="196"/>
        <v>ボール得点表!3:13</v>
      </c>
      <c r="CI455" s="92" t="str">
        <f t="shared" si="197"/>
        <v>ボール得点表!16:25</v>
      </c>
      <c r="CJ455" s="15" t="str">
        <f t="shared" si="198"/>
        <v>50m得点表!3:13</v>
      </c>
      <c r="CK455" s="92" t="str">
        <f t="shared" si="199"/>
        <v>50m得点表!16:25</v>
      </c>
      <c r="CL455" s="15" t="str">
        <f t="shared" si="200"/>
        <v>往得点表!3:13</v>
      </c>
      <c r="CM455" s="92" t="str">
        <f t="shared" si="201"/>
        <v>往得点表!16:25</v>
      </c>
      <c r="CN455" s="15" t="str">
        <f t="shared" si="202"/>
        <v>腕得点表!3:13</v>
      </c>
      <c r="CO455" s="92" t="str">
        <f t="shared" si="203"/>
        <v>腕得点表!16:25</v>
      </c>
      <c r="CP455" s="15" t="str">
        <f t="shared" si="204"/>
        <v>腕膝得点表!3:4</v>
      </c>
      <c r="CQ455" s="92" t="str">
        <f t="shared" si="205"/>
        <v>腕膝得点表!8:9</v>
      </c>
      <c r="CR455" s="15" t="str">
        <f t="shared" si="206"/>
        <v>20mシャトルラン得点表!3:13</v>
      </c>
      <c r="CS455" s="92" t="str">
        <f t="shared" si="207"/>
        <v>20mシャトルラン得点表!16:25</v>
      </c>
      <c r="CT455" s="31" t="b">
        <f t="shared" si="190"/>
        <v>0</v>
      </c>
    </row>
    <row r="456" spans="1:98">
      <c r="A456" s="8">
        <v>444</v>
      </c>
      <c r="B456" s="117"/>
      <c r="C456" s="13"/>
      <c r="D456" s="138"/>
      <c r="E456" s="13"/>
      <c r="F456" s="111" t="str">
        <f t="shared" si="208"/>
        <v/>
      </c>
      <c r="G456" s="13"/>
      <c r="H456" s="13"/>
      <c r="I456" s="29"/>
      <c r="J456" s="114" t="str">
        <f t="shared" ca="1" si="179"/>
        <v/>
      </c>
      <c r="K456" s="4"/>
      <c r="L456" s="45"/>
      <c r="M456" s="45"/>
      <c r="N456" s="45"/>
      <c r="O456" s="22"/>
      <c r="P456" s="23" t="str">
        <f t="shared" ca="1" si="180"/>
        <v/>
      </c>
      <c r="Q456" s="42"/>
      <c r="R456" s="43"/>
      <c r="S456" s="43"/>
      <c r="T456" s="43"/>
      <c r="U456" s="120"/>
      <c r="V456" s="95"/>
      <c r="W456" s="29" t="str">
        <f t="shared" ca="1" si="181"/>
        <v/>
      </c>
      <c r="X456" s="29"/>
      <c r="Y456" s="42"/>
      <c r="Z456" s="43"/>
      <c r="AA456" s="43"/>
      <c r="AB456" s="43"/>
      <c r="AC456" s="44"/>
      <c r="AD456" s="22"/>
      <c r="AE456" s="23" t="str">
        <f t="shared" ca="1" si="182"/>
        <v/>
      </c>
      <c r="AF456" s="22"/>
      <c r="AG456" s="23" t="str">
        <f t="shared" ca="1" si="183"/>
        <v/>
      </c>
      <c r="AH456" s="95"/>
      <c r="AI456" s="29" t="str">
        <f t="shared" ca="1" si="184"/>
        <v/>
      </c>
      <c r="AJ456" s="22"/>
      <c r="AK456" s="23" t="str">
        <f t="shared" ca="1" si="185"/>
        <v/>
      </c>
      <c r="AL456" s="22"/>
      <c r="AM456" s="23" t="str">
        <f t="shared" ca="1" si="186"/>
        <v/>
      </c>
      <c r="AN456" s="9" t="str">
        <f t="shared" si="187"/>
        <v/>
      </c>
      <c r="AO456" s="9" t="str">
        <f t="shared" si="188"/>
        <v/>
      </c>
      <c r="AP456" s="9" t="str">
        <f>IF(AN456=7,VLOOKUP(AO456,設定!$A$2:$B$6,2,1),"---")</f>
        <v>---</v>
      </c>
      <c r="AQ456" s="64"/>
      <c r="AR456" s="65"/>
      <c r="AS456" s="65"/>
      <c r="AT456" s="66" t="s">
        <v>105</v>
      </c>
      <c r="AU456" s="67"/>
      <c r="AV456" s="66"/>
      <c r="AW456" s="68"/>
      <c r="AX456" s="69" t="str">
        <f t="shared" si="191"/>
        <v/>
      </c>
      <c r="AY456" s="66" t="s">
        <v>105</v>
      </c>
      <c r="AZ456" s="66" t="s">
        <v>105</v>
      </c>
      <c r="BA456" s="66" t="s">
        <v>105</v>
      </c>
      <c r="BB456" s="66"/>
      <c r="BC456" s="66"/>
      <c r="BD456" s="66"/>
      <c r="BE456" s="66"/>
      <c r="BF456" s="70"/>
      <c r="BG456" s="74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153"/>
      <c r="BZ456" s="83"/>
      <c r="CA456" s="31"/>
      <c r="CB456" s="31">
        <v>444</v>
      </c>
      <c r="CC456" s="15" t="str">
        <f t="shared" si="189"/>
        <v/>
      </c>
      <c r="CD456" s="15" t="str">
        <f t="shared" si="192"/>
        <v>立得点表!3:12</v>
      </c>
      <c r="CE456" s="92" t="str">
        <f t="shared" si="193"/>
        <v>立得点表!16:25</v>
      </c>
      <c r="CF456" s="15" t="str">
        <f t="shared" si="194"/>
        <v>立3段得点表!3:13</v>
      </c>
      <c r="CG456" s="92" t="str">
        <f t="shared" si="195"/>
        <v>立3段得点表!16:25</v>
      </c>
      <c r="CH456" s="15" t="str">
        <f t="shared" si="196"/>
        <v>ボール得点表!3:13</v>
      </c>
      <c r="CI456" s="92" t="str">
        <f t="shared" si="197"/>
        <v>ボール得点表!16:25</v>
      </c>
      <c r="CJ456" s="15" t="str">
        <f t="shared" si="198"/>
        <v>50m得点表!3:13</v>
      </c>
      <c r="CK456" s="92" t="str">
        <f t="shared" si="199"/>
        <v>50m得点表!16:25</v>
      </c>
      <c r="CL456" s="15" t="str">
        <f t="shared" si="200"/>
        <v>往得点表!3:13</v>
      </c>
      <c r="CM456" s="92" t="str">
        <f t="shared" si="201"/>
        <v>往得点表!16:25</v>
      </c>
      <c r="CN456" s="15" t="str">
        <f t="shared" si="202"/>
        <v>腕得点表!3:13</v>
      </c>
      <c r="CO456" s="92" t="str">
        <f t="shared" si="203"/>
        <v>腕得点表!16:25</v>
      </c>
      <c r="CP456" s="15" t="str">
        <f t="shared" si="204"/>
        <v>腕膝得点表!3:4</v>
      </c>
      <c r="CQ456" s="92" t="str">
        <f t="shared" si="205"/>
        <v>腕膝得点表!8:9</v>
      </c>
      <c r="CR456" s="15" t="str">
        <f t="shared" si="206"/>
        <v>20mシャトルラン得点表!3:13</v>
      </c>
      <c r="CS456" s="92" t="str">
        <f t="shared" si="207"/>
        <v>20mシャトルラン得点表!16:25</v>
      </c>
      <c r="CT456" s="31" t="b">
        <f t="shared" si="190"/>
        <v>0</v>
      </c>
    </row>
    <row r="457" spans="1:98">
      <c r="A457" s="8">
        <v>445</v>
      </c>
      <c r="B457" s="117"/>
      <c r="C457" s="13"/>
      <c r="D457" s="138"/>
      <c r="E457" s="13"/>
      <c r="F457" s="111" t="str">
        <f t="shared" si="208"/>
        <v/>
      </c>
      <c r="G457" s="13"/>
      <c r="H457" s="13"/>
      <c r="I457" s="29"/>
      <c r="J457" s="114" t="str">
        <f t="shared" ca="1" si="179"/>
        <v/>
      </c>
      <c r="K457" s="4"/>
      <c r="L457" s="45"/>
      <c r="M457" s="45"/>
      <c r="N457" s="45"/>
      <c r="O457" s="22"/>
      <c r="P457" s="23" t="str">
        <f t="shared" ca="1" si="180"/>
        <v/>
      </c>
      <c r="Q457" s="42"/>
      <c r="R457" s="43"/>
      <c r="S457" s="43"/>
      <c r="T457" s="43"/>
      <c r="U457" s="120"/>
      <c r="V457" s="95"/>
      <c r="W457" s="29" t="str">
        <f t="shared" ca="1" si="181"/>
        <v/>
      </c>
      <c r="X457" s="29"/>
      <c r="Y457" s="42"/>
      <c r="Z457" s="43"/>
      <c r="AA457" s="43"/>
      <c r="AB457" s="43"/>
      <c r="AC457" s="44"/>
      <c r="AD457" s="22"/>
      <c r="AE457" s="23" t="str">
        <f t="shared" ca="1" si="182"/>
        <v/>
      </c>
      <c r="AF457" s="22"/>
      <c r="AG457" s="23" t="str">
        <f t="shared" ca="1" si="183"/>
        <v/>
      </c>
      <c r="AH457" s="95"/>
      <c r="AI457" s="29" t="str">
        <f t="shared" ca="1" si="184"/>
        <v/>
      </c>
      <c r="AJ457" s="22"/>
      <c r="AK457" s="23" t="str">
        <f t="shared" ca="1" si="185"/>
        <v/>
      </c>
      <c r="AL457" s="22"/>
      <c r="AM457" s="23" t="str">
        <f t="shared" ca="1" si="186"/>
        <v/>
      </c>
      <c r="AN457" s="9" t="str">
        <f t="shared" si="187"/>
        <v/>
      </c>
      <c r="AO457" s="9" t="str">
        <f t="shared" si="188"/>
        <v/>
      </c>
      <c r="AP457" s="9" t="str">
        <f>IF(AN457=7,VLOOKUP(AO457,設定!$A$2:$B$6,2,1),"---")</f>
        <v>---</v>
      </c>
      <c r="AQ457" s="64"/>
      <c r="AR457" s="65"/>
      <c r="AS457" s="65"/>
      <c r="AT457" s="66" t="s">
        <v>105</v>
      </c>
      <c r="AU457" s="67"/>
      <c r="AV457" s="66"/>
      <c r="AW457" s="68"/>
      <c r="AX457" s="69" t="str">
        <f t="shared" si="191"/>
        <v/>
      </c>
      <c r="AY457" s="66" t="s">
        <v>105</v>
      </c>
      <c r="AZ457" s="66" t="s">
        <v>105</v>
      </c>
      <c r="BA457" s="66" t="s">
        <v>105</v>
      </c>
      <c r="BB457" s="66"/>
      <c r="BC457" s="66"/>
      <c r="BD457" s="66"/>
      <c r="BE457" s="66"/>
      <c r="BF457" s="70"/>
      <c r="BG457" s="74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153"/>
      <c r="BZ457" s="83"/>
      <c r="CA457" s="31"/>
      <c r="CB457" s="31">
        <v>445</v>
      </c>
      <c r="CC457" s="15" t="str">
        <f t="shared" si="189"/>
        <v/>
      </c>
      <c r="CD457" s="15" t="str">
        <f t="shared" si="192"/>
        <v>立得点表!3:12</v>
      </c>
      <c r="CE457" s="92" t="str">
        <f t="shared" si="193"/>
        <v>立得点表!16:25</v>
      </c>
      <c r="CF457" s="15" t="str">
        <f t="shared" si="194"/>
        <v>立3段得点表!3:13</v>
      </c>
      <c r="CG457" s="92" t="str">
        <f t="shared" si="195"/>
        <v>立3段得点表!16:25</v>
      </c>
      <c r="CH457" s="15" t="str">
        <f t="shared" si="196"/>
        <v>ボール得点表!3:13</v>
      </c>
      <c r="CI457" s="92" t="str">
        <f t="shared" si="197"/>
        <v>ボール得点表!16:25</v>
      </c>
      <c r="CJ457" s="15" t="str">
        <f t="shared" si="198"/>
        <v>50m得点表!3:13</v>
      </c>
      <c r="CK457" s="92" t="str">
        <f t="shared" si="199"/>
        <v>50m得点表!16:25</v>
      </c>
      <c r="CL457" s="15" t="str">
        <f t="shared" si="200"/>
        <v>往得点表!3:13</v>
      </c>
      <c r="CM457" s="92" t="str">
        <f t="shared" si="201"/>
        <v>往得点表!16:25</v>
      </c>
      <c r="CN457" s="15" t="str">
        <f t="shared" si="202"/>
        <v>腕得点表!3:13</v>
      </c>
      <c r="CO457" s="92" t="str">
        <f t="shared" si="203"/>
        <v>腕得点表!16:25</v>
      </c>
      <c r="CP457" s="15" t="str">
        <f t="shared" si="204"/>
        <v>腕膝得点表!3:4</v>
      </c>
      <c r="CQ457" s="92" t="str">
        <f t="shared" si="205"/>
        <v>腕膝得点表!8:9</v>
      </c>
      <c r="CR457" s="15" t="str">
        <f t="shared" si="206"/>
        <v>20mシャトルラン得点表!3:13</v>
      </c>
      <c r="CS457" s="92" t="str">
        <f t="shared" si="207"/>
        <v>20mシャトルラン得点表!16:25</v>
      </c>
      <c r="CT457" s="31" t="b">
        <f t="shared" si="190"/>
        <v>0</v>
      </c>
    </row>
    <row r="458" spans="1:98">
      <c r="A458" s="8">
        <v>446</v>
      </c>
      <c r="B458" s="117"/>
      <c r="C458" s="13"/>
      <c r="D458" s="138"/>
      <c r="E458" s="13"/>
      <c r="F458" s="111" t="str">
        <f t="shared" si="208"/>
        <v/>
      </c>
      <c r="G458" s="13"/>
      <c r="H458" s="13"/>
      <c r="I458" s="29"/>
      <c r="J458" s="114" t="str">
        <f t="shared" ca="1" si="179"/>
        <v/>
      </c>
      <c r="K458" s="4"/>
      <c r="L458" s="45"/>
      <c r="M458" s="45"/>
      <c r="N458" s="45"/>
      <c r="O458" s="22"/>
      <c r="P458" s="23" t="str">
        <f t="shared" ca="1" si="180"/>
        <v/>
      </c>
      <c r="Q458" s="42"/>
      <c r="R458" s="43"/>
      <c r="S458" s="43"/>
      <c r="T458" s="43"/>
      <c r="U458" s="120"/>
      <c r="V458" s="95"/>
      <c r="W458" s="29" t="str">
        <f t="shared" ca="1" si="181"/>
        <v/>
      </c>
      <c r="X458" s="29"/>
      <c r="Y458" s="42"/>
      <c r="Z458" s="43"/>
      <c r="AA458" s="43"/>
      <c r="AB458" s="43"/>
      <c r="AC458" s="44"/>
      <c r="AD458" s="22"/>
      <c r="AE458" s="23" t="str">
        <f t="shared" ca="1" si="182"/>
        <v/>
      </c>
      <c r="AF458" s="22"/>
      <c r="AG458" s="23" t="str">
        <f t="shared" ca="1" si="183"/>
        <v/>
      </c>
      <c r="AH458" s="95"/>
      <c r="AI458" s="29" t="str">
        <f t="shared" ca="1" si="184"/>
        <v/>
      </c>
      <c r="AJ458" s="22"/>
      <c r="AK458" s="23" t="str">
        <f t="shared" ca="1" si="185"/>
        <v/>
      </c>
      <c r="AL458" s="22"/>
      <c r="AM458" s="23" t="str">
        <f t="shared" ca="1" si="186"/>
        <v/>
      </c>
      <c r="AN458" s="9" t="str">
        <f t="shared" si="187"/>
        <v/>
      </c>
      <c r="AO458" s="9" t="str">
        <f t="shared" si="188"/>
        <v/>
      </c>
      <c r="AP458" s="9" t="str">
        <f>IF(AN458=7,VLOOKUP(AO458,設定!$A$2:$B$6,2,1),"---")</f>
        <v>---</v>
      </c>
      <c r="AQ458" s="64"/>
      <c r="AR458" s="65"/>
      <c r="AS458" s="65"/>
      <c r="AT458" s="66" t="s">
        <v>105</v>
      </c>
      <c r="AU458" s="67"/>
      <c r="AV458" s="66"/>
      <c r="AW458" s="68"/>
      <c r="AX458" s="69" t="str">
        <f t="shared" si="191"/>
        <v/>
      </c>
      <c r="AY458" s="66" t="s">
        <v>105</v>
      </c>
      <c r="AZ458" s="66" t="s">
        <v>105</v>
      </c>
      <c r="BA458" s="66" t="s">
        <v>105</v>
      </c>
      <c r="BB458" s="66"/>
      <c r="BC458" s="66"/>
      <c r="BD458" s="66"/>
      <c r="BE458" s="66"/>
      <c r="BF458" s="70"/>
      <c r="BG458" s="74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153"/>
      <c r="BZ458" s="83"/>
      <c r="CA458" s="31"/>
      <c r="CB458" s="31">
        <v>446</v>
      </c>
      <c r="CC458" s="15" t="str">
        <f t="shared" si="189"/>
        <v/>
      </c>
      <c r="CD458" s="15" t="str">
        <f t="shared" si="192"/>
        <v>立得点表!3:12</v>
      </c>
      <c r="CE458" s="92" t="str">
        <f t="shared" si="193"/>
        <v>立得点表!16:25</v>
      </c>
      <c r="CF458" s="15" t="str">
        <f t="shared" si="194"/>
        <v>立3段得点表!3:13</v>
      </c>
      <c r="CG458" s="92" t="str">
        <f t="shared" si="195"/>
        <v>立3段得点表!16:25</v>
      </c>
      <c r="CH458" s="15" t="str">
        <f t="shared" si="196"/>
        <v>ボール得点表!3:13</v>
      </c>
      <c r="CI458" s="92" t="str">
        <f t="shared" si="197"/>
        <v>ボール得点表!16:25</v>
      </c>
      <c r="CJ458" s="15" t="str">
        <f t="shared" si="198"/>
        <v>50m得点表!3:13</v>
      </c>
      <c r="CK458" s="92" t="str">
        <f t="shared" si="199"/>
        <v>50m得点表!16:25</v>
      </c>
      <c r="CL458" s="15" t="str">
        <f t="shared" si="200"/>
        <v>往得点表!3:13</v>
      </c>
      <c r="CM458" s="92" t="str">
        <f t="shared" si="201"/>
        <v>往得点表!16:25</v>
      </c>
      <c r="CN458" s="15" t="str">
        <f t="shared" si="202"/>
        <v>腕得点表!3:13</v>
      </c>
      <c r="CO458" s="92" t="str">
        <f t="shared" si="203"/>
        <v>腕得点表!16:25</v>
      </c>
      <c r="CP458" s="15" t="str">
        <f t="shared" si="204"/>
        <v>腕膝得点表!3:4</v>
      </c>
      <c r="CQ458" s="92" t="str">
        <f t="shared" si="205"/>
        <v>腕膝得点表!8:9</v>
      </c>
      <c r="CR458" s="15" t="str">
        <f t="shared" si="206"/>
        <v>20mシャトルラン得点表!3:13</v>
      </c>
      <c r="CS458" s="92" t="str">
        <f t="shared" si="207"/>
        <v>20mシャトルラン得点表!16:25</v>
      </c>
      <c r="CT458" s="31" t="b">
        <f t="shared" si="190"/>
        <v>0</v>
      </c>
    </row>
    <row r="459" spans="1:98">
      <c r="A459" s="8">
        <v>447</v>
      </c>
      <c r="B459" s="117"/>
      <c r="C459" s="13"/>
      <c r="D459" s="138"/>
      <c r="E459" s="13"/>
      <c r="F459" s="111" t="str">
        <f t="shared" si="208"/>
        <v/>
      </c>
      <c r="G459" s="13"/>
      <c r="H459" s="13"/>
      <c r="I459" s="29"/>
      <c r="J459" s="114" t="str">
        <f t="shared" ca="1" si="179"/>
        <v/>
      </c>
      <c r="K459" s="4"/>
      <c r="L459" s="45"/>
      <c r="M459" s="45"/>
      <c r="N459" s="45"/>
      <c r="O459" s="22"/>
      <c r="P459" s="23" t="str">
        <f t="shared" ca="1" si="180"/>
        <v/>
      </c>
      <c r="Q459" s="42"/>
      <c r="R459" s="43"/>
      <c r="S459" s="43"/>
      <c r="T459" s="43"/>
      <c r="U459" s="120"/>
      <c r="V459" s="95"/>
      <c r="W459" s="29" t="str">
        <f t="shared" ca="1" si="181"/>
        <v/>
      </c>
      <c r="X459" s="29"/>
      <c r="Y459" s="42"/>
      <c r="Z459" s="43"/>
      <c r="AA459" s="43"/>
      <c r="AB459" s="43"/>
      <c r="AC459" s="44"/>
      <c r="AD459" s="22"/>
      <c r="AE459" s="23" t="str">
        <f t="shared" ca="1" si="182"/>
        <v/>
      </c>
      <c r="AF459" s="22"/>
      <c r="AG459" s="23" t="str">
        <f t="shared" ca="1" si="183"/>
        <v/>
      </c>
      <c r="AH459" s="95"/>
      <c r="AI459" s="29" t="str">
        <f t="shared" ca="1" si="184"/>
        <v/>
      </c>
      <c r="AJ459" s="22"/>
      <c r="AK459" s="23" t="str">
        <f t="shared" ca="1" si="185"/>
        <v/>
      </c>
      <c r="AL459" s="22"/>
      <c r="AM459" s="23" t="str">
        <f t="shared" ca="1" si="186"/>
        <v/>
      </c>
      <c r="AN459" s="9" t="str">
        <f t="shared" si="187"/>
        <v/>
      </c>
      <c r="AO459" s="9" t="str">
        <f t="shared" si="188"/>
        <v/>
      </c>
      <c r="AP459" s="9" t="str">
        <f>IF(AN459=7,VLOOKUP(AO459,設定!$A$2:$B$6,2,1),"---")</f>
        <v>---</v>
      </c>
      <c r="AQ459" s="64"/>
      <c r="AR459" s="65"/>
      <c r="AS459" s="65"/>
      <c r="AT459" s="66" t="s">
        <v>105</v>
      </c>
      <c r="AU459" s="67"/>
      <c r="AV459" s="66"/>
      <c r="AW459" s="68"/>
      <c r="AX459" s="69" t="str">
        <f t="shared" si="191"/>
        <v/>
      </c>
      <c r="AY459" s="66" t="s">
        <v>105</v>
      </c>
      <c r="AZ459" s="66" t="s">
        <v>105</v>
      </c>
      <c r="BA459" s="66" t="s">
        <v>105</v>
      </c>
      <c r="BB459" s="66"/>
      <c r="BC459" s="66"/>
      <c r="BD459" s="66"/>
      <c r="BE459" s="66"/>
      <c r="BF459" s="70"/>
      <c r="BG459" s="74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153"/>
      <c r="BZ459" s="83"/>
      <c r="CA459" s="31"/>
      <c r="CB459" s="31">
        <v>447</v>
      </c>
      <c r="CC459" s="15" t="str">
        <f t="shared" si="189"/>
        <v/>
      </c>
      <c r="CD459" s="15" t="str">
        <f t="shared" si="192"/>
        <v>立得点表!3:12</v>
      </c>
      <c r="CE459" s="92" t="str">
        <f t="shared" si="193"/>
        <v>立得点表!16:25</v>
      </c>
      <c r="CF459" s="15" t="str">
        <f t="shared" si="194"/>
        <v>立3段得点表!3:13</v>
      </c>
      <c r="CG459" s="92" t="str">
        <f t="shared" si="195"/>
        <v>立3段得点表!16:25</v>
      </c>
      <c r="CH459" s="15" t="str">
        <f t="shared" si="196"/>
        <v>ボール得点表!3:13</v>
      </c>
      <c r="CI459" s="92" t="str">
        <f t="shared" si="197"/>
        <v>ボール得点表!16:25</v>
      </c>
      <c r="CJ459" s="15" t="str">
        <f t="shared" si="198"/>
        <v>50m得点表!3:13</v>
      </c>
      <c r="CK459" s="92" t="str">
        <f t="shared" si="199"/>
        <v>50m得点表!16:25</v>
      </c>
      <c r="CL459" s="15" t="str">
        <f t="shared" si="200"/>
        <v>往得点表!3:13</v>
      </c>
      <c r="CM459" s="92" t="str">
        <f t="shared" si="201"/>
        <v>往得点表!16:25</v>
      </c>
      <c r="CN459" s="15" t="str">
        <f t="shared" si="202"/>
        <v>腕得点表!3:13</v>
      </c>
      <c r="CO459" s="92" t="str">
        <f t="shared" si="203"/>
        <v>腕得点表!16:25</v>
      </c>
      <c r="CP459" s="15" t="str">
        <f t="shared" si="204"/>
        <v>腕膝得点表!3:4</v>
      </c>
      <c r="CQ459" s="92" t="str">
        <f t="shared" si="205"/>
        <v>腕膝得点表!8:9</v>
      </c>
      <c r="CR459" s="15" t="str">
        <f t="shared" si="206"/>
        <v>20mシャトルラン得点表!3:13</v>
      </c>
      <c r="CS459" s="92" t="str">
        <f t="shared" si="207"/>
        <v>20mシャトルラン得点表!16:25</v>
      </c>
      <c r="CT459" s="31" t="b">
        <f t="shared" si="190"/>
        <v>0</v>
      </c>
    </row>
    <row r="460" spans="1:98">
      <c r="A460" s="8">
        <v>448</v>
      </c>
      <c r="B460" s="117"/>
      <c r="C460" s="13"/>
      <c r="D460" s="138"/>
      <c r="E460" s="13"/>
      <c r="F460" s="111" t="str">
        <f t="shared" si="208"/>
        <v/>
      </c>
      <c r="G460" s="13"/>
      <c r="H460" s="13"/>
      <c r="I460" s="29"/>
      <c r="J460" s="114" t="str">
        <f t="shared" ca="1" si="179"/>
        <v/>
      </c>
      <c r="K460" s="4"/>
      <c r="L460" s="45"/>
      <c r="M460" s="45"/>
      <c r="N460" s="45"/>
      <c r="O460" s="22"/>
      <c r="P460" s="23" t="str">
        <f t="shared" ca="1" si="180"/>
        <v/>
      </c>
      <c r="Q460" s="42"/>
      <c r="R460" s="43"/>
      <c r="S460" s="43"/>
      <c r="T460" s="43"/>
      <c r="U460" s="120"/>
      <c r="V460" s="95"/>
      <c r="W460" s="29" t="str">
        <f t="shared" ca="1" si="181"/>
        <v/>
      </c>
      <c r="X460" s="29"/>
      <c r="Y460" s="42"/>
      <c r="Z460" s="43"/>
      <c r="AA460" s="43"/>
      <c r="AB460" s="43"/>
      <c r="AC460" s="44"/>
      <c r="AD460" s="22"/>
      <c r="AE460" s="23" t="str">
        <f t="shared" ca="1" si="182"/>
        <v/>
      </c>
      <c r="AF460" s="22"/>
      <c r="AG460" s="23" t="str">
        <f t="shared" ca="1" si="183"/>
        <v/>
      </c>
      <c r="AH460" s="95"/>
      <c r="AI460" s="29" t="str">
        <f t="shared" ca="1" si="184"/>
        <v/>
      </c>
      <c r="AJ460" s="22"/>
      <c r="AK460" s="23" t="str">
        <f t="shared" ca="1" si="185"/>
        <v/>
      </c>
      <c r="AL460" s="22"/>
      <c r="AM460" s="23" t="str">
        <f t="shared" ca="1" si="186"/>
        <v/>
      </c>
      <c r="AN460" s="9" t="str">
        <f t="shared" si="187"/>
        <v/>
      </c>
      <c r="AO460" s="9" t="str">
        <f t="shared" si="188"/>
        <v/>
      </c>
      <c r="AP460" s="9" t="str">
        <f>IF(AN460=7,VLOOKUP(AO460,設定!$A$2:$B$6,2,1),"---")</f>
        <v>---</v>
      </c>
      <c r="AQ460" s="64"/>
      <c r="AR460" s="65"/>
      <c r="AS460" s="65"/>
      <c r="AT460" s="66" t="s">
        <v>105</v>
      </c>
      <c r="AU460" s="67"/>
      <c r="AV460" s="66"/>
      <c r="AW460" s="68"/>
      <c r="AX460" s="69" t="str">
        <f t="shared" si="191"/>
        <v/>
      </c>
      <c r="AY460" s="66" t="s">
        <v>105</v>
      </c>
      <c r="AZ460" s="66" t="s">
        <v>105</v>
      </c>
      <c r="BA460" s="66" t="s">
        <v>105</v>
      </c>
      <c r="BB460" s="66"/>
      <c r="BC460" s="66"/>
      <c r="BD460" s="66"/>
      <c r="BE460" s="66"/>
      <c r="BF460" s="70"/>
      <c r="BG460" s="74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153"/>
      <c r="BZ460" s="83"/>
      <c r="CA460" s="31"/>
      <c r="CB460" s="31">
        <v>448</v>
      </c>
      <c r="CC460" s="15" t="str">
        <f t="shared" si="189"/>
        <v/>
      </c>
      <c r="CD460" s="15" t="str">
        <f t="shared" si="192"/>
        <v>立得点表!3:12</v>
      </c>
      <c r="CE460" s="92" t="str">
        <f t="shared" si="193"/>
        <v>立得点表!16:25</v>
      </c>
      <c r="CF460" s="15" t="str">
        <f t="shared" si="194"/>
        <v>立3段得点表!3:13</v>
      </c>
      <c r="CG460" s="92" t="str">
        <f t="shared" si="195"/>
        <v>立3段得点表!16:25</v>
      </c>
      <c r="CH460" s="15" t="str">
        <f t="shared" si="196"/>
        <v>ボール得点表!3:13</v>
      </c>
      <c r="CI460" s="92" t="str">
        <f t="shared" si="197"/>
        <v>ボール得点表!16:25</v>
      </c>
      <c r="CJ460" s="15" t="str">
        <f t="shared" si="198"/>
        <v>50m得点表!3:13</v>
      </c>
      <c r="CK460" s="92" t="str">
        <f t="shared" si="199"/>
        <v>50m得点表!16:25</v>
      </c>
      <c r="CL460" s="15" t="str">
        <f t="shared" si="200"/>
        <v>往得点表!3:13</v>
      </c>
      <c r="CM460" s="92" t="str">
        <f t="shared" si="201"/>
        <v>往得点表!16:25</v>
      </c>
      <c r="CN460" s="15" t="str">
        <f t="shared" si="202"/>
        <v>腕得点表!3:13</v>
      </c>
      <c r="CO460" s="92" t="str">
        <f t="shared" si="203"/>
        <v>腕得点表!16:25</v>
      </c>
      <c r="CP460" s="15" t="str">
        <f t="shared" si="204"/>
        <v>腕膝得点表!3:4</v>
      </c>
      <c r="CQ460" s="92" t="str">
        <f t="shared" si="205"/>
        <v>腕膝得点表!8:9</v>
      </c>
      <c r="CR460" s="15" t="str">
        <f t="shared" si="206"/>
        <v>20mシャトルラン得点表!3:13</v>
      </c>
      <c r="CS460" s="92" t="str">
        <f t="shared" si="207"/>
        <v>20mシャトルラン得点表!16:25</v>
      </c>
      <c r="CT460" s="31" t="b">
        <f t="shared" si="190"/>
        <v>0</v>
      </c>
    </row>
    <row r="461" spans="1:98">
      <c r="A461" s="8">
        <v>449</v>
      </c>
      <c r="B461" s="117"/>
      <c r="C461" s="13"/>
      <c r="D461" s="138"/>
      <c r="E461" s="13"/>
      <c r="F461" s="111" t="str">
        <f t="shared" si="208"/>
        <v/>
      </c>
      <c r="G461" s="13"/>
      <c r="H461" s="13"/>
      <c r="I461" s="29"/>
      <c r="J461" s="114" t="str">
        <f t="shared" ref="J461:J524" ca="1" si="209">IF(B461="","",IF(I461="","",CHOOSE(MATCH($I461,IF($C461="男",INDIRECT(CJ461),INDIRECT(CK461)),1),10,9,8,7,6,5,4,3,2,1)))</f>
        <v/>
      </c>
      <c r="K461" s="4"/>
      <c r="L461" s="45"/>
      <c r="M461" s="45"/>
      <c r="N461" s="45"/>
      <c r="O461" s="22"/>
      <c r="P461" s="23" t="str">
        <f t="shared" ref="P461:P524" ca="1" si="210">IF(B461="","",IF(O461="","",CHOOSE(MATCH($O461,IF($C461="男",INDIRECT(CD461),INDIRECT(CE461)),1),1,2,3,4,5,6,7,8,9,10)))</f>
        <v/>
      </c>
      <c r="Q461" s="42"/>
      <c r="R461" s="43"/>
      <c r="S461" s="43"/>
      <c r="T461" s="43"/>
      <c r="U461" s="120"/>
      <c r="V461" s="95"/>
      <c r="W461" s="29" t="str">
        <f t="shared" ref="W461:W524" ca="1" si="211">IF(B461="","",IF(V461="","",CHOOSE(MATCH($V461,IF($C461="男",INDIRECT(CH461),INDIRECT(CI461)),1),1,2,3,4,5,6,7,8,9,10)))</f>
        <v/>
      </c>
      <c r="X461" s="29"/>
      <c r="Y461" s="42"/>
      <c r="Z461" s="43"/>
      <c r="AA461" s="43"/>
      <c r="AB461" s="43"/>
      <c r="AC461" s="44"/>
      <c r="AD461" s="22"/>
      <c r="AE461" s="23" t="str">
        <f t="shared" ref="AE461:AE524" ca="1" si="212">IF(B461="","",IF(AD461="","",CHOOSE(MATCH(AD461,IF($C461="男",INDIRECT(CL461),INDIRECT(CM461)),1),1,2,3,4,5,6,7,8,9,10)))</f>
        <v/>
      </c>
      <c r="AF461" s="22"/>
      <c r="AG461" s="23" t="str">
        <f t="shared" ref="AG461:AG524" ca="1" si="213">IF(B461="","",IF(AF461="","",CHOOSE(MATCH(AF461,IF($C461="男",INDIRECT(CN461),INDIRECT(CO461)),1),1,2,3,4,5,6,7,8,9,10)))</f>
        <v/>
      </c>
      <c r="AH461" s="95"/>
      <c r="AI461" s="29" t="str">
        <f t="shared" ref="AI461:AI524" ca="1" si="214">IF(B461="","",IF(AH461="","",CHOOSE(MATCH(AH461,IF($C461="男",INDIRECT(CP461),INDIRECT(CQ461)),1),1,2,3,4,5,6,7,8,9,10)))</f>
        <v/>
      </c>
      <c r="AJ461" s="22"/>
      <c r="AK461" s="23" t="str">
        <f t="shared" ref="AK461:AK524" ca="1" si="215">IF(B461="","",IF(AJ461="","",CHOOSE(MATCH($AJ461,IF($C461="男",INDIRECT(CF461),INDIRECT(CG461)),1),1,2,3,4,5,6,7,8,9,10)))</f>
        <v/>
      </c>
      <c r="AL461" s="22"/>
      <c r="AM461" s="23" t="str">
        <f t="shared" ref="AM461:AM524" ca="1" si="216">IF(B461="","",IF(AL461="","",CHOOSE(MATCH(AL461,IF($C461="男",INDIRECT(CR461),INDIRECT(CS461)),1),1,2,3,4,5,6,7,8,9,10)))</f>
        <v/>
      </c>
      <c r="AN461" s="9" t="str">
        <f t="shared" ref="AN461:AN524" si="217">IF(B461="","",COUNT(O461,AJ461,V461,I461,AF461,AD461,AL461,AH461))</f>
        <v/>
      </c>
      <c r="AO461" s="9" t="str">
        <f t="shared" ref="AO461:AO524" si="218">IF(B461="","",SUM(P461,AK461,W461,AG461,J461,AE461,AM461,AI461))</f>
        <v/>
      </c>
      <c r="AP461" s="9" t="str">
        <f>IF(AN461=7,VLOOKUP(AO461,設定!$A$2:$B$6,2,1),"---")</f>
        <v>---</v>
      </c>
      <c r="AQ461" s="64"/>
      <c r="AR461" s="65"/>
      <c r="AS461" s="65"/>
      <c r="AT461" s="66" t="s">
        <v>105</v>
      </c>
      <c r="AU461" s="67"/>
      <c r="AV461" s="66"/>
      <c r="AW461" s="68"/>
      <c r="AX461" s="69" t="str">
        <f t="shared" si="191"/>
        <v/>
      </c>
      <c r="AY461" s="66" t="s">
        <v>105</v>
      </c>
      <c r="AZ461" s="66" t="s">
        <v>105</v>
      </c>
      <c r="BA461" s="66" t="s">
        <v>105</v>
      </c>
      <c r="BB461" s="66"/>
      <c r="BC461" s="66"/>
      <c r="BD461" s="66"/>
      <c r="BE461" s="66"/>
      <c r="BF461" s="70"/>
      <c r="BG461" s="74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153"/>
      <c r="BZ461" s="83"/>
      <c r="CA461" s="31"/>
      <c r="CB461" s="31">
        <v>449</v>
      </c>
      <c r="CC461" s="15" t="str">
        <f t="shared" ref="CC461:CC524" si="219">IF(F461="","",VLOOKUP(F461,年齢変換表,2))</f>
        <v/>
      </c>
      <c r="CD461" s="15" t="str">
        <f t="shared" si="192"/>
        <v>立得点表!3:12</v>
      </c>
      <c r="CE461" s="92" t="str">
        <f t="shared" si="193"/>
        <v>立得点表!16:25</v>
      </c>
      <c r="CF461" s="15" t="str">
        <f t="shared" si="194"/>
        <v>立3段得点表!3:13</v>
      </c>
      <c r="CG461" s="92" t="str">
        <f t="shared" si="195"/>
        <v>立3段得点表!16:25</v>
      </c>
      <c r="CH461" s="15" t="str">
        <f t="shared" si="196"/>
        <v>ボール得点表!3:13</v>
      </c>
      <c r="CI461" s="92" t="str">
        <f t="shared" si="197"/>
        <v>ボール得点表!16:25</v>
      </c>
      <c r="CJ461" s="15" t="str">
        <f t="shared" si="198"/>
        <v>50m得点表!3:13</v>
      </c>
      <c r="CK461" s="92" t="str">
        <f t="shared" si="199"/>
        <v>50m得点表!16:25</v>
      </c>
      <c r="CL461" s="15" t="str">
        <f t="shared" si="200"/>
        <v>往得点表!3:13</v>
      </c>
      <c r="CM461" s="92" t="str">
        <f t="shared" si="201"/>
        <v>往得点表!16:25</v>
      </c>
      <c r="CN461" s="15" t="str">
        <f t="shared" si="202"/>
        <v>腕得点表!3:13</v>
      </c>
      <c r="CO461" s="92" t="str">
        <f t="shared" si="203"/>
        <v>腕得点表!16:25</v>
      </c>
      <c r="CP461" s="15" t="str">
        <f t="shared" si="204"/>
        <v>腕膝得点表!3:4</v>
      </c>
      <c r="CQ461" s="92" t="str">
        <f t="shared" si="205"/>
        <v>腕膝得点表!8:9</v>
      </c>
      <c r="CR461" s="15" t="str">
        <f t="shared" si="206"/>
        <v>20mシャトルラン得点表!3:13</v>
      </c>
      <c r="CS461" s="92" t="str">
        <f t="shared" si="207"/>
        <v>20mシャトルラン得点表!16:25</v>
      </c>
      <c r="CT461" s="31" t="b">
        <f t="shared" ref="CT461:CT524" si="220">OR(AND(E461&lt;=7,E461&lt;&gt;""),AND(E461&gt;=50,E461=""))</f>
        <v>0</v>
      </c>
    </row>
    <row r="462" spans="1:98">
      <c r="A462" s="8">
        <v>450</v>
      </c>
      <c r="B462" s="117"/>
      <c r="C462" s="13"/>
      <c r="D462" s="138"/>
      <c r="E462" s="13"/>
      <c r="F462" s="111" t="str">
        <f t="shared" si="208"/>
        <v/>
      </c>
      <c r="G462" s="13"/>
      <c r="H462" s="13"/>
      <c r="I462" s="29"/>
      <c r="J462" s="114" t="str">
        <f t="shared" ca="1" si="209"/>
        <v/>
      </c>
      <c r="K462" s="4"/>
      <c r="L462" s="45"/>
      <c r="M462" s="45"/>
      <c r="N462" s="45"/>
      <c r="O462" s="22"/>
      <c r="P462" s="23" t="str">
        <f t="shared" ca="1" si="210"/>
        <v/>
      </c>
      <c r="Q462" s="42"/>
      <c r="R462" s="43"/>
      <c r="S462" s="43"/>
      <c r="T462" s="43"/>
      <c r="U462" s="120"/>
      <c r="V462" s="95"/>
      <c r="W462" s="29" t="str">
        <f t="shared" ca="1" si="211"/>
        <v/>
      </c>
      <c r="X462" s="29"/>
      <c r="Y462" s="42"/>
      <c r="Z462" s="43"/>
      <c r="AA462" s="43"/>
      <c r="AB462" s="43"/>
      <c r="AC462" s="44"/>
      <c r="AD462" s="22"/>
      <c r="AE462" s="23" t="str">
        <f t="shared" ca="1" si="212"/>
        <v/>
      </c>
      <c r="AF462" s="22"/>
      <c r="AG462" s="23" t="str">
        <f t="shared" ca="1" si="213"/>
        <v/>
      </c>
      <c r="AH462" s="95"/>
      <c r="AI462" s="29" t="str">
        <f t="shared" ca="1" si="214"/>
        <v/>
      </c>
      <c r="AJ462" s="22"/>
      <c r="AK462" s="23" t="str">
        <f t="shared" ca="1" si="215"/>
        <v/>
      </c>
      <c r="AL462" s="22"/>
      <c r="AM462" s="23" t="str">
        <f t="shared" ca="1" si="216"/>
        <v/>
      </c>
      <c r="AN462" s="9" t="str">
        <f t="shared" si="217"/>
        <v/>
      </c>
      <c r="AO462" s="9" t="str">
        <f t="shared" si="218"/>
        <v/>
      </c>
      <c r="AP462" s="9" t="str">
        <f>IF(AN462=7,VLOOKUP(AO462,設定!$A$2:$B$6,2,1),"---")</f>
        <v>---</v>
      </c>
      <c r="AQ462" s="64"/>
      <c r="AR462" s="65"/>
      <c r="AS462" s="65"/>
      <c r="AT462" s="66" t="s">
        <v>105</v>
      </c>
      <c r="AU462" s="67"/>
      <c r="AV462" s="66"/>
      <c r="AW462" s="68"/>
      <c r="AX462" s="69" t="str">
        <f t="shared" ref="AX462:AX525" si="221">IF(AW462="","",AW462/AV462)</f>
        <v/>
      </c>
      <c r="AY462" s="66" t="s">
        <v>105</v>
      </c>
      <c r="AZ462" s="66" t="s">
        <v>105</v>
      </c>
      <c r="BA462" s="66" t="s">
        <v>105</v>
      </c>
      <c r="BB462" s="66"/>
      <c r="BC462" s="66"/>
      <c r="BD462" s="66"/>
      <c r="BE462" s="66"/>
      <c r="BF462" s="70"/>
      <c r="BG462" s="74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153"/>
      <c r="BZ462" s="83"/>
      <c r="CA462" s="31"/>
      <c r="CB462" s="31">
        <v>450</v>
      </c>
      <c r="CC462" s="15" t="str">
        <f t="shared" si="219"/>
        <v/>
      </c>
      <c r="CD462" s="15" t="str">
        <f t="shared" ref="CD462:CD525" si="222">"立得点表!"&amp;$CC462&amp;"3:"&amp;$CC462&amp;"12"</f>
        <v>立得点表!3:12</v>
      </c>
      <c r="CE462" s="92" t="str">
        <f t="shared" ref="CE462:CE525" si="223">"立得点表!"&amp;$CC462&amp;"16:"&amp;$CC462&amp;"25"</f>
        <v>立得点表!16:25</v>
      </c>
      <c r="CF462" s="15" t="str">
        <f t="shared" ref="CF462:CF525" si="224">"立3段得点表!"&amp;$CC462&amp;"3:"&amp;$CC462&amp;"13"</f>
        <v>立3段得点表!3:13</v>
      </c>
      <c r="CG462" s="92" t="str">
        <f t="shared" ref="CG462:CG525" si="225">"立3段得点表!"&amp;$CC462&amp;"16:"&amp;$CC462&amp;"25"</f>
        <v>立3段得点表!16:25</v>
      </c>
      <c r="CH462" s="15" t="str">
        <f t="shared" ref="CH462:CH525" si="226">"ボール得点表!"&amp;$CC462&amp;"3:"&amp;$CC462&amp;"13"</f>
        <v>ボール得点表!3:13</v>
      </c>
      <c r="CI462" s="92" t="str">
        <f t="shared" ref="CI462:CI525" si="227">"ボール得点表!"&amp;$CC462&amp;"16:"&amp;$CC462&amp;"25"</f>
        <v>ボール得点表!16:25</v>
      </c>
      <c r="CJ462" s="15" t="str">
        <f t="shared" ref="CJ462:CJ525" si="228">"50m得点表!"&amp;$CC462&amp;"3:"&amp;$CC462&amp;"13"</f>
        <v>50m得点表!3:13</v>
      </c>
      <c r="CK462" s="92" t="str">
        <f t="shared" ref="CK462:CK525" si="229">"50m得点表!"&amp;$CC462&amp;"16:"&amp;$CC462&amp;"25"</f>
        <v>50m得点表!16:25</v>
      </c>
      <c r="CL462" s="15" t="str">
        <f t="shared" ref="CL462:CL525" si="230">"往得点表!"&amp;$CC462&amp;"3:"&amp;$CC462&amp;"13"</f>
        <v>往得点表!3:13</v>
      </c>
      <c r="CM462" s="92" t="str">
        <f t="shared" ref="CM462:CM525" si="231">"往得点表!"&amp;$CC462&amp;"16:"&amp;$CC462&amp;"25"</f>
        <v>往得点表!16:25</v>
      </c>
      <c r="CN462" s="15" t="str">
        <f t="shared" ref="CN462:CN525" si="232">"腕得点表!"&amp;$CC462&amp;"3:"&amp;$CC462&amp;"13"</f>
        <v>腕得点表!3:13</v>
      </c>
      <c r="CO462" s="92" t="str">
        <f t="shared" ref="CO462:CO525" si="233">"腕得点表!"&amp;$CC462&amp;"16:"&amp;$CC462&amp;"25"</f>
        <v>腕得点表!16:25</v>
      </c>
      <c r="CP462" s="15" t="str">
        <f t="shared" ref="CP462:CP525" si="234">"腕膝得点表!"&amp;$CC462&amp;"3:"&amp;$CC462&amp;"4"</f>
        <v>腕膝得点表!3:4</v>
      </c>
      <c r="CQ462" s="92" t="str">
        <f t="shared" ref="CQ462:CQ525" si="235">"腕膝得点表!"&amp;$CC462&amp;"8:"&amp;$CC462&amp;"9"</f>
        <v>腕膝得点表!8:9</v>
      </c>
      <c r="CR462" s="15" t="str">
        <f t="shared" ref="CR462:CR525" si="236">"20mシャトルラン得点表!"&amp;$CC462&amp;"3:"&amp;$CC462&amp;"13"</f>
        <v>20mシャトルラン得点表!3:13</v>
      </c>
      <c r="CS462" s="92" t="str">
        <f t="shared" ref="CS462:CS525" si="237">"20mシャトルラン得点表!"&amp;$CC462&amp;"16:"&amp;$CC462&amp;"25"</f>
        <v>20mシャトルラン得点表!16:25</v>
      </c>
      <c r="CT462" s="31" t="b">
        <f t="shared" si="220"/>
        <v>0</v>
      </c>
    </row>
    <row r="463" spans="1:98">
      <c r="A463" s="8">
        <v>451</v>
      </c>
      <c r="B463" s="117"/>
      <c r="C463" s="13"/>
      <c r="D463" s="138"/>
      <c r="E463" s="13"/>
      <c r="F463" s="111" t="str">
        <f t="shared" si="208"/>
        <v/>
      </c>
      <c r="G463" s="13"/>
      <c r="H463" s="13"/>
      <c r="I463" s="29"/>
      <c r="J463" s="114" t="str">
        <f t="shared" ca="1" si="209"/>
        <v/>
      </c>
      <c r="K463" s="4"/>
      <c r="L463" s="43"/>
      <c r="M463" s="43"/>
      <c r="N463" s="120"/>
      <c r="O463" s="22"/>
      <c r="P463" s="23" t="str">
        <f t="shared" ca="1" si="210"/>
        <v/>
      </c>
      <c r="Q463" s="42"/>
      <c r="R463" s="43"/>
      <c r="S463" s="43"/>
      <c r="T463" s="43"/>
      <c r="U463" s="120"/>
      <c r="V463" s="95"/>
      <c r="W463" s="29" t="str">
        <f t="shared" ca="1" si="211"/>
        <v/>
      </c>
      <c r="X463" s="29"/>
      <c r="Y463" s="42"/>
      <c r="Z463" s="43"/>
      <c r="AA463" s="43"/>
      <c r="AB463" s="43"/>
      <c r="AC463" s="44"/>
      <c r="AD463" s="22"/>
      <c r="AE463" s="23" t="str">
        <f t="shared" ca="1" si="212"/>
        <v/>
      </c>
      <c r="AF463" s="22"/>
      <c r="AG463" s="23" t="str">
        <f t="shared" ca="1" si="213"/>
        <v/>
      </c>
      <c r="AH463" s="95"/>
      <c r="AI463" s="29" t="str">
        <f t="shared" ca="1" si="214"/>
        <v/>
      </c>
      <c r="AJ463" s="22"/>
      <c r="AK463" s="23" t="str">
        <f t="shared" ca="1" si="215"/>
        <v/>
      </c>
      <c r="AL463" s="22"/>
      <c r="AM463" s="23" t="str">
        <f t="shared" ca="1" si="216"/>
        <v/>
      </c>
      <c r="AN463" s="9" t="str">
        <f t="shared" si="217"/>
        <v/>
      </c>
      <c r="AO463" s="9" t="str">
        <f t="shared" si="218"/>
        <v/>
      </c>
      <c r="AP463" s="9" t="str">
        <f>IF(AN463=7,VLOOKUP(AO463,設定!$A$2:$B$6,2,1),"---")</f>
        <v>---</v>
      </c>
      <c r="AQ463" s="64"/>
      <c r="AR463" s="65"/>
      <c r="AS463" s="65"/>
      <c r="AT463" s="66" t="s">
        <v>105</v>
      </c>
      <c r="AU463" s="67"/>
      <c r="AV463" s="66"/>
      <c r="AW463" s="68"/>
      <c r="AX463" s="69" t="str">
        <f t="shared" si="221"/>
        <v/>
      </c>
      <c r="AY463" s="66" t="s">
        <v>105</v>
      </c>
      <c r="AZ463" s="66" t="s">
        <v>105</v>
      </c>
      <c r="BA463" s="66" t="s">
        <v>105</v>
      </c>
      <c r="BB463" s="66"/>
      <c r="BC463" s="66"/>
      <c r="BD463" s="66"/>
      <c r="BE463" s="66"/>
      <c r="BF463" s="70"/>
      <c r="BG463" s="74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153"/>
      <c r="BZ463" s="83"/>
      <c r="CA463" s="31"/>
      <c r="CB463" s="31">
        <v>451</v>
      </c>
      <c r="CC463" s="15" t="str">
        <f t="shared" si="219"/>
        <v/>
      </c>
      <c r="CD463" s="15" t="str">
        <f t="shared" si="222"/>
        <v>立得点表!3:12</v>
      </c>
      <c r="CE463" s="92" t="str">
        <f t="shared" si="223"/>
        <v>立得点表!16:25</v>
      </c>
      <c r="CF463" s="15" t="str">
        <f t="shared" si="224"/>
        <v>立3段得点表!3:13</v>
      </c>
      <c r="CG463" s="92" t="str">
        <f t="shared" si="225"/>
        <v>立3段得点表!16:25</v>
      </c>
      <c r="CH463" s="15" t="str">
        <f t="shared" si="226"/>
        <v>ボール得点表!3:13</v>
      </c>
      <c r="CI463" s="92" t="str">
        <f t="shared" si="227"/>
        <v>ボール得点表!16:25</v>
      </c>
      <c r="CJ463" s="15" t="str">
        <f t="shared" si="228"/>
        <v>50m得点表!3:13</v>
      </c>
      <c r="CK463" s="92" t="str">
        <f t="shared" si="229"/>
        <v>50m得点表!16:25</v>
      </c>
      <c r="CL463" s="15" t="str">
        <f t="shared" si="230"/>
        <v>往得点表!3:13</v>
      </c>
      <c r="CM463" s="92" t="str">
        <f t="shared" si="231"/>
        <v>往得点表!16:25</v>
      </c>
      <c r="CN463" s="15" t="str">
        <f t="shared" si="232"/>
        <v>腕得点表!3:13</v>
      </c>
      <c r="CO463" s="92" t="str">
        <f t="shared" si="233"/>
        <v>腕得点表!16:25</v>
      </c>
      <c r="CP463" s="15" t="str">
        <f t="shared" si="234"/>
        <v>腕膝得点表!3:4</v>
      </c>
      <c r="CQ463" s="92" t="str">
        <f t="shared" si="235"/>
        <v>腕膝得点表!8:9</v>
      </c>
      <c r="CR463" s="15" t="str">
        <f t="shared" si="236"/>
        <v>20mシャトルラン得点表!3:13</v>
      </c>
      <c r="CS463" s="92" t="str">
        <f t="shared" si="237"/>
        <v>20mシャトルラン得点表!16:25</v>
      </c>
      <c r="CT463" s="31" t="b">
        <f t="shared" si="220"/>
        <v>0</v>
      </c>
    </row>
    <row r="464" spans="1:98">
      <c r="A464" s="8">
        <v>452</v>
      </c>
      <c r="B464" s="117"/>
      <c r="C464" s="13"/>
      <c r="D464" s="138"/>
      <c r="E464" s="13"/>
      <c r="F464" s="111" t="str">
        <f t="shared" si="208"/>
        <v/>
      </c>
      <c r="G464" s="13"/>
      <c r="H464" s="13"/>
      <c r="I464" s="29"/>
      <c r="J464" s="114" t="str">
        <f t="shared" ca="1" si="209"/>
        <v/>
      </c>
      <c r="K464" s="4"/>
      <c r="L464" s="43"/>
      <c r="M464" s="43"/>
      <c r="N464" s="120"/>
      <c r="O464" s="22"/>
      <c r="P464" s="23" t="str">
        <f t="shared" ca="1" si="210"/>
        <v/>
      </c>
      <c r="Q464" s="42"/>
      <c r="R464" s="43"/>
      <c r="S464" s="43"/>
      <c r="T464" s="43"/>
      <c r="U464" s="120"/>
      <c r="V464" s="95"/>
      <c r="W464" s="29" t="str">
        <f t="shared" ca="1" si="211"/>
        <v/>
      </c>
      <c r="X464" s="29"/>
      <c r="Y464" s="42"/>
      <c r="Z464" s="43"/>
      <c r="AA464" s="43"/>
      <c r="AB464" s="43"/>
      <c r="AC464" s="44"/>
      <c r="AD464" s="22"/>
      <c r="AE464" s="23" t="str">
        <f t="shared" ca="1" si="212"/>
        <v/>
      </c>
      <c r="AF464" s="22"/>
      <c r="AG464" s="23" t="str">
        <f t="shared" ca="1" si="213"/>
        <v/>
      </c>
      <c r="AH464" s="95"/>
      <c r="AI464" s="29" t="str">
        <f t="shared" ca="1" si="214"/>
        <v/>
      </c>
      <c r="AJ464" s="22"/>
      <c r="AK464" s="23" t="str">
        <f t="shared" ca="1" si="215"/>
        <v/>
      </c>
      <c r="AL464" s="22"/>
      <c r="AM464" s="23" t="str">
        <f t="shared" ca="1" si="216"/>
        <v/>
      </c>
      <c r="AN464" s="9" t="str">
        <f t="shared" si="217"/>
        <v/>
      </c>
      <c r="AO464" s="9" t="str">
        <f t="shared" si="218"/>
        <v/>
      </c>
      <c r="AP464" s="9" t="str">
        <f>IF(AN464=7,VLOOKUP(AO464,設定!$A$2:$B$6,2,1),"---")</f>
        <v>---</v>
      </c>
      <c r="AQ464" s="64"/>
      <c r="AR464" s="65"/>
      <c r="AS464" s="65"/>
      <c r="AT464" s="66" t="s">
        <v>105</v>
      </c>
      <c r="AU464" s="67"/>
      <c r="AV464" s="66"/>
      <c r="AW464" s="68"/>
      <c r="AX464" s="69" t="str">
        <f t="shared" si="221"/>
        <v/>
      </c>
      <c r="AY464" s="66" t="s">
        <v>105</v>
      </c>
      <c r="AZ464" s="66" t="s">
        <v>105</v>
      </c>
      <c r="BA464" s="66" t="s">
        <v>105</v>
      </c>
      <c r="BB464" s="66"/>
      <c r="BC464" s="66"/>
      <c r="BD464" s="66"/>
      <c r="BE464" s="66"/>
      <c r="BF464" s="70"/>
      <c r="BG464" s="74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153"/>
      <c r="BZ464" s="83"/>
      <c r="CA464" s="31"/>
      <c r="CB464" s="31">
        <v>452</v>
      </c>
      <c r="CC464" s="15" t="str">
        <f t="shared" si="219"/>
        <v/>
      </c>
      <c r="CD464" s="15" t="str">
        <f t="shared" si="222"/>
        <v>立得点表!3:12</v>
      </c>
      <c r="CE464" s="92" t="str">
        <f t="shared" si="223"/>
        <v>立得点表!16:25</v>
      </c>
      <c r="CF464" s="15" t="str">
        <f t="shared" si="224"/>
        <v>立3段得点表!3:13</v>
      </c>
      <c r="CG464" s="92" t="str">
        <f t="shared" si="225"/>
        <v>立3段得点表!16:25</v>
      </c>
      <c r="CH464" s="15" t="str">
        <f t="shared" si="226"/>
        <v>ボール得点表!3:13</v>
      </c>
      <c r="CI464" s="92" t="str">
        <f t="shared" si="227"/>
        <v>ボール得点表!16:25</v>
      </c>
      <c r="CJ464" s="15" t="str">
        <f t="shared" si="228"/>
        <v>50m得点表!3:13</v>
      </c>
      <c r="CK464" s="92" t="str">
        <f t="shared" si="229"/>
        <v>50m得点表!16:25</v>
      </c>
      <c r="CL464" s="15" t="str">
        <f t="shared" si="230"/>
        <v>往得点表!3:13</v>
      </c>
      <c r="CM464" s="92" t="str">
        <f t="shared" si="231"/>
        <v>往得点表!16:25</v>
      </c>
      <c r="CN464" s="15" t="str">
        <f t="shared" si="232"/>
        <v>腕得点表!3:13</v>
      </c>
      <c r="CO464" s="92" t="str">
        <f t="shared" si="233"/>
        <v>腕得点表!16:25</v>
      </c>
      <c r="CP464" s="15" t="str">
        <f t="shared" si="234"/>
        <v>腕膝得点表!3:4</v>
      </c>
      <c r="CQ464" s="92" t="str">
        <f t="shared" si="235"/>
        <v>腕膝得点表!8:9</v>
      </c>
      <c r="CR464" s="15" t="str">
        <f t="shared" si="236"/>
        <v>20mシャトルラン得点表!3:13</v>
      </c>
      <c r="CS464" s="92" t="str">
        <f t="shared" si="237"/>
        <v>20mシャトルラン得点表!16:25</v>
      </c>
      <c r="CT464" s="31" t="b">
        <f t="shared" si="220"/>
        <v>0</v>
      </c>
    </row>
    <row r="465" spans="1:98">
      <c r="A465" s="8">
        <v>453</v>
      </c>
      <c r="B465" s="117"/>
      <c r="C465" s="13"/>
      <c r="D465" s="138"/>
      <c r="E465" s="13"/>
      <c r="F465" s="111" t="str">
        <f t="shared" si="208"/>
        <v/>
      </c>
      <c r="G465" s="13"/>
      <c r="H465" s="13"/>
      <c r="I465" s="29"/>
      <c r="J465" s="114" t="str">
        <f t="shared" ca="1" si="209"/>
        <v/>
      </c>
      <c r="K465" s="4"/>
      <c r="L465" s="43"/>
      <c r="M465" s="43"/>
      <c r="N465" s="120"/>
      <c r="O465" s="22"/>
      <c r="P465" s="23" t="str">
        <f t="shared" ca="1" si="210"/>
        <v/>
      </c>
      <c r="Q465" s="42"/>
      <c r="R465" s="43"/>
      <c r="S465" s="43"/>
      <c r="T465" s="43"/>
      <c r="U465" s="120"/>
      <c r="V465" s="95"/>
      <c r="W465" s="29" t="str">
        <f t="shared" ca="1" si="211"/>
        <v/>
      </c>
      <c r="X465" s="29"/>
      <c r="Y465" s="42"/>
      <c r="Z465" s="43"/>
      <c r="AA465" s="43"/>
      <c r="AB465" s="43"/>
      <c r="AC465" s="44"/>
      <c r="AD465" s="22"/>
      <c r="AE465" s="23" t="str">
        <f t="shared" ca="1" si="212"/>
        <v/>
      </c>
      <c r="AF465" s="22"/>
      <c r="AG465" s="23" t="str">
        <f t="shared" ca="1" si="213"/>
        <v/>
      </c>
      <c r="AH465" s="95"/>
      <c r="AI465" s="29" t="str">
        <f t="shared" ca="1" si="214"/>
        <v/>
      </c>
      <c r="AJ465" s="22"/>
      <c r="AK465" s="23" t="str">
        <f t="shared" ca="1" si="215"/>
        <v/>
      </c>
      <c r="AL465" s="22"/>
      <c r="AM465" s="23" t="str">
        <f t="shared" ca="1" si="216"/>
        <v/>
      </c>
      <c r="AN465" s="9" t="str">
        <f t="shared" si="217"/>
        <v/>
      </c>
      <c r="AO465" s="9" t="str">
        <f t="shared" si="218"/>
        <v/>
      </c>
      <c r="AP465" s="9" t="str">
        <f>IF(AN465=7,VLOOKUP(AO465,設定!$A$2:$B$6,2,1),"---")</f>
        <v>---</v>
      </c>
      <c r="AQ465" s="64"/>
      <c r="AR465" s="65"/>
      <c r="AS465" s="65"/>
      <c r="AT465" s="66" t="s">
        <v>105</v>
      </c>
      <c r="AU465" s="67"/>
      <c r="AV465" s="66"/>
      <c r="AW465" s="68"/>
      <c r="AX465" s="69" t="str">
        <f t="shared" si="221"/>
        <v/>
      </c>
      <c r="AY465" s="66" t="s">
        <v>105</v>
      </c>
      <c r="AZ465" s="66" t="s">
        <v>105</v>
      </c>
      <c r="BA465" s="66" t="s">
        <v>105</v>
      </c>
      <c r="BB465" s="66"/>
      <c r="BC465" s="66"/>
      <c r="BD465" s="66"/>
      <c r="BE465" s="66"/>
      <c r="BF465" s="70"/>
      <c r="BG465" s="74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153"/>
      <c r="BZ465" s="83"/>
      <c r="CA465" s="31"/>
      <c r="CB465" s="31">
        <v>453</v>
      </c>
      <c r="CC465" s="15" t="str">
        <f t="shared" si="219"/>
        <v/>
      </c>
      <c r="CD465" s="15" t="str">
        <f t="shared" si="222"/>
        <v>立得点表!3:12</v>
      </c>
      <c r="CE465" s="92" t="str">
        <f t="shared" si="223"/>
        <v>立得点表!16:25</v>
      </c>
      <c r="CF465" s="15" t="str">
        <f t="shared" si="224"/>
        <v>立3段得点表!3:13</v>
      </c>
      <c r="CG465" s="92" t="str">
        <f t="shared" si="225"/>
        <v>立3段得点表!16:25</v>
      </c>
      <c r="CH465" s="15" t="str">
        <f t="shared" si="226"/>
        <v>ボール得点表!3:13</v>
      </c>
      <c r="CI465" s="92" t="str">
        <f t="shared" si="227"/>
        <v>ボール得点表!16:25</v>
      </c>
      <c r="CJ465" s="15" t="str">
        <f t="shared" si="228"/>
        <v>50m得点表!3:13</v>
      </c>
      <c r="CK465" s="92" t="str">
        <f t="shared" si="229"/>
        <v>50m得点表!16:25</v>
      </c>
      <c r="CL465" s="15" t="str">
        <f t="shared" si="230"/>
        <v>往得点表!3:13</v>
      </c>
      <c r="CM465" s="92" t="str">
        <f t="shared" si="231"/>
        <v>往得点表!16:25</v>
      </c>
      <c r="CN465" s="15" t="str">
        <f t="shared" si="232"/>
        <v>腕得点表!3:13</v>
      </c>
      <c r="CO465" s="92" t="str">
        <f t="shared" si="233"/>
        <v>腕得点表!16:25</v>
      </c>
      <c r="CP465" s="15" t="str">
        <f t="shared" si="234"/>
        <v>腕膝得点表!3:4</v>
      </c>
      <c r="CQ465" s="92" t="str">
        <f t="shared" si="235"/>
        <v>腕膝得点表!8:9</v>
      </c>
      <c r="CR465" s="15" t="str">
        <f t="shared" si="236"/>
        <v>20mシャトルラン得点表!3:13</v>
      </c>
      <c r="CS465" s="92" t="str">
        <f t="shared" si="237"/>
        <v>20mシャトルラン得点表!16:25</v>
      </c>
      <c r="CT465" s="31" t="b">
        <f t="shared" si="220"/>
        <v>0</v>
      </c>
    </row>
    <row r="466" spans="1:98">
      <c r="A466" s="8">
        <v>454</v>
      </c>
      <c r="B466" s="117"/>
      <c r="C466" s="13"/>
      <c r="D466" s="138"/>
      <c r="E466" s="13"/>
      <c r="F466" s="111" t="str">
        <f t="shared" si="208"/>
        <v/>
      </c>
      <c r="G466" s="13"/>
      <c r="H466" s="13"/>
      <c r="I466" s="29"/>
      <c r="J466" s="114" t="str">
        <f t="shared" ca="1" si="209"/>
        <v/>
      </c>
      <c r="K466" s="4"/>
      <c r="L466" s="43"/>
      <c r="M466" s="43"/>
      <c r="N466" s="120"/>
      <c r="O466" s="22"/>
      <c r="P466" s="23" t="str">
        <f t="shared" ca="1" si="210"/>
        <v/>
      </c>
      <c r="Q466" s="42"/>
      <c r="R466" s="43"/>
      <c r="S466" s="43"/>
      <c r="T466" s="43"/>
      <c r="U466" s="120"/>
      <c r="V466" s="95"/>
      <c r="W466" s="29" t="str">
        <f t="shared" ca="1" si="211"/>
        <v/>
      </c>
      <c r="X466" s="29"/>
      <c r="Y466" s="42"/>
      <c r="Z466" s="43"/>
      <c r="AA466" s="43"/>
      <c r="AB466" s="43"/>
      <c r="AC466" s="44"/>
      <c r="AD466" s="22"/>
      <c r="AE466" s="23" t="str">
        <f t="shared" ca="1" si="212"/>
        <v/>
      </c>
      <c r="AF466" s="22"/>
      <c r="AG466" s="23" t="str">
        <f t="shared" ca="1" si="213"/>
        <v/>
      </c>
      <c r="AH466" s="95"/>
      <c r="AI466" s="29" t="str">
        <f t="shared" ca="1" si="214"/>
        <v/>
      </c>
      <c r="AJ466" s="22"/>
      <c r="AK466" s="23" t="str">
        <f t="shared" ca="1" si="215"/>
        <v/>
      </c>
      <c r="AL466" s="22"/>
      <c r="AM466" s="23" t="str">
        <f t="shared" ca="1" si="216"/>
        <v/>
      </c>
      <c r="AN466" s="9" t="str">
        <f t="shared" si="217"/>
        <v/>
      </c>
      <c r="AO466" s="9" t="str">
        <f t="shared" si="218"/>
        <v/>
      </c>
      <c r="AP466" s="9" t="str">
        <f>IF(AN466=7,VLOOKUP(AO466,設定!$A$2:$B$6,2,1),"---")</f>
        <v>---</v>
      </c>
      <c r="AQ466" s="64"/>
      <c r="AR466" s="65"/>
      <c r="AS466" s="65"/>
      <c r="AT466" s="66" t="s">
        <v>105</v>
      </c>
      <c r="AU466" s="67"/>
      <c r="AV466" s="66"/>
      <c r="AW466" s="68"/>
      <c r="AX466" s="69" t="str">
        <f t="shared" si="221"/>
        <v/>
      </c>
      <c r="AY466" s="66" t="s">
        <v>105</v>
      </c>
      <c r="AZ466" s="66" t="s">
        <v>105</v>
      </c>
      <c r="BA466" s="66" t="s">
        <v>105</v>
      </c>
      <c r="BB466" s="66"/>
      <c r="BC466" s="66"/>
      <c r="BD466" s="66"/>
      <c r="BE466" s="66"/>
      <c r="BF466" s="70"/>
      <c r="BG466" s="74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153"/>
      <c r="BZ466" s="83"/>
      <c r="CA466" s="31"/>
      <c r="CB466" s="31">
        <v>454</v>
      </c>
      <c r="CC466" s="15" t="str">
        <f t="shared" si="219"/>
        <v/>
      </c>
      <c r="CD466" s="15" t="str">
        <f t="shared" si="222"/>
        <v>立得点表!3:12</v>
      </c>
      <c r="CE466" s="92" t="str">
        <f t="shared" si="223"/>
        <v>立得点表!16:25</v>
      </c>
      <c r="CF466" s="15" t="str">
        <f t="shared" si="224"/>
        <v>立3段得点表!3:13</v>
      </c>
      <c r="CG466" s="92" t="str">
        <f t="shared" si="225"/>
        <v>立3段得点表!16:25</v>
      </c>
      <c r="CH466" s="15" t="str">
        <f t="shared" si="226"/>
        <v>ボール得点表!3:13</v>
      </c>
      <c r="CI466" s="92" t="str">
        <f t="shared" si="227"/>
        <v>ボール得点表!16:25</v>
      </c>
      <c r="CJ466" s="15" t="str">
        <f t="shared" si="228"/>
        <v>50m得点表!3:13</v>
      </c>
      <c r="CK466" s="92" t="str">
        <f t="shared" si="229"/>
        <v>50m得点表!16:25</v>
      </c>
      <c r="CL466" s="15" t="str">
        <f t="shared" si="230"/>
        <v>往得点表!3:13</v>
      </c>
      <c r="CM466" s="92" t="str">
        <f t="shared" si="231"/>
        <v>往得点表!16:25</v>
      </c>
      <c r="CN466" s="15" t="str">
        <f t="shared" si="232"/>
        <v>腕得点表!3:13</v>
      </c>
      <c r="CO466" s="92" t="str">
        <f t="shared" si="233"/>
        <v>腕得点表!16:25</v>
      </c>
      <c r="CP466" s="15" t="str">
        <f t="shared" si="234"/>
        <v>腕膝得点表!3:4</v>
      </c>
      <c r="CQ466" s="92" t="str">
        <f t="shared" si="235"/>
        <v>腕膝得点表!8:9</v>
      </c>
      <c r="CR466" s="15" t="str">
        <f t="shared" si="236"/>
        <v>20mシャトルラン得点表!3:13</v>
      </c>
      <c r="CS466" s="92" t="str">
        <f t="shared" si="237"/>
        <v>20mシャトルラン得点表!16:25</v>
      </c>
      <c r="CT466" s="31" t="b">
        <f t="shared" si="220"/>
        <v>0</v>
      </c>
    </row>
    <row r="467" spans="1:98">
      <c r="A467" s="8">
        <v>455</v>
      </c>
      <c r="B467" s="117"/>
      <c r="C467" s="13"/>
      <c r="D467" s="138"/>
      <c r="E467" s="13"/>
      <c r="F467" s="111" t="str">
        <f t="shared" si="208"/>
        <v/>
      </c>
      <c r="G467" s="13"/>
      <c r="H467" s="13"/>
      <c r="I467" s="29"/>
      <c r="J467" s="114" t="str">
        <f t="shared" ca="1" si="209"/>
        <v/>
      </c>
      <c r="K467" s="4"/>
      <c r="L467" s="43"/>
      <c r="M467" s="43"/>
      <c r="N467" s="120"/>
      <c r="O467" s="22"/>
      <c r="P467" s="23" t="str">
        <f t="shared" ca="1" si="210"/>
        <v/>
      </c>
      <c r="Q467" s="42"/>
      <c r="R467" s="43"/>
      <c r="S467" s="43"/>
      <c r="T467" s="43"/>
      <c r="U467" s="120"/>
      <c r="V467" s="95"/>
      <c r="W467" s="29" t="str">
        <f t="shared" ca="1" si="211"/>
        <v/>
      </c>
      <c r="X467" s="29"/>
      <c r="Y467" s="42"/>
      <c r="Z467" s="43"/>
      <c r="AA467" s="43"/>
      <c r="AB467" s="43"/>
      <c r="AC467" s="44"/>
      <c r="AD467" s="22"/>
      <c r="AE467" s="23" t="str">
        <f t="shared" ca="1" si="212"/>
        <v/>
      </c>
      <c r="AF467" s="22"/>
      <c r="AG467" s="23" t="str">
        <f t="shared" ca="1" si="213"/>
        <v/>
      </c>
      <c r="AH467" s="95"/>
      <c r="AI467" s="29" t="str">
        <f t="shared" ca="1" si="214"/>
        <v/>
      </c>
      <c r="AJ467" s="22"/>
      <c r="AK467" s="23" t="str">
        <f t="shared" ca="1" si="215"/>
        <v/>
      </c>
      <c r="AL467" s="22"/>
      <c r="AM467" s="23" t="str">
        <f t="shared" ca="1" si="216"/>
        <v/>
      </c>
      <c r="AN467" s="9" t="str">
        <f t="shared" si="217"/>
        <v/>
      </c>
      <c r="AO467" s="9" t="str">
        <f t="shared" si="218"/>
        <v/>
      </c>
      <c r="AP467" s="9" t="str">
        <f>IF(AN467=7,VLOOKUP(AO467,設定!$A$2:$B$6,2,1),"---")</f>
        <v>---</v>
      </c>
      <c r="AQ467" s="64"/>
      <c r="AR467" s="65"/>
      <c r="AS467" s="65"/>
      <c r="AT467" s="66" t="s">
        <v>105</v>
      </c>
      <c r="AU467" s="67"/>
      <c r="AV467" s="66"/>
      <c r="AW467" s="68"/>
      <c r="AX467" s="69" t="str">
        <f t="shared" si="221"/>
        <v/>
      </c>
      <c r="AY467" s="66" t="s">
        <v>105</v>
      </c>
      <c r="AZ467" s="66" t="s">
        <v>105</v>
      </c>
      <c r="BA467" s="66" t="s">
        <v>105</v>
      </c>
      <c r="BB467" s="66"/>
      <c r="BC467" s="66"/>
      <c r="BD467" s="66"/>
      <c r="BE467" s="66"/>
      <c r="BF467" s="70"/>
      <c r="BG467" s="74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153"/>
      <c r="BZ467" s="83"/>
      <c r="CA467" s="31"/>
      <c r="CB467" s="31">
        <v>455</v>
      </c>
      <c r="CC467" s="15" t="str">
        <f t="shared" si="219"/>
        <v/>
      </c>
      <c r="CD467" s="15" t="str">
        <f t="shared" si="222"/>
        <v>立得点表!3:12</v>
      </c>
      <c r="CE467" s="92" t="str">
        <f t="shared" si="223"/>
        <v>立得点表!16:25</v>
      </c>
      <c r="CF467" s="15" t="str">
        <f t="shared" si="224"/>
        <v>立3段得点表!3:13</v>
      </c>
      <c r="CG467" s="92" t="str">
        <f t="shared" si="225"/>
        <v>立3段得点表!16:25</v>
      </c>
      <c r="CH467" s="15" t="str">
        <f t="shared" si="226"/>
        <v>ボール得点表!3:13</v>
      </c>
      <c r="CI467" s="92" t="str">
        <f t="shared" si="227"/>
        <v>ボール得点表!16:25</v>
      </c>
      <c r="CJ467" s="15" t="str">
        <f t="shared" si="228"/>
        <v>50m得点表!3:13</v>
      </c>
      <c r="CK467" s="92" t="str">
        <f t="shared" si="229"/>
        <v>50m得点表!16:25</v>
      </c>
      <c r="CL467" s="15" t="str">
        <f t="shared" si="230"/>
        <v>往得点表!3:13</v>
      </c>
      <c r="CM467" s="92" t="str">
        <f t="shared" si="231"/>
        <v>往得点表!16:25</v>
      </c>
      <c r="CN467" s="15" t="str">
        <f t="shared" si="232"/>
        <v>腕得点表!3:13</v>
      </c>
      <c r="CO467" s="92" t="str">
        <f t="shared" si="233"/>
        <v>腕得点表!16:25</v>
      </c>
      <c r="CP467" s="15" t="str">
        <f t="shared" si="234"/>
        <v>腕膝得点表!3:4</v>
      </c>
      <c r="CQ467" s="92" t="str">
        <f t="shared" si="235"/>
        <v>腕膝得点表!8:9</v>
      </c>
      <c r="CR467" s="15" t="str">
        <f t="shared" si="236"/>
        <v>20mシャトルラン得点表!3:13</v>
      </c>
      <c r="CS467" s="92" t="str">
        <f t="shared" si="237"/>
        <v>20mシャトルラン得点表!16:25</v>
      </c>
      <c r="CT467" s="31" t="b">
        <f t="shared" si="220"/>
        <v>0</v>
      </c>
    </row>
    <row r="468" spans="1:98">
      <c r="A468" s="8">
        <v>456</v>
      </c>
      <c r="B468" s="117"/>
      <c r="C468" s="13"/>
      <c r="D468" s="138"/>
      <c r="E468" s="13"/>
      <c r="F468" s="111" t="str">
        <f t="shared" si="208"/>
        <v/>
      </c>
      <c r="G468" s="13"/>
      <c r="H468" s="13"/>
      <c r="I468" s="29"/>
      <c r="J468" s="114" t="str">
        <f t="shared" ca="1" si="209"/>
        <v/>
      </c>
      <c r="K468" s="4"/>
      <c r="L468" s="43"/>
      <c r="M468" s="43"/>
      <c r="N468" s="120"/>
      <c r="O468" s="22"/>
      <c r="P468" s="23" t="str">
        <f t="shared" ca="1" si="210"/>
        <v/>
      </c>
      <c r="Q468" s="42"/>
      <c r="R468" s="43"/>
      <c r="S468" s="43"/>
      <c r="T468" s="43"/>
      <c r="U468" s="120"/>
      <c r="V468" s="95"/>
      <c r="W468" s="29" t="str">
        <f t="shared" ca="1" si="211"/>
        <v/>
      </c>
      <c r="X468" s="29"/>
      <c r="Y468" s="42"/>
      <c r="Z468" s="43"/>
      <c r="AA468" s="43"/>
      <c r="AB468" s="43"/>
      <c r="AC468" s="44"/>
      <c r="AD468" s="22"/>
      <c r="AE468" s="23" t="str">
        <f t="shared" ca="1" si="212"/>
        <v/>
      </c>
      <c r="AF468" s="22"/>
      <c r="AG468" s="23" t="str">
        <f t="shared" ca="1" si="213"/>
        <v/>
      </c>
      <c r="AH468" s="95"/>
      <c r="AI468" s="29" t="str">
        <f t="shared" ca="1" si="214"/>
        <v/>
      </c>
      <c r="AJ468" s="22"/>
      <c r="AK468" s="23" t="str">
        <f t="shared" ca="1" si="215"/>
        <v/>
      </c>
      <c r="AL468" s="22"/>
      <c r="AM468" s="23" t="str">
        <f t="shared" ca="1" si="216"/>
        <v/>
      </c>
      <c r="AN468" s="9" t="str">
        <f t="shared" si="217"/>
        <v/>
      </c>
      <c r="AO468" s="9" t="str">
        <f t="shared" si="218"/>
        <v/>
      </c>
      <c r="AP468" s="9" t="str">
        <f>IF(AN468=7,VLOOKUP(AO468,設定!$A$2:$B$6,2,1),"---")</f>
        <v>---</v>
      </c>
      <c r="AQ468" s="64"/>
      <c r="AR468" s="65"/>
      <c r="AS468" s="65"/>
      <c r="AT468" s="66" t="s">
        <v>105</v>
      </c>
      <c r="AU468" s="67"/>
      <c r="AV468" s="66"/>
      <c r="AW468" s="68"/>
      <c r="AX468" s="69" t="str">
        <f t="shared" si="221"/>
        <v/>
      </c>
      <c r="AY468" s="66" t="s">
        <v>105</v>
      </c>
      <c r="AZ468" s="66" t="s">
        <v>105</v>
      </c>
      <c r="BA468" s="66" t="s">
        <v>105</v>
      </c>
      <c r="BB468" s="66"/>
      <c r="BC468" s="66"/>
      <c r="BD468" s="66"/>
      <c r="BE468" s="66"/>
      <c r="BF468" s="70"/>
      <c r="BG468" s="74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153"/>
      <c r="BZ468" s="83"/>
      <c r="CA468" s="31"/>
      <c r="CB468" s="31">
        <v>456</v>
      </c>
      <c r="CC468" s="15" t="str">
        <f t="shared" si="219"/>
        <v/>
      </c>
      <c r="CD468" s="15" t="str">
        <f t="shared" si="222"/>
        <v>立得点表!3:12</v>
      </c>
      <c r="CE468" s="92" t="str">
        <f t="shared" si="223"/>
        <v>立得点表!16:25</v>
      </c>
      <c r="CF468" s="15" t="str">
        <f t="shared" si="224"/>
        <v>立3段得点表!3:13</v>
      </c>
      <c r="CG468" s="92" t="str">
        <f t="shared" si="225"/>
        <v>立3段得点表!16:25</v>
      </c>
      <c r="CH468" s="15" t="str">
        <f t="shared" si="226"/>
        <v>ボール得点表!3:13</v>
      </c>
      <c r="CI468" s="92" t="str">
        <f t="shared" si="227"/>
        <v>ボール得点表!16:25</v>
      </c>
      <c r="CJ468" s="15" t="str">
        <f t="shared" si="228"/>
        <v>50m得点表!3:13</v>
      </c>
      <c r="CK468" s="92" t="str">
        <f t="shared" si="229"/>
        <v>50m得点表!16:25</v>
      </c>
      <c r="CL468" s="15" t="str">
        <f t="shared" si="230"/>
        <v>往得点表!3:13</v>
      </c>
      <c r="CM468" s="92" t="str">
        <f t="shared" si="231"/>
        <v>往得点表!16:25</v>
      </c>
      <c r="CN468" s="15" t="str">
        <f t="shared" si="232"/>
        <v>腕得点表!3:13</v>
      </c>
      <c r="CO468" s="92" t="str">
        <f t="shared" si="233"/>
        <v>腕得点表!16:25</v>
      </c>
      <c r="CP468" s="15" t="str">
        <f t="shared" si="234"/>
        <v>腕膝得点表!3:4</v>
      </c>
      <c r="CQ468" s="92" t="str">
        <f t="shared" si="235"/>
        <v>腕膝得点表!8:9</v>
      </c>
      <c r="CR468" s="15" t="str">
        <f t="shared" si="236"/>
        <v>20mシャトルラン得点表!3:13</v>
      </c>
      <c r="CS468" s="92" t="str">
        <f t="shared" si="237"/>
        <v>20mシャトルラン得点表!16:25</v>
      </c>
      <c r="CT468" s="31" t="b">
        <f t="shared" si="220"/>
        <v>0</v>
      </c>
    </row>
    <row r="469" spans="1:98">
      <c r="A469" s="8">
        <v>457</v>
      </c>
      <c r="B469" s="117"/>
      <c r="C469" s="13"/>
      <c r="D469" s="138"/>
      <c r="E469" s="13"/>
      <c r="F469" s="111" t="str">
        <f t="shared" si="208"/>
        <v/>
      </c>
      <c r="G469" s="13"/>
      <c r="H469" s="13"/>
      <c r="I469" s="29"/>
      <c r="J469" s="114" t="str">
        <f t="shared" ca="1" si="209"/>
        <v/>
      </c>
      <c r="K469" s="4"/>
      <c r="L469" s="43"/>
      <c r="M469" s="43"/>
      <c r="N469" s="120"/>
      <c r="O469" s="22"/>
      <c r="P469" s="23" t="str">
        <f t="shared" ca="1" si="210"/>
        <v/>
      </c>
      <c r="Q469" s="42"/>
      <c r="R469" s="43"/>
      <c r="S469" s="43"/>
      <c r="T469" s="43"/>
      <c r="U469" s="120"/>
      <c r="V469" s="95"/>
      <c r="W469" s="29" t="str">
        <f t="shared" ca="1" si="211"/>
        <v/>
      </c>
      <c r="X469" s="29"/>
      <c r="Y469" s="42"/>
      <c r="Z469" s="43"/>
      <c r="AA469" s="43"/>
      <c r="AB469" s="43"/>
      <c r="AC469" s="44"/>
      <c r="AD469" s="22"/>
      <c r="AE469" s="23" t="str">
        <f t="shared" ca="1" si="212"/>
        <v/>
      </c>
      <c r="AF469" s="22"/>
      <c r="AG469" s="23" t="str">
        <f t="shared" ca="1" si="213"/>
        <v/>
      </c>
      <c r="AH469" s="95"/>
      <c r="AI469" s="29" t="str">
        <f t="shared" ca="1" si="214"/>
        <v/>
      </c>
      <c r="AJ469" s="22"/>
      <c r="AK469" s="23" t="str">
        <f t="shared" ca="1" si="215"/>
        <v/>
      </c>
      <c r="AL469" s="22"/>
      <c r="AM469" s="23" t="str">
        <f t="shared" ca="1" si="216"/>
        <v/>
      </c>
      <c r="AN469" s="9" t="str">
        <f t="shared" si="217"/>
        <v/>
      </c>
      <c r="AO469" s="9" t="str">
        <f t="shared" si="218"/>
        <v/>
      </c>
      <c r="AP469" s="9" t="str">
        <f>IF(AN469=7,VLOOKUP(AO469,設定!$A$2:$B$6,2,1),"---")</f>
        <v>---</v>
      </c>
      <c r="AQ469" s="64"/>
      <c r="AR469" s="65"/>
      <c r="AS469" s="65"/>
      <c r="AT469" s="66" t="s">
        <v>105</v>
      </c>
      <c r="AU469" s="67"/>
      <c r="AV469" s="66"/>
      <c r="AW469" s="68"/>
      <c r="AX469" s="69" t="str">
        <f t="shared" si="221"/>
        <v/>
      </c>
      <c r="AY469" s="66" t="s">
        <v>105</v>
      </c>
      <c r="AZ469" s="66" t="s">
        <v>105</v>
      </c>
      <c r="BA469" s="66" t="s">
        <v>105</v>
      </c>
      <c r="BB469" s="66"/>
      <c r="BC469" s="66"/>
      <c r="BD469" s="66"/>
      <c r="BE469" s="66"/>
      <c r="BF469" s="70"/>
      <c r="BG469" s="74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153"/>
      <c r="BZ469" s="83"/>
      <c r="CA469" s="31"/>
      <c r="CB469" s="31">
        <v>457</v>
      </c>
      <c r="CC469" s="15" t="str">
        <f t="shared" si="219"/>
        <v/>
      </c>
      <c r="CD469" s="15" t="str">
        <f t="shared" si="222"/>
        <v>立得点表!3:12</v>
      </c>
      <c r="CE469" s="92" t="str">
        <f t="shared" si="223"/>
        <v>立得点表!16:25</v>
      </c>
      <c r="CF469" s="15" t="str">
        <f t="shared" si="224"/>
        <v>立3段得点表!3:13</v>
      </c>
      <c r="CG469" s="92" t="str">
        <f t="shared" si="225"/>
        <v>立3段得点表!16:25</v>
      </c>
      <c r="CH469" s="15" t="str">
        <f t="shared" si="226"/>
        <v>ボール得点表!3:13</v>
      </c>
      <c r="CI469" s="92" t="str">
        <f t="shared" si="227"/>
        <v>ボール得点表!16:25</v>
      </c>
      <c r="CJ469" s="15" t="str">
        <f t="shared" si="228"/>
        <v>50m得点表!3:13</v>
      </c>
      <c r="CK469" s="92" t="str">
        <f t="shared" si="229"/>
        <v>50m得点表!16:25</v>
      </c>
      <c r="CL469" s="15" t="str">
        <f t="shared" si="230"/>
        <v>往得点表!3:13</v>
      </c>
      <c r="CM469" s="92" t="str">
        <f t="shared" si="231"/>
        <v>往得点表!16:25</v>
      </c>
      <c r="CN469" s="15" t="str">
        <f t="shared" si="232"/>
        <v>腕得点表!3:13</v>
      </c>
      <c r="CO469" s="92" t="str">
        <f t="shared" si="233"/>
        <v>腕得点表!16:25</v>
      </c>
      <c r="CP469" s="15" t="str">
        <f t="shared" si="234"/>
        <v>腕膝得点表!3:4</v>
      </c>
      <c r="CQ469" s="92" t="str">
        <f t="shared" si="235"/>
        <v>腕膝得点表!8:9</v>
      </c>
      <c r="CR469" s="15" t="str">
        <f t="shared" si="236"/>
        <v>20mシャトルラン得点表!3:13</v>
      </c>
      <c r="CS469" s="92" t="str">
        <f t="shared" si="237"/>
        <v>20mシャトルラン得点表!16:25</v>
      </c>
      <c r="CT469" s="31" t="b">
        <f t="shared" si="220"/>
        <v>0</v>
      </c>
    </row>
    <row r="470" spans="1:98">
      <c r="A470" s="8">
        <v>458</v>
      </c>
      <c r="B470" s="117"/>
      <c r="C470" s="13"/>
      <c r="D470" s="138"/>
      <c r="E470" s="13"/>
      <c r="F470" s="111" t="str">
        <f t="shared" si="208"/>
        <v/>
      </c>
      <c r="G470" s="13"/>
      <c r="H470" s="13"/>
      <c r="I470" s="29"/>
      <c r="J470" s="114" t="str">
        <f t="shared" ca="1" si="209"/>
        <v/>
      </c>
      <c r="K470" s="4"/>
      <c r="L470" s="43"/>
      <c r="M470" s="43"/>
      <c r="N470" s="120"/>
      <c r="O470" s="22"/>
      <c r="P470" s="23" t="str">
        <f t="shared" ca="1" si="210"/>
        <v/>
      </c>
      <c r="Q470" s="42"/>
      <c r="R470" s="43"/>
      <c r="S470" s="43"/>
      <c r="T470" s="43"/>
      <c r="U470" s="120"/>
      <c r="V470" s="95"/>
      <c r="W470" s="29" t="str">
        <f t="shared" ca="1" si="211"/>
        <v/>
      </c>
      <c r="X470" s="29"/>
      <c r="Y470" s="42"/>
      <c r="Z470" s="43"/>
      <c r="AA470" s="43"/>
      <c r="AB470" s="43"/>
      <c r="AC470" s="44"/>
      <c r="AD470" s="22"/>
      <c r="AE470" s="23" t="str">
        <f t="shared" ca="1" si="212"/>
        <v/>
      </c>
      <c r="AF470" s="22"/>
      <c r="AG470" s="23" t="str">
        <f t="shared" ca="1" si="213"/>
        <v/>
      </c>
      <c r="AH470" s="95"/>
      <c r="AI470" s="29" t="str">
        <f t="shared" ca="1" si="214"/>
        <v/>
      </c>
      <c r="AJ470" s="22"/>
      <c r="AK470" s="23" t="str">
        <f t="shared" ca="1" si="215"/>
        <v/>
      </c>
      <c r="AL470" s="22"/>
      <c r="AM470" s="23" t="str">
        <f t="shared" ca="1" si="216"/>
        <v/>
      </c>
      <c r="AN470" s="9" t="str">
        <f t="shared" si="217"/>
        <v/>
      </c>
      <c r="AO470" s="9" t="str">
        <f t="shared" si="218"/>
        <v/>
      </c>
      <c r="AP470" s="9" t="str">
        <f>IF(AN470=7,VLOOKUP(AO470,設定!$A$2:$B$6,2,1),"---")</f>
        <v>---</v>
      </c>
      <c r="AQ470" s="64"/>
      <c r="AR470" s="65"/>
      <c r="AS470" s="65"/>
      <c r="AT470" s="66" t="s">
        <v>105</v>
      </c>
      <c r="AU470" s="67"/>
      <c r="AV470" s="66"/>
      <c r="AW470" s="68"/>
      <c r="AX470" s="69" t="str">
        <f t="shared" si="221"/>
        <v/>
      </c>
      <c r="AY470" s="66" t="s">
        <v>105</v>
      </c>
      <c r="AZ470" s="66" t="s">
        <v>105</v>
      </c>
      <c r="BA470" s="66" t="s">
        <v>105</v>
      </c>
      <c r="BB470" s="66"/>
      <c r="BC470" s="66"/>
      <c r="BD470" s="66"/>
      <c r="BE470" s="66"/>
      <c r="BF470" s="70"/>
      <c r="BG470" s="74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153"/>
      <c r="BZ470" s="83"/>
      <c r="CA470" s="31"/>
      <c r="CB470" s="31">
        <v>458</v>
      </c>
      <c r="CC470" s="15" t="str">
        <f t="shared" si="219"/>
        <v/>
      </c>
      <c r="CD470" s="15" t="str">
        <f t="shared" si="222"/>
        <v>立得点表!3:12</v>
      </c>
      <c r="CE470" s="92" t="str">
        <f t="shared" si="223"/>
        <v>立得点表!16:25</v>
      </c>
      <c r="CF470" s="15" t="str">
        <f t="shared" si="224"/>
        <v>立3段得点表!3:13</v>
      </c>
      <c r="CG470" s="92" t="str">
        <f t="shared" si="225"/>
        <v>立3段得点表!16:25</v>
      </c>
      <c r="CH470" s="15" t="str">
        <f t="shared" si="226"/>
        <v>ボール得点表!3:13</v>
      </c>
      <c r="CI470" s="92" t="str">
        <f t="shared" si="227"/>
        <v>ボール得点表!16:25</v>
      </c>
      <c r="CJ470" s="15" t="str">
        <f t="shared" si="228"/>
        <v>50m得点表!3:13</v>
      </c>
      <c r="CK470" s="92" t="str">
        <f t="shared" si="229"/>
        <v>50m得点表!16:25</v>
      </c>
      <c r="CL470" s="15" t="str">
        <f t="shared" si="230"/>
        <v>往得点表!3:13</v>
      </c>
      <c r="CM470" s="92" t="str">
        <f t="shared" si="231"/>
        <v>往得点表!16:25</v>
      </c>
      <c r="CN470" s="15" t="str">
        <f t="shared" si="232"/>
        <v>腕得点表!3:13</v>
      </c>
      <c r="CO470" s="92" t="str">
        <f t="shared" si="233"/>
        <v>腕得点表!16:25</v>
      </c>
      <c r="CP470" s="15" t="str">
        <f t="shared" si="234"/>
        <v>腕膝得点表!3:4</v>
      </c>
      <c r="CQ470" s="92" t="str">
        <f t="shared" si="235"/>
        <v>腕膝得点表!8:9</v>
      </c>
      <c r="CR470" s="15" t="str">
        <f t="shared" si="236"/>
        <v>20mシャトルラン得点表!3:13</v>
      </c>
      <c r="CS470" s="92" t="str">
        <f t="shared" si="237"/>
        <v>20mシャトルラン得点表!16:25</v>
      </c>
      <c r="CT470" s="31" t="b">
        <f t="shared" si="220"/>
        <v>0</v>
      </c>
    </row>
    <row r="471" spans="1:98">
      <c r="A471" s="8">
        <v>459</v>
      </c>
      <c r="B471" s="117"/>
      <c r="C471" s="13"/>
      <c r="D471" s="138"/>
      <c r="E471" s="13"/>
      <c r="F471" s="111" t="str">
        <f t="shared" si="208"/>
        <v/>
      </c>
      <c r="G471" s="13"/>
      <c r="H471" s="13"/>
      <c r="I471" s="29"/>
      <c r="J471" s="114" t="str">
        <f t="shared" ca="1" si="209"/>
        <v/>
      </c>
      <c r="K471" s="4"/>
      <c r="L471" s="43"/>
      <c r="M471" s="43"/>
      <c r="N471" s="120"/>
      <c r="O471" s="22"/>
      <c r="P471" s="23" t="str">
        <f t="shared" ca="1" si="210"/>
        <v/>
      </c>
      <c r="Q471" s="42"/>
      <c r="R471" s="43"/>
      <c r="S471" s="43"/>
      <c r="T471" s="43"/>
      <c r="U471" s="120"/>
      <c r="V471" s="95"/>
      <c r="W471" s="29" t="str">
        <f t="shared" ca="1" si="211"/>
        <v/>
      </c>
      <c r="X471" s="29"/>
      <c r="Y471" s="42"/>
      <c r="Z471" s="43"/>
      <c r="AA471" s="43"/>
      <c r="AB471" s="43"/>
      <c r="AC471" s="44"/>
      <c r="AD471" s="22"/>
      <c r="AE471" s="23" t="str">
        <f t="shared" ca="1" si="212"/>
        <v/>
      </c>
      <c r="AF471" s="22"/>
      <c r="AG471" s="23" t="str">
        <f t="shared" ca="1" si="213"/>
        <v/>
      </c>
      <c r="AH471" s="95"/>
      <c r="AI471" s="29" t="str">
        <f t="shared" ca="1" si="214"/>
        <v/>
      </c>
      <c r="AJ471" s="22"/>
      <c r="AK471" s="23" t="str">
        <f t="shared" ca="1" si="215"/>
        <v/>
      </c>
      <c r="AL471" s="22"/>
      <c r="AM471" s="23" t="str">
        <f t="shared" ca="1" si="216"/>
        <v/>
      </c>
      <c r="AN471" s="9" t="str">
        <f t="shared" si="217"/>
        <v/>
      </c>
      <c r="AO471" s="9" t="str">
        <f t="shared" si="218"/>
        <v/>
      </c>
      <c r="AP471" s="9" t="str">
        <f>IF(AN471=7,VLOOKUP(AO471,設定!$A$2:$B$6,2,1),"---")</f>
        <v>---</v>
      </c>
      <c r="AQ471" s="64"/>
      <c r="AR471" s="65"/>
      <c r="AS471" s="65"/>
      <c r="AT471" s="66" t="s">
        <v>105</v>
      </c>
      <c r="AU471" s="67"/>
      <c r="AV471" s="66"/>
      <c r="AW471" s="68"/>
      <c r="AX471" s="69" t="str">
        <f t="shared" si="221"/>
        <v/>
      </c>
      <c r="AY471" s="66" t="s">
        <v>105</v>
      </c>
      <c r="AZ471" s="66" t="s">
        <v>105</v>
      </c>
      <c r="BA471" s="66" t="s">
        <v>105</v>
      </c>
      <c r="BB471" s="66"/>
      <c r="BC471" s="66"/>
      <c r="BD471" s="66"/>
      <c r="BE471" s="66"/>
      <c r="BF471" s="70"/>
      <c r="BG471" s="74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153"/>
      <c r="BZ471" s="83"/>
      <c r="CA471" s="31"/>
      <c r="CB471" s="31">
        <v>459</v>
      </c>
      <c r="CC471" s="15" t="str">
        <f t="shared" si="219"/>
        <v/>
      </c>
      <c r="CD471" s="15" t="str">
        <f t="shared" si="222"/>
        <v>立得点表!3:12</v>
      </c>
      <c r="CE471" s="92" t="str">
        <f t="shared" si="223"/>
        <v>立得点表!16:25</v>
      </c>
      <c r="CF471" s="15" t="str">
        <f t="shared" si="224"/>
        <v>立3段得点表!3:13</v>
      </c>
      <c r="CG471" s="92" t="str">
        <f t="shared" si="225"/>
        <v>立3段得点表!16:25</v>
      </c>
      <c r="CH471" s="15" t="str">
        <f t="shared" si="226"/>
        <v>ボール得点表!3:13</v>
      </c>
      <c r="CI471" s="92" t="str">
        <f t="shared" si="227"/>
        <v>ボール得点表!16:25</v>
      </c>
      <c r="CJ471" s="15" t="str">
        <f t="shared" si="228"/>
        <v>50m得点表!3:13</v>
      </c>
      <c r="CK471" s="92" t="str">
        <f t="shared" si="229"/>
        <v>50m得点表!16:25</v>
      </c>
      <c r="CL471" s="15" t="str">
        <f t="shared" si="230"/>
        <v>往得点表!3:13</v>
      </c>
      <c r="CM471" s="92" t="str">
        <f t="shared" si="231"/>
        <v>往得点表!16:25</v>
      </c>
      <c r="CN471" s="15" t="str">
        <f t="shared" si="232"/>
        <v>腕得点表!3:13</v>
      </c>
      <c r="CO471" s="92" t="str">
        <f t="shared" si="233"/>
        <v>腕得点表!16:25</v>
      </c>
      <c r="CP471" s="15" t="str">
        <f t="shared" si="234"/>
        <v>腕膝得点表!3:4</v>
      </c>
      <c r="CQ471" s="92" t="str">
        <f t="shared" si="235"/>
        <v>腕膝得点表!8:9</v>
      </c>
      <c r="CR471" s="15" t="str">
        <f t="shared" si="236"/>
        <v>20mシャトルラン得点表!3:13</v>
      </c>
      <c r="CS471" s="92" t="str">
        <f t="shared" si="237"/>
        <v>20mシャトルラン得点表!16:25</v>
      </c>
      <c r="CT471" s="31" t="b">
        <f t="shared" si="220"/>
        <v>0</v>
      </c>
    </row>
    <row r="472" spans="1:98">
      <c r="A472" s="8">
        <v>460</v>
      </c>
      <c r="B472" s="117"/>
      <c r="C472" s="13"/>
      <c r="D472" s="138"/>
      <c r="E472" s="13"/>
      <c r="F472" s="111" t="str">
        <f t="shared" si="208"/>
        <v/>
      </c>
      <c r="G472" s="13"/>
      <c r="H472" s="13"/>
      <c r="I472" s="29"/>
      <c r="J472" s="114" t="str">
        <f t="shared" ca="1" si="209"/>
        <v/>
      </c>
      <c r="K472" s="4"/>
      <c r="L472" s="43"/>
      <c r="M472" s="43"/>
      <c r="N472" s="120"/>
      <c r="O472" s="22"/>
      <c r="P472" s="23" t="str">
        <f t="shared" ca="1" si="210"/>
        <v/>
      </c>
      <c r="Q472" s="42"/>
      <c r="R472" s="43"/>
      <c r="S472" s="43"/>
      <c r="T472" s="43"/>
      <c r="U472" s="120"/>
      <c r="V472" s="95"/>
      <c r="W472" s="29" t="str">
        <f t="shared" ca="1" si="211"/>
        <v/>
      </c>
      <c r="X472" s="29"/>
      <c r="Y472" s="42"/>
      <c r="Z472" s="43"/>
      <c r="AA472" s="43"/>
      <c r="AB472" s="43"/>
      <c r="AC472" s="44"/>
      <c r="AD472" s="22"/>
      <c r="AE472" s="23" t="str">
        <f t="shared" ca="1" si="212"/>
        <v/>
      </c>
      <c r="AF472" s="22"/>
      <c r="AG472" s="23" t="str">
        <f t="shared" ca="1" si="213"/>
        <v/>
      </c>
      <c r="AH472" s="95"/>
      <c r="AI472" s="29" t="str">
        <f t="shared" ca="1" si="214"/>
        <v/>
      </c>
      <c r="AJ472" s="22"/>
      <c r="AK472" s="23" t="str">
        <f t="shared" ca="1" si="215"/>
        <v/>
      </c>
      <c r="AL472" s="22"/>
      <c r="AM472" s="23" t="str">
        <f t="shared" ca="1" si="216"/>
        <v/>
      </c>
      <c r="AN472" s="9" t="str">
        <f t="shared" si="217"/>
        <v/>
      </c>
      <c r="AO472" s="9" t="str">
        <f t="shared" si="218"/>
        <v/>
      </c>
      <c r="AP472" s="9" t="str">
        <f>IF(AN472=7,VLOOKUP(AO472,設定!$A$2:$B$6,2,1),"---")</f>
        <v>---</v>
      </c>
      <c r="AQ472" s="64"/>
      <c r="AR472" s="65"/>
      <c r="AS472" s="65"/>
      <c r="AT472" s="66" t="s">
        <v>105</v>
      </c>
      <c r="AU472" s="67"/>
      <c r="AV472" s="66"/>
      <c r="AW472" s="68"/>
      <c r="AX472" s="69" t="str">
        <f t="shared" si="221"/>
        <v/>
      </c>
      <c r="AY472" s="66" t="s">
        <v>105</v>
      </c>
      <c r="AZ472" s="66" t="s">
        <v>105</v>
      </c>
      <c r="BA472" s="66" t="s">
        <v>105</v>
      </c>
      <c r="BB472" s="66"/>
      <c r="BC472" s="66"/>
      <c r="BD472" s="66"/>
      <c r="BE472" s="66"/>
      <c r="BF472" s="70"/>
      <c r="BG472" s="74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153"/>
      <c r="BZ472" s="83"/>
      <c r="CA472" s="31"/>
      <c r="CB472" s="31">
        <v>460</v>
      </c>
      <c r="CC472" s="15" t="str">
        <f t="shared" si="219"/>
        <v/>
      </c>
      <c r="CD472" s="15" t="str">
        <f t="shared" si="222"/>
        <v>立得点表!3:12</v>
      </c>
      <c r="CE472" s="92" t="str">
        <f t="shared" si="223"/>
        <v>立得点表!16:25</v>
      </c>
      <c r="CF472" s="15" t="str">
        <f t="shared" si="224"/>
        <v>立3段得点表!3:13</v>
      </c>
      <c r="CG472" s="92" t="str">
        <f t="shared" si="225"/>
        <v>立3段得点表!16:25</v>
      </c>
      <c r="CH472" s="15" t="str">
        <f t="shared" si="226"/>
        <v>ボール得点表!3:13</v>
      </c>
      <c r="CI472" s="92" t="str">
        <f t="shared" si="227"/>
        <v>ボール得点表!16:25</v>
      </c>
      <c r="CJ472" s="15" t="str">
        <f t="shared" si="228"/>
        <v>50m得点表!3:13</v>
      </c>
      <c r="CK472" s="92" t="str">
        <f t="shared" si="229"/>
        <v>50m得点表!16:25</v>
      </c>
      <c r="CL472" s="15" t="str">
        <f t="shared" si="230"/>
        <v>往得点表!3:13</v>
      </c>
      <c r="CM472" s="92" t="str">
        <f t="shared" si="231"/>
        <v>往得点表!16:25</v>
      </c>
      <c r="CN472" s="15" t="str">
        <f t="shared" si="232"/>
        <v>腕得点表!3:13</v>
      </c>
      <c r="CO472" s="92" t="str">
        <f t="shared" si="233"/>
        <v>腕得点表!16:25</v>
      </c>
      <c r="CP472" s="15" t="str">
        <f t="shared" si="234"/>
        <v>腕膝得点表!3:4</v>
      </c>
      <c r="CQ472" s="92" t="str">
        <f t="shared" si="235"/>
        <v>腕膝得点表!8:9</v>
      </c>
      <c r="CR472" s="15" t="str">
        <f t="shared" si="236"/>
        <v>20mシャトルラン得点表!3:13</v>
      </c>
      <c r="CS472" s="92" t="str">
        <f t="shared" si="237"/>
        <v>20mシャトルラン得点表!16:25</v>
      </c>
      <c r="CT472" s="31" t="b">
        <f t="shared" si="220"/>
        <v>0</v>
      </c>
    </row>
    <row r="473" spans="1:98">
      <c r="A473" s="8">
        <v>461</v>
      </c>
      <c r="B473" s="117"/>
      <c r="C473" s="13"/>
      <c r="D473" s="138"/>
      <c r="E473" s="13"/>
      <c r="F473" s="111" t="str">
        <f t="shared" si="208"/>
        <v/>
      </c>
      <c r="G473" s="13"/>
      <c r="H473" s="13"/>
      <c r="I473" s="29"/>
      <c r="J473" s="114" t="str">
        <f t="shared" ca="1" si="209"/>
        <v/>
      </c>
      <c r="K473" s="4"/>
      <c r="L473" s="43"/>
      <c r="M473" s="43"/>
      <c r="N473" s="120"/>
      <c r="O473" s="22"/>
      <c r="P473" s="23" t="str">
        <f t="shared" ca="1" si="210"/>
        <v/>
      </c>
      <c r="Q473" s="42"/>
      <c r="R473" s="43"/>
      <c r="S473" s="43"/>
      <c r="T473" s="43"/>
      <c r="U473" s="120"/>
      <c r="V473" s="95"/>
      <c r="W473" s="29" t="str">
        <f t="shared" ca="1" si="211"/>
        <v/>
      </c>
      <c r="X473" s="29"/>
      <c r="Y473" s="42"/>
      <c r="Z473" s="43"/>
      <c r="AA473" s="43"/>
      <c r="AB473" s="43"/>
      <c r="AC473" s="44"/>
      <c r="AD473" s="22"/>
      <c r="AE473" s="23" t="str">
        <f t="shared" ca="1" si="212"/>
        <v/>
      </c>
      <c r="AF473" s="22"/>
      <c r="AG473" s="23" t="str">
        <f t="shared" ca="1" si="213"/>
        <v/>
      </c>
      <c r="AH473" s="95"/>
      <c r="AI473" s="29" t="str">
        <f t="shared" ca="1" si="214"/>
        <v/>
      </c>
      <c r="AJ473" s="22"/>
      <c r="AK473" s="23" t="str">
        <f t="shared" ca="1" si="215"/>
        <v/>
      </c>
      <c r="AL473" s="22"/>
      <c r="AM473" s="23" t="str">
        <f t="shared" ca="1" si="216"/>
        <v/>
      </c>
      <c r="AN473" s="9" t="str">
        <f t="shared" si="217"/>
        <v/>
      </c>
      <c r="AO473" s="9" t="str">
        <f t="shared" si="218"/>
        <v/>
      </c>
      <c r="AP473" s="9" t="str">
        <f>IF(AN473=7,VLOOKUP(AO473,設定!$A$2:$B$6,2,1),"---")</f>
        <v>---</v>
      </c>
      <c r="AQ473" s="64"/>
      <c r="AR473" s="65"/>
      <c r="AS473" s="65"/>
      <c r="AT473" s="66" t="s">
        <v>105</v>
      </c>
      <c r="AU473" s="67"/>
      <c r="AV473" s="66"/>
      <c r="AW473" s="68"/>
      <c r="AX473" s="69" t="str">
        <f t="shared" si="221"/>
        <v/>
      </c>
      <c r="AY473" s="66" t="s">
        <v>105</v>
      </c>
      <c r="AZ473" s="66" t="s">
        <v>105</v>
      </c>
      <c r="BA473" s="66" t="s">
        <v>105</v>
      </c>
      <c r="BB473" s="66"/>
      <c r="BC473" s="66"/>
      <c r="BD473" s="66"/>
      <c r="BE473" s="66"/>
      <c r="BF473" s="70"/>
      <c r="BG473" s="74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153"/>
      <c r="BZ473" s="83"/>
      <c r="CA473" s="31"/>
      <c r="CB473" s="31">
        <v>461</v>
      </c>
      <c r="CC473" s="15" t="str">
        <f t="shared" si="219"/>
        <v/>
      </c>
      <c r="CD473" s="15" t="str">
        <f t="shared" si="222"/>
        <v>立得点表!3:12</v>
      </c>
      <c r="CE473" s="92" t="str">
        <f t="shared" si="223"/>
        <v>立得点表!16:25</v>
      </c>
      <c r="CF473" s="15" t="str">
        <f t="shared" si="224"/>
        <v>立3段得点表!3:13</v>
      </c>
      <c r="CG473" s="92" t="str">
        <f t="shared" si="225"/>
        <v>立3段得点表!16:25</v>
      </c>
      <c r="CH473" s="15" t="str">
        <f t="shared" si="226"/>
        <v>ボール得点表!3:13</v>
      </c>
      <c r="CI473" s="92" t="str">
        <f t="shared" si="227"/>
        <v>ボール得点表!16:25</v>
      </c>
      <c r="CJ473" s="15" t="str">
        <f t="shared" si="228"/>
        <v>50m得点表!3:13</v>
      </c>
      <c r="CK473" s="92" t="str">
        <f t="shared" si="229"/>
        <v>50m得点表!16:25</v>
      </c>
      <c r="CL473" s="15" t="str">
        <f t="shared" si="230"/>
        <v>往得点表!3:13</v>
      </c>
      <c r="CM473" s="92" t="str">
        <f t="shared" si="231"/>
        <v>往得点表!16:25</v>
      </c>
      <c r="CN473" s="15" t="str">
        <f t="shared" si="232"/>
        <v>腕得点表!3:13</v>
      </c>
      <c r="CO473" s="92" t="str">
        <f t="shared" si="233"/>
        <v>腕得点表!16:25</v>
      </c>
      <c r="CP473" s="15" t="str">
        <f t="shared" si="234"/>
        <v>腕膝得点表!3:4</v>
      </c>
      <c r="CQ473" s="92" t="str">
        <f t="shared" si="235"/>
        <v>腕膝得点表!8:9</v>
      </c>
      <c r="CR473" s="15" t="str">
        <f t="shared" si="236"/>
        <v>20mシャトルラン得点表!3:13</v>
      </c>
      <c r="CS473" s="92" t="str">
        <f t="shared" si="237"/>
        <v>20mシャトルラン得点表!16:25</v>
      </c>
      <c r="CT473" s="31" t="b">
        <f t="shared" si="220"/>
        <v>0</v>
      </c>
    </row>
    <row r="474" spans="1:98">
      <c r="A474" s="8">
        <v>462</v>
      </c>
      <c r="B474" s="117"/>
      <c r="C474" s="13"/>
      <c r="D474" s="138"/>
      <c r="E474" s="13"/>
      <c r="F474" s="111" t="str">
        <f t="shared" si="208"/>
        <v/>
      </c>
      <c r="G474" s="13"/>
      <c r="H474" s="13"/>
      <c r="I474" s="29"/>
      <c r="J474" s="114" t="str">
        <f t="shared" ca="1" si="209"/>
        <v/>
      </c>
      <c r="K474" s="4"/>
      <c r="L474" s="43"/>
      <c r="M474" s="43"/>
      <c r="N474" s="120"/>
      <c r="O474" s="22"/>
      <c r="P474" s="23" t="str">
        <f t="shared" ca="1" si="210"/>
        <v/>
      </c>
      <c r="Q474" s="42"/>
      <c r="R474" s="43"/>
      <c r="S474" s="43"/>
      <c r="T474" s="43"/>
      <c r="U474" s="120"/>
      <c r="V474" s="95"/>
      <c r="W474" s="29" t="str">
        <f t="shared" ca="1" si="211"/>
        <v/>
      </c>
      <c r="X474" s="29"/>
      <c r="Y474" s="42"/>
      <c r="Z474" s="43"/>
      <c r="AA474" s="43"/>
      <c r="AB474" s="43"/>
      <c r="AC474" s="44"/>
      <c r="AD474" s="22"/>
      <c r="AE474" s="23" t="str">
        <f t="shared" ca="1" si="212"/>
        <v/>
      </c>
      <c r="AF474" s="22"/>
      <c r="AG474" s="23" t="str">
        <f t="shared" ca="1" si="213"/>
        <v/>
      </c>
      <c r="AH474" s="95"/>
      <c r="AI474" s="29" t="str">
        <f t="shared" ca="1" si="214"/>
        <v/>
      </c>
      <c r="AJ474" s="22"/>
      <c r="AK474" s="23" t="str">
        <f t="shared" ca="1" si="215"/>
        <v/>
      </c>
      <c r="AL474" s="22"/>
      <c r="AM474" s="23" t="str">
        <f t="shared" ca="1" si="216"/>
        <v/>
      </c>
      <c r="AN474" s="9" t="str">
        <f t="shared" si="217"/>
        <v/>
      </c>
      <c r="AO474" s="9" t="str">
        <f t="shared" si="218"/>
        <v/>
      </c>
      <c r="AP474" s="9" t="str">
        <f>IF(AN474=7,VLOOKUP(AO474,設定!$A$2:$B$6,2,1),"---")</f>
        <v>---</v>
      </c>
      <c r="AQ474" s="64"/>
      <c r="AR474" s="65"/>
      <c r="AS474" s="65"/>
      <c r="AT474" s="66" t="s">
        <v>105</v>
      </c>
      <c r="AU474" s="67"/>
      <c r="AV474" s="66"/>
      <c r="AW474" s="68"/>
      <c r="AX474" s="69" t="str">
        <f t="shared" si="221"/>
        <v/>
      </c>
      <c r="AY474" s="66" t="s">
        <v>105</v>
      </c>
      <c r="AZ474" s="66" t="s">
        <v>105</v>
      </c>
      <c r="BA474" s="66" t="s">
        <v>105</v>
      </c>
      <c r="BB474" s="66"/>
      <c r="BC474" s="66"/>
      <c r="BD474" s="66"/>
      <c r="BE474" s="66"/>
      <c r="BF474" s="70"/>
      <c r="BG474" s="74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153"/>
      <c r="BZ474" s="83"/>
      <c r="CA474" s="31"/>
      <c r="CB474" s="31">
        <v>462</v>
      </c>
      <c r="CC474" s="15" t="str">
        <f t="shared" si="219"/>
        <v/>
      </c>
      <c r="CD474" s="15" t="str">
        <f t="shared" si="222"/>
        <v>立得点表!3:12</v>
      </c>
      <c r="CE474" s="92" t="str">
        <f t="shared" si="223"/>
        <v>立得点表!16:25</v>
      </c>
      <c r="CF474" s="15" t="str">
        <f t="shared" si="224"/>
        <v>立3段得点表!3:13</v>
      </c>
      <c r="CG474" s="92" t="str">
        <f t="shared" si="225"/>
        <v>立3段得点表!16:25</v>
      </c>
      <c r="CH474" s="15" t="str">
        <f t="shared" si="226"/>
        <v>ボール得点表!3:13</v>
      </c>
      <c r="CI474" s="92" t="str">
        <f t="shared" si="227"/>
        <v>ボール得点表!16:25</v>
      </c>
      <c r="CJ474" s="15" t="str">
        <f t="shared" si="228"/>
        <v>50m得点表!3:13</v>
      </c>
      <c r="CK474" s="92" t="str">
        <f t="shared" si="229"/>
        <v>50m得点表!16:25</v>
      </c>
      <c r="CL474" s="15" t="str">
        <f t="shared" si="230"/>
        <v>往得点表!3:13</v>
      </c>
      <c r="CM474" s="92" t="str">
        <f t="shared" si="231"/>
        <v>往得点表!16:25</v>
      </c>
      <c r="CN474" s="15" t="str">
        <f t="shared" si="232"/>
        <v>腕得点表!3:13</v>
      </c>
      <c r="CO474" s="92" t="str">
        <f t="shared" si="233"/>
        <v>腕得点表!16:25</v>
      </c>
      <c r="CP474" s="15" t="str">
        <f t="shared" si="234"/>
        <v>腕膝得点表!3:4</v>
      </c>
      <c r="CQ474" s="92" t="str">
        <f t="shared" si="235"/>
        <v>腕膝得点表!8:9</v>
      </c>
      <c r="CR474" s="15" t="str">
        <f t="shared" si="236"/>
        <v>20mシャトルラン得点表!3:13</v>
      </c>
      <c r="CS474" s="92" t="str">
        <f t="shared" si="237"/>
        <v>20mシャトルラン得点表!16:25</v>
      </c>
      <c r="CT474" s="31" t="b">
        <f t="shared" si="220"/>
        <v>0</v>
      </c>
    </row>
    <row r="475" spans="1:98">
      <c r="A475" s="8">
        <v>463</v>
      </c>
      <c r="B475" s="117"/>
      <c r="C475" s="13"/>
      <c r="D475" s="138"/>
      <c r="E475" s="13"/>
      <c r="F475" s="111" t="str">
        <f t="shared" si="208"/>
        <v/>
      </c>
      <c r="G475" s="13"/>
      <c r="H475" s="13"/>
      <c r="I475" s="29"/>
      <c r="J475" s="114" t="str">
        <f t="shared" ca="1" si="209"/>
        <v/>
      </c>
      <c r="K475" s="4"/>
      <c r="L475" s="43"/>
      <c r="M475" s="43"/>
      <c r="N475" s="120"/>
      <c r="O475" s="22"/>
      <c r="P475" s="23" t="str">
        <f t="shared" ca="1" si="210"/>
        <v/>
      </c>
      <c r="Q475" s="42"/>
      <c r="R475" s="43"/>
      <c r="S475" s="43"/>
      <c r="T475" s="43"/>
      <c r="U475" s="120"/>
      <c r="V475" s="95"/>
      <c r="W475" s="29" t="str">
        <f t="shared" ca="1" si="211"/>
        <v/>
      </c>
      <c r="X475" s="29"/>
      <c r="Y475" s="42"/>
      <c r="Z475" s="43"/>
      <c r="AA475" s="43"/>
      <c r="AB475" s="43"/>
      <c r="AC475" s="44"/>
      <c r="AD475" s="22"/>
      <c r="AE475" s="23" t="str">
        <f t="shared" ca="1" si="212"/>
        <v/>
      </c>
      <c r="AF475" s="22"/>
      <c r="AG475" s="23" t="str">
        <f t="shared" ca="1" si="213"/>
        <v/>
      </c>
      <c r="AH475" s="95"/>
      <c r="AI475" s="29" t="str">
        <f t="shared" ca="1" si="214"/>
        <v/>
      </c>
      <c r="AJ475" s="22"/>
      <c r="AK475" s="23" t="str">
        <f t="shared" ca="1" si="215"/>
        <v/>
      </c>
      <c r="AL475" s="22"/>
      <c r="AM475" s="23" t="str">
        <f t="shared" ca="1" si="216"/>
        <v/>
      </c>
      <c r="AN475" s="9" t="str">
        <f t="shared" si="217"/>
        <v/>
      </c>
      <c r="AO475" s="9" t="str">
        <f t="shared" si="218"/>
        <v/>
      </c>
      <c r="AP475" s="9" t="str">
        <f>IF(AN475=7,VLOOKUP(AO475,設定!$A$2:$B$6,2,1),"---")</f>
        <v>---</v>
      </c>
      <c r="AQ475" s="64"/>
      <c r="AR475" s="65"/>
      <c r="AS475" s="65"/>
      <c r="AT475" s="66" t="s">
        <v>105</v>
      </c>
      <c r="AU475" s="67"/>
      <c r="AV475" s="66"/>
      <c r="AW475" s="68"/>
      <c r="AX475" s="69" t="str">
        <f t="shared" si="221"/>
        <v/>
      </c>
      <c r="AY475" s="66" t="s">
        <v>105</v>
      </c>
      <c r="AZ475" s="66" t="s">
        <v>105</v>
      </c>
      <c r="BA475" s="66" t="s">
        <v>105</v>
      </c>
      <c r="BB475" s="66"/>
      <c r="BC475" s="66"/>
      <c r="BD475" s="66"/>
      <c r="BE475" s="66"/>
      <c r="BF475" s="70"/>
      <c r="BG475" s="74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153"/>
      <c r="BZ475" s="83"/>
      <c r="CA475" s="31"/>
      <c r="CB475" s="31">
        <v>463</v>
      </c>
      <c r="CC475" s="15" t="str">
        <f t="shared" si="219"/>
        <v/>
      </c>
      <c r="CD475" s="15" t="str">
        <f t="shared" si="222"/>
        <v>立得点表!3:12</v>
      </c>
      <c r="CE475" s="92" t="str">
        <f t="shared" si="223"/>
        <v>立得点表!16:25</v>
      </c>
      <c r="CF475" s="15" t="str">
        <f t="shared" si="224"/>
        <v>立3段得点表!3:13</v>
      </c>
      <c r="CG475" s="92" t="str">
        <f t="shared" si="225"/>
        <v>立3段得点表!16:25</v>
      </c>
      <c r="CH475" s="15" t="str">
        <f t="shared" si="226"/>
        <v>ボール得点表!3:13</v>
      </c>
      <c r="CI475" s="92" t="str">
        <f t="shared" si="227"/>
        <v>ボール得点表!16:25</v>
      </c>
      <c r="CJ475" s="15" t="str">
        <f t="shared" si="228"/>
        <v>50m得点表!3:13</v>
      </c>
      <c r="CK475" s="92" t="str">
        <f t="shared" si="229"/>
        <v>50m得点表!16:25</v>
      </c>
      <c r="CL475" s="15" t="str">
        <f t="shared" si="230"/>
        <v>往得点表!3:13</v>
      </c>
      <c r="CM475" s="92" t="str">
        <f t="shared" si="231"/>
        <v>往得点表!16:25</v>
      </c>
      <c r="CN475" s="15" t="str">
        <f t="shared" si="232"/>
        <v>腕得点表!3:13</v>
      </c>
      <c r="CO475" s="92" t="str">
        <f t="shared" si="233"/>
        <v>腕得点表!16:25</v>
      </c>
      <c r="CP475" s="15" t="str">
        <f t="shared" si="234"/>
        <v>腕膝得点表!3:4</v>
      </c>
      <c r="CQ475" s="92" t="str">
        <f t="shared" si="235"/>
        <v>腕膝得点表!8:9</v>
      </c>
      <c r="CR475" s="15" t="str">
        <f t="shared" si="236"/>
        <v>20mシャトルラン得点表!3:13</v>
      </c>
      <c r="CS475" s="92" t="str">
        <f t="shared" si="237"/>
        <v>20mシャトルラン得点表!16:25</v>
      </c>
      <c r="CT475" s="31" t="b">
        <f t="shared" si="220"/>
        <v>0</v>
      </c>
    </row>
    <row r="476" spans="1:98">
      <c r="A476" s="8">
        <v>464</v>
      </c>
      <c r="B476" s="117"/>
      <c r="C476" s="13"/>
      <c r="D476" s="138"/>
      <c r="E476" s="13"/>
      <c r="F476" s="111" t="str">
        <f t="shared" si="208"/>
        <v/>
      </c>
      <c r="G476" s="13"/>
      <c r="H476" s="13"/>
      <c r="I476" s="29"/>
      <c r="J476" s="114" t="str">
        <f t="shared" ca="1" si="209"/>
        <v/>
      </c>
      <c r="K476" s="4"/>
      <c r="L476" s="43"/>
      <c r="M476" s="43"/>
      <c r="N476" s="120"/>
      <c r="O476" s="22"/>
      <c r="P476" s="23" t="str">
        <f t="shared" ca="1" si="210"/>
        <v/>
      </c>
      <c r="Q476" s="42"/>
      <c r="R476" s="43"/>
      <c r="S476" s="43"/>
      <c r="T476" s="43"/>
      <c r="U476" s="120"/>
      <c r="V476" s="95"/>
      <c r="W476" s="29" t="str">
        <f t="shared" ca="1" si="211"/>
        <v/>
      </c>
      <c r="X476" s="29"/>
      <c r="Y476" s="42"/>
      <c r="Z476" s="43"/>
      <c r="AA476" s="43"/>
      <c r="AB476" s="43"/>
      <c r="AC476" s="44"/>
      <c r="AD476" s="22"/>
      <c r="AE476" s="23" t="str">
        <f t="shared" ca="1" si="212"/>
        <v/>
      </c>
      <c r="AF476" s="22"/>
      <c r="AG476" s="23" t="str">
        <f t="shared" ca="1" si="213"/>
        <v/>
      </c>
      <c r="AH476" s="95"/>
      <c r="AI476" s="29" t="str">
        <f t="shared" ca="1" si="214"/>
        <v/>
      </c>
      <c r="AJ476" s="22"/>
      <c r="AK476" s="23" t="str">
        <f t="shared" ca="1" si="215"/>
        <v/>
      </c>
      <c r="AL476" s="22"/>
      <c r="AM476" s="23" t="str">
        <f t="shared" ca="1" si="216"/>
        <v/>
      </c>
      <c r="AN476" s="9" t="str">
        <f t="shared" si="217"/>
        <v/>
      </c>
      <c r="AO476" s="9" t="str">
        <f t="shared" si="218"/>
        <v/>
      </c>
      <c r="AP476" s="9" t="str">
        <f>IF(AN476=7,VLOOKUP(AO476,設定!$A$2:$B$6,2,1),"---")</f>
        <v>---</v>
      </c>
      <c r="AQ476" s="64"/>
      <c r="AR476" s="65"/>
      <c r="AS476" s="65"/>
      <c r="AT476" s="66" t="s">
        <v>105</v>
      </c>
      <c r="AU476" s="67"/>
      <c r="AV476" s="66"/>
      <c r="AW476" s="68"/>
      <c r="AX476" s="69" t="str">
        <f t="shared" si="221"/>
        <v/>
      </c>
      <c r="AY476" s="66" t="s">
        <v>105</v>
      </c>
      <c r="AZ476" s="66" t="s">
        <v>105</v>
      </c>
      <c r="BA476" s="66" t="s">
        <v>105</v>
      </c>
      <c r="BB476" s="66"/>
      <c r="BC476" s="66"/>
      <c r="BD476" s="66"/>
      <c r="BE476" s="66"/>
      <c r="BF476" s="70"/>
      <c r="BG476" s="74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153"/>
      <c r="BZ476" s="83"/>
      <c r="CA476" s="31"/>
      <c r="CB476" s="31">
        <v>464</v>
      </c>
      <c r="CC476" s="15" t="str">
        <f t="shared" si="219"/>
        <v/>
      </c>
      <c r="CD476" s="15" t="str">
        <f t="shared" si="222"/>
        <v>立得点表!3:12</v>
      </c>
      <c r="CE476" s="92" t="str">
        <f t="shared" si="223"/>
        <v>立得点表!16:25</v>
      </c>
      <c r="CF476" s="15" t="str">
        <f t="shared" si="224"/>
        <v>立3段得点表!3:13</v>
      </c>
      <c r="CG476" s="92" t="str">
        <f t="shared" si="225"/>
        <v>立3段得点表!16:25</v>
      </c>
      <c r="CH476" s="15" t="str">
        <f t="shared" si="226"/>
        <v>ボール得点表!3:13</v>
      </c>
      <c r="CI476" s="92" t="str">
        <f t="shared" si="227"/>
        <v>ボール得点表!16:25</v>
      </c>
      <c r="CJ476" s="15" t="str">
        <f t="shared" si="228"/>
        <v>50m得点表!3:13</v>
      </c>
      <c r="CK476" s="92" t="str">
        <f t="shared" si="229"/>
        <v>50m得点表!16:25</v>
      </c>
      <c r="CL476" s="15" t="str">
        <f t="shared" si="230"/>
        <v>往得点表!3:13</v>
      </c>
      <c r="CM476" s="92" t="str">
        <f t="shared" si="231"/>
        <v>往得点表!16:25</v>
      </c>
      <c r="CN476" s="15" t="str">
        <f t="shared" si="232"/>
        <v>腕得点表!3:13</v>
      </c>
      <c r="CO476" s="92" t="str">
        <f t="shared" si="233"/>
        <v>腕得点表!16:25</v>
      </c>
      <c r="CP476" s="15" t="str">
        <f t="shared" si="234"/>
        <v>腕膝得点表!3:4</v>
      </c>
      <c r="CQ476" s="92" t="str">
        <f t="shared" si="235"/>
        <v>腕膝得点表!8:9</v>
      </c>
      <c r="CR476" s="15" t="str">
        <f t="shared" si="236"/>
        <v>20mシャトルラン得点表!3:13</v>
      </c>
      <c r="CS476" s="92" t="str">
        <f t="shared" si="237"/>
        <v>20mシャトルラン得点表!16:25</v>
      </c>
      <c r="CT476" s="31" t="b">
        <f t="shared" si="220"/>
        <v>0</v>
      </c>
    </row>
    <row r="477" spans="1:98">
      <c r="A477" s="8">
        <v>465</v>
      </c>
      <c r="B477" s="117"/>
      <c r="C477" s="13"/>
      <c r="D477" s="138"/>
      <c r="E477" s="13"/>
      <c r="F477" s="111" t="str">
        <f t="shared" si="208"/>
        <v/>
      </c>
      <c r="G477" s="13"/>
      <c r="H477" s="13"/>
      <c r="I477" s="29"/>
      <c r="J477" s="114" t="str">
        <f t="shared" ca="1" si="209"/>
        <v/>
      </c>
      <c r="K477" s="4"/>
      <c r="L477" s="43"/>
      <c r="M477" s="43"/>
      <c r="N477" s="120"/>
      <c r="O477" s="22"/>
      <c r="P477" s="23" t="str">
        <f t="shared" ca="1" si="210"/>
        <v/>
      </c>
      <c r="Q477" s="42"/>
      <c r="R477" s="43"/>
      <c r="S477" s="43"/>
      <c r="T477" s="43"/>
      <c r="U477" s="120"/>
      <c r="V477" s="95"/>
      <c r="W477" s="29" t="str">
        <f t="shared" ca="1" si="211"/>
        <v/>
      </c>
      <c r="X477" s="29"/>
      <c r="Y477" s="42"/>
      <c r="Z477" s="43"/>
      <c r="AA477" s="43"/>
      <c r="AB477" s="43"/>
      <c r="AC477" s="44"/>
      <c r="AD477" s="22"/>
      <c r="AE477" s="23" t="str">
        <f t="shared" ca="1" si="212"/>
        <v/>
      </c>
      <c r="AF477" s="22"/>
      <c r="AG477" s="23" t="str">
        <f t="shared" ca="1" si="213"/>
        <v/>
      </c>
      <c r="AH477" s="95"/>
      <c r="AI477" s="29" t="str">
        <f t="shared" ca="1" si="214"/>
        <v/>
      </c>
      <c r="AJ477" s="22"/>
      <c r="AK477" s="23" t="str">
        <f t="shared" ca="1" si="215"/>
        <v/>
      </c>
      <c r="AL477" s="22"/>
      <c r="AM477" s="23" t="str">
        <f t="shared" ca="1" si="216"/>
        <v/>
      </c>
      <c r="AN477" s="9" t="str">
        <f t="shared" si="217"/>
        <v/>
      </c>
      <c r="AO477" s="9" t="str">
        <f t="shared" si="218"/>
        <v/>
      </c>
      <c r="AP477" s="9" t="str">
        <f>IF(AN477=7,VLOOKUP(AO477,設定!$A$2:$B$6,2,1),"---")</f>
        <v>---</v>
      </c>
      <c r="AQ477" s="64"/>
      <c r="AR477" s="65"/>
      <c r="AS477" s="65"/>
      <c r="AT477" s="66" t="s">
        <v>105</v>
      </c>
      <c r="AU477" s="67"/>
      <c r="AV477" s="66"/>
      <c r="AW477" s="68"/>
      <c r="AX477" s="69" t="str">
        <f t="shared" si="221"/>
        <v/>
      </c>
      <c r="AY477" s="66" t="s">
        <v>105</v>
      </c>
      <c r="AZ477" s="66" t="s">
        <v>105</v>
      </c>
      <c r="BA477" s="66" t="s">
        <v>105</v>
      </c>
      <c r="BB477" s="66"/>
      <c r="BC477" s="66"/>
      <c r="BD477" s="66"/>
      <c r="BE477" s="66"/>
      <c r="BF477" s="70"/>
      <c r="BG477" s="74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153"/>
      <c r="BZ477" s="83"/>
      <c r="CA477" s="31"/>
      <c r="CB477" s="31">
        <v>465</v>
      </c>
      <c r="CC477" s="15" t="str">
        <f t="shared" si="219"/>
        <v/>
      </c>
      <c r="CD477" s="15" t="str">
        <f t="shared" si="222"/>
        <v>立得点表!3:12</v>
      </c>
      <c r="CE477" s="92" t="str">
        <f t="shared" si="223"/>
        <v>立得点表!16:25</v>
      </c>
      <c r="CF477" s="15" t="str">
        <f t="shared" si="224"/>
        <v>立3段得点表!3:13</v>
      </c>
      <c r="CG477" s="92" t="str">
        <f t="shared" si="225"/>
        <v>立3段得点表!16:25</v>
      </c>
      <c r="CH477" s="15" t="str">
        <f t="shared" si="226"/>
        <v>ボール得点表!3:13</v>
      </c>
      <c r="CI477" s="92" t="str">
        <f t="shared" si="227"/>
        <v>ボール得点表!16:25</v>
      </c>
      <c r="CJ477" s="15" t="str">
        <f t="shared" si="228"/>
        <v>50m得点表!3:13</v>
      </c>
      <c r="CK477" s="92" t="str">
        <f t="shared" si="229"/>
        <v>50m得点表!16:25</v>
      </c>
      <c r="CL477" s="15" t="str">
        <f t="shared" si="230"/>
        <v>往得点表!3:13</v>
      </c>
      <c r="CM477" s="92" t="str">
        <f t="shared" si="231"/>
        <v>往得点表!16:25</v>
      </c>
      <c r="CN477" s="15" t="str">
        <f t="shared" si="232"/>
        <v>腕得点表!3:13</v>
      </c>
      <c r="CO477" s="92" t="str">
        <f t="shared" si="233"/>
        <v>腕得点表!16:25</v>
      </c>
      <c r="CP477" s="15" t="str">
        <f t="shared" si="234"/>
        <v>腕膝得点表!3:4</v>
      </c>
      <c r="CQ477" s="92" t="str">
        <f t="shared" si="235"/>
        <v>腕膝得点表!8:9</v>
      </c>
      <c r="CR477" s="15" t="str">
        <f t="shared" si="236"/>
        <v>20mシャトルラン得点表!3:13</v>
      </c>
      <c r="CS477" s="92" t="str">
        <f t="shared" si="237"/>
        <v>20mシャトルラン得点表!16:25</v>
      </c>
      <c r="CT477" s="31" t="b">
        <f t="shared" si="220"/>
        <v>0</v>
      </c>
    </row>
    <row r="478" spans="1:98">
      <c r="A478" s="8">
        <v>466</v>
      </c>
      <c r="B478" s="117"/>
      <c r="C478" s="13"/>
      <c r="D478" s="138"/>
      <c r="E478" s="13"/>
      <c r="F478" s="111" t="str">
        <f t="shared" si="208"/>
        <v/>
      </c>
      <c r="G478" s="13"/>
      <c r="H478" s="13"/>
      <c r="I478" s="29"/>
      <c r="J478" s="114" t="str">
        <f t="shared" ca="1" si="209"/>
        <v/>
      </c>
      <c r="K478" s="4"/>
      <c r="L478" s="43"/>
      <c r="M478" s="43"/>
      <c r="N478" s="120"/>
      <c r="O478" s="22"/>
      <c r="P478" s="23" t="str">
        <f t="shared" ca="1" si="210"/>
        <v/>
      </c>
      <c r="Q478" s="42"/>
      <c r="R478" s="43"/>
      <c r="S478" s="43"/>
      <c r="T478" s="43"/>
      <c r="U478" s="120"/>
      <c r="V478" s="95"/>
      <c r="W478" s="29" t="str">
        <f t="shared" ca="1" si="211"/>
        <v/>
      </c>
      <c r="X478" s="29"/>
      <c r="Y478" s="42"/>
      <c r="Z478" s="43"/>
      <c r="AA478" s="43"/>
      <c r="AB478" s="43"/>
      <c r="AC478" s="44"/>
      <c r="AD478" s="22"/>
      <c r="AE478" s="23" t="str">
        <f t="shared" ca="1" si="212"/>
        <v/>
      </c>
      <c r="AF478" s="22"/>
      <c r="AG478" s="23" t="str">
        <f t="shared" ca="1" si="213"/>
        <v/>
      </c>
      <c r="AH478" s="95"/>
      <c r="AI478" s="29" t="str">
        <f t="shared" ca="1" si="214"/>
        <v/>
      </c>
      <c r="AJ478" s="22"/>
      <c r="AK478" s="23" t="str">
        <f t="shared" ca="1" si="215"/>
        <v/>
      </c>
      <c r="AL478" s="22"/>
      <c r="AM478" s="23" t="str">
        <f t="shared" ca="1" si="216"/>
        <v/>
      </c>
      <c r="AN478" s="9" t="str">
        <f t="shared" si="217"/>
        <v/>
      </c>
      <c r="AO478" s="9" t="str">
        <f t="shared" si="218"/>
        <v/>
      </c>
      <c r="AP478" s="9" t="str">
        <f>IF(AN478=7,VLOOKUP(AO478,設定!$A$2:$B$6,2,1),"---")</f>
        <v>---</v>
      </c>
      <c r="AQ478" s="64"/>
      <c r="AR478" s="65"/>
      <c r="AS478" s="65"/>
      <c r="AT478" s="66" t="s">
        <v>105</v>
      </c>
      <c r="AU478" s="67"/>
      <c r="AV478" s="66"/>
      <c r="AW478" s="68"/>
      <c r="AX478" s="69" t="str">
        <f t="shared" si="221"/>
        <v/>
      </c>
      <c r="AY478" s="66" t="s">
        <v>105</v>
      </c>
      <c r="AZ478" s="66" t="s">
        <v>105</v>
      </c>
      <c r="BA478" s="66" t="s">
        <v>105</v>
      </c>
      <c r="BB478" s="66"/>
      <c r="BC478" s="66"/>
      <c r="BD478" s="66"/>
      <c r="BE478" s="66"/>
      <c r="BF478" s="70"/>
      <c r="BG478" s="74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153"/>
      <c r="BZ478" s="83"/>
      <c r="CA478" s="31"/>
      <c r="CB478" s="31">
        <v>466</v>
      </c>
      <c r="CC478" s="15" t="str">
        <f t="shared" si="219"/>
        <v/>
      </c>
      <c r="CD478" s="15" t="str">
        <f t="shared" si="222"/>
        <v>立得点表!3:12</v>
      </c>
      <c r="CE478" s="92" t="str">
        <f t="shared" si="223"/>
        <v>立得点表!16:25</v>
      </c>
      <c r="CF478" s="15" t="str">
        <f t="shared" si="224"/>
        <v>立3段得点表!3:13</v>
      </c>
      <c r="CG478" s="92" t="str">
        <f t="shared" si="225"/>
        <v>立3段得点表!16:25</v>
      </c>
      <c r="CH478" s="15" t="str">
        <f t="shared" si="226"/>
        <v>ボール得点表!3:13</v>
      </c>
      <c r="CI478" s="92" t="str">
        <f t="shared" si="227"/>
        <v>ボール得点表!16:25</v>
      </c>
      <c r="CJ478" s="15" t="str">
        <f t="shared" si="228"/>
        <v>50m得点表!3:13</v>
      </c>
      <c r="CK478" s="92" t="str">
        <f t="shared" si="229"/>
        <v>50m得点表!16:25</v>
      </c>
      <c r="CL478" s="15" t="str">
        <f t="shared" si="230"/>
        <v>往得点表!3:13</v>
      </c>
      <c r="CM478" s="92" t="str">
        <f t="shared" si="231"/>
        <v>往得点表!16:25</v>
      </c>
      <c r="CN478" s="15" t="str">
        <f t="shared" si="232"/>
        <v>腕得点表!3:13</v>
      </c>
      <c r="CO478" s="92" t="str">
        <f t="shared" si="233"/>
        <v>腕得点表!16:25</v>
      </c>
      <c r="CP478" s="15" t="str">
        <f t="shared" si="234"/>
        <v>腕膝得点表!3:4</v>
      </c>
      <c r="CQ478" s="92" t="str">
        <f t="shared" si="235"/>
        <v>腕膝得点表!8:9</v>
      </c>
      <c r="CR478" s="15" t="str">
        <f t="shared" si="236"/>
        <v>20mシャトルラン得点表!3:13</v>
      </c>
      <c r="CS478" s="92" t="str">
        <f t="shared" si="237"/>
        <v>20mシャトルラン得点表!16:25</v>
      </c>
      <c r="CT478" s="31" t="b">
        <f t="shared" si="220"/>
        <v>0</v>
      </c>
    </row>
    <row r="479" spans="1:98">
      <c r="A479" s="8">
        <v>467</v>
      </c>
      <c r="B479" s="117"/>
      <c r="C479" s="13"/>
      <c r="D479" s="138"/>
      <c r="E479" s="13"/>
      <c r="F479" s="111" t="str">
        <f t="shared" si="208"/>
        <v/>
      </c>
      <c r="G479" s="13"/>
      <c r="H479" s="13"/>
      <c r="I479" s="29"/>
      <c r="J479" s="114" t="str">
        <f t="shared" ca="1" si="209"/>
        <v/>
      </c>
      <c r="K479" s="4"/>
      <c r="L479" s="43"/>
      <c r="M479" s="43"/>
      <c r="N479" s="120"/>
      <c r="O479" s="22"/>
      <c r="P479" s="23" t="str">
        <f t="shared" ca="1" si="210"/>
        <v/>
      </c>
      <c r="Q479" s="42"/>
      <c r="R479" s="43"/>
      <c r="S479" s="43"/>
      <c r="T479" s="43"/>
      <c r="U479" s="120"/>
      <c r="V479" s="95"/>
      <c r="W479" s="29" t="str">
        <f t="shared" ca="1" si="211"/>
        <v/>
      </c>
      <c r="X479" s="29"/>
      <c r="Y479" s="42"/>
      <c r="Z479" s="43"/>
      <c r="AA479" s="43"/>
      <c r="AB479" s="43"/>
      <c r="AC479" s="44"/>
      <c r="AD479" s="22"/>
      <c r="AE479" s="23" t="str">
        <f t="shared" ca="1" si="212"/>
        <v/>
      </c>
      <c r="AF479" s="22"/>
      <c r="AG479" s="23" t="str">
        <f t="shared" ca="1" si="213"/>
        <v/>
      </c>
      <c r="AH479" s="95"/>
      <c r="AI479" s="29" t="str">
        <f t="shared" ca="1" si="214"/>
        <v/>
      </c>
      <c r="AJ479" s="22"/>
      <c r="AK479" s="23" t="str">
        <f t="shared" ca="1" si="215"/>
        <v/>
      </c>
      <c r="AL479" s="22"/>
      <c r="AM479" s="23" t="str">
        <f t="shared" ca="1" si="216"/>
        <v/>
      </c>
      <c r="AN479" s="9" t="str">
        <f t="shared" si="217"/>
        <v/>
      </c>
      <c r="AO479" s="9" t="str">
        <f t="shared" si="218"/>
        <v/>
      </c>
      <c r="AP479" s="9" t="str">
        <f>IF(AN479=7,VLOOKUP(AO479,設定!$A$2:$B$6,2,1),"---")</f>
        <v>---</v>
      </c>
      <c r="AQ479" s="64"/>
      <c r="AR479" s="65"/>
      <c r="AS479" s="65"/>
      <c r="AT479" s="66" t="s">
        <v>105</v>
      </c>
      <c r="AU479" s="67"/>
      <c r="AV479" s="66"/>
      <c r="AW479" s="68"/>
      <c r="AX479" s="69" t="str">
        <f t="shared" si="221"/>
        <v/>
      </c>
      <c r="AY479" s="66" t="s">
        <v>105</v>
      </c>
      <c r="AZ479" s="66" t="s">
        <v>105</v>
      </c>
      <c r="BA479" s="66" t="s">
        <v>105</v>
      </c>
      <c r="BB479" s="66"/>
      <c r="BC479" s="66"/>
      <c r="BD479" s="66"/>
      <c r="BE479" s="66"/>
      <c r="BF479" s="70"/>
      <c r="BG479" s="74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153"/>
      <c r="BZ479" s="83"/>
      <c r="CA479" s="31"/>
      <c r="CB479" s="31">
        <v>467</v>
      </c>
      <c r="CC479" s="15" t="str">
        <f t="shared" si="219"/>
        <v/>
      </c>
      <c r="CD479" s="15" t="str">
        <f t="shared" si="222"/>
        <v>立得点表!3:12</v>
      </c>
      <c r="CE479" s="92" t="str">
        <f t="shared" si="223"/>
        <v>立得点表!16:25</v>
      </c>
      <c r="CF479" s="15" t="str">
        <f t="shared" si="224"/>
        <v>立3段得点表!3:13</v>
      </c>
      <c r="CG479" s="92" t="str">
        <f t="shared" si="225"/>
        <v>立3段得点表!16:25</v>
      </c>
      <c r="CH479" s="15" t="str">
        <f t="shared" si="226"/>
        <v>ボール得点表!3:13</v>
      </c>
      <c r="CI479" s="92" t="str">
        <f t="shared" si="227"/>
        <v>ボール得点表!16:25</v>
      </c>
      <c r="CJ479" s="15" t="str">
        <f t="shared" si="228"/>
        <v>50m得点表!3:13</v>
      </c>
      <c r="CK479" s="92" t="str">
        <f t="shared" si="229"/>
        <v>50m得点表!16:25</v>
      </c>
      <c r="CL479" s="15" t="str">
        <f t="shared" si="230"/>
        <v>往得点表!3:13</v>
      </c>
      <c r="CM479" s="92" t="str">
        <f t="shared" si="231"/>
        <v>往得点表!16:25</v>
      </c>
      <c r="CN479" s="15" t="str">
        <f t="shared" si="232"/>
        <v>腕得点表!3:13</v>
      </c>
      <c r="CO479" s="92" t="str">
        <f t="shared" si="233"/>
        <v>腕得点表!16:25</v>
      </c>
      <c r="CP479" s="15" t="str">
        <f t="shared" si="234"/>
        <v>腕膝得点表!3:4</v>
      </c>
      <c r="CQ479" s="92" t="str">
        <f t="shared" si="235"/>
        <v>腕膝得点表!8:9</v>
      </c>
      <c r="CR479" s="15" t="str">
        <f t="shared" si="236"/>
        <v>20mシャトルラン得点表!3:13</v>
      </c>
      <c r="CS479" s="92" t="str">
        <f t="shared" si="237"/>
        <v>20mシャトルラン得点表!16:25</v>
      </c>
      <c r="CT479" s="31" t="b">
        <f t="shared" si="220"/>
        <v>0</v>
      </c>
    </row>
    <row r="480" spans="1:98">
      <c r="A480" s="8">
        <v>468</v>
      </c>
      <c r="B480" s="117"/>
      <c r="C480" s="13"/>
      <c r="D480" s="138"/>
      <c r="E480" s="13"/>
      <c r="F480" s="111" t="str">
        <f t="shared" si="208"/>
        <v/>
      </c>
      <c r="G480" s="13"/>
      <c r="H480" s="13"/>
      <c r="I480" s="29"/>
      <c r="J480" s="114" t="str">
        <f t="shared" ca="1" si="209"/>
        <v/>
      </c>
      <c r="K480" s="4"/>
      <c r="L480" s="43"/>
      <c r="M480" s="43"/>
      <c r="N480" s="120"/>
      <c r="O480" s="22"/>
      <c r="P480" s="23" t="str">
        <f t="shared" ca="1" si="210"/>
        <v/>
      </c>
      <c r="Q480" s="42"/>
      <c r="R480" s="43"/>
      <c r="S480" s="43"/>
      <c r="T480" s="43"/>
      <c r="U480" s="120"/>
      <c r="V480" s="95"/>
      <c r="W480" s="29" t="str">
        <f t="shared" ca="1" si="211"/>
        <v/>
      </c>
      <c r="X480" s="29"/>
      <c r="Y480" s="42"/>
      <c r="Z480" s="43"/>
      <c r="AA480" s="43"/>
      <c r="AB480" s="43"/>
      <c r="AC480" s="44"/>
      <c r="AD480" s="22"/>
      <c r="AE480" s="23" t="str">
        <f t="shared" ca="1" si="212"/>
        <v/>
      </c>
      <c r="AF480" s="22"/>
      <c r="AG480" s="23" t="str">
        <f t="shared" ca="1" si="213"/>
        <v/>
      </c>
      <c r="AH480" s="95"/>
      <c r="AI480" s="29" t="str">
        <f t="shared" ca="1" si="214"/>
        <v/>
      </c>
      <c r="AJ480" s="22"/>
      <c r="AK480" s="23" t="str">
        <f t="shared" ca="1" si="215"/>
        <v/>
      </c>
      <c r="AL480" s="22"/>
      <c r="AM480" s="23" t="str">
        <f t="shared" ca="1" si="216"/>
        <v/>
      </c>
      <c r="AN480" s="9" t="str">
        <f t="shared" si="217"/>
        <v/>
      </c>
      <c r="AO480" s="9" t="str">
        <f t="shared" si="218"/>
        <v/>
      </c>
      <c r="AP480" s="9" t="str">
        <f>IF(AN480=7,VLOOKUP(AO480,設定!$A$2:$B$6,2,1),"---")</f>
        <v>---</v>
      </c>
      <c r="AQ480" s="64"/>
      <c r="AR480" s="65"/>
      <c r="AS480" s="65"/>
      <c r="AT480" s="66" t="s">
        <v>105</v>
      </c>
      <c r="AU480" s="67"/>
      <c r="AV480" s="66"/>
      <c r="AW480" s="68"/>
      <c r="AX480" s="69" t="str">
        <f t="shared" si="221"/>
        <v/>
      </c>
      <c r="AY480" s="66" t="s">
        <v>105</v>
      </c>
      <c r="AZ480" s="66" t="s">
        <v>105</v>
      </c>
      <c r="BA480" s="66" t="s">
        <v>105</v>
      </c>
      <c r="BB480" s="66"/>
      <c r="BC480" s="66"/>
      <c r="BD480" s="66"/>
      <c r="BE480" s="66"/>
      <c r="BF480" s="70"/>
      <c r="BG480" s="74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153"/>
      <c r="BZ480" s="83"/>
      <c r="CA480" s="31"/>
      <c r="CB480" s="31">
        <v>468</v>
      </c>
      <c r="CC480" s="15" t="str">
        <f t="shared" si="219"/>
        <v/>
      </c>
      <c r="CD480" s="15" t="str">
        <f t="shared" si="222"/>
        <v>立得点表!3:12</v>
      </c>
      <c r="CE480" s="92" t="str">
        <f t="shared" si="223"/>
        <v>立得点表!16:25</v>
      </c>
      <c r="CF480" s="15" t="str">
        <f t="shared" si="224"/>
        <v>立3段得点表!3:13</v>
      </c>
      <c r="CG480" s="92" t="str">
        <f t="shared" si="225"/>
        <v>立3段得点表!16:25</v>
      </c>
      <c r="CH480" s="15" t="str">
        <f t="shared" si="226"/>
        <v>ボール得点表!3:13</v>
      </c>
      <c r="CI480" s="92" t="str">
        <f t="shared" si="227"/>
        <v>ボール得点表!16:25</v>
      </c>
      <c r="CJ480" s="15" t="str">
        <f t="shared" si="228"/>
        <v>50m得点表!3:13</v>
      </c>
      <c r="CK480" s="92" t="str">
        <f t="shared" si="229"/>
        <v>50m得点表!16:25</v>
      </c>
      <c r="CL480" s="15" t="str">
        <f t="shared" si="230"/>
        <v>往得点表!3:13</v>
      </c>
      <c r="CM480" s="92" t="str">
        <f t="shared" si="231"/>
        <v>往得点表!16:25</v>
      </c>
      <c r="CN480" s="15" t="str">
        <f t="shared" si="232"/>
        <v>腕得点表!3:13</v>
      </c>
      <c r="CO480" s="92" t="str">
        <f t="shared" si="233"/>
        <v>腕得点表!16:25</v>
      </c>
      <c r="CP480" s="15" t="str">
        <f t="shared" si="234"/>
        <v>腕膝得点表!3:4</v>
      </c>
      <c r="CQ480" s="92" t="str">
        <f t="shared" si="235"/>
        <v>腕膝得点表!8:9</v>
      </c>
      <c r="CR480" s="15" t="str">
        <f t="shared" si="236"/>
        <v>20mシャトルラン得点表!3:13</v>
      </c>
      <c r="CS480" s="92" t="str">
        <f t="shared" si="237"/>
        <v>20mシャトルラン得点表!16:25</v>
      </c>
      <c r="CT480" s="31" t="b">
        <f t="shared" si="220"/>
        <v>0</v>
      </c>
    </row>
    <row r="481" spans="1:98">
      <c r="A481" s="8">
        <v>469</v>
      </c>
      <c r="B481" s="117"/>
      <c r="C481" s="13"/>
      <c r="D481" s="138"/>
      <c r="E481" s="13"/>
      <c r="F481" s="111" t="str">
        <f t="shared" si="208"/>
        <v/>
      </c>
      <c r="G481" s="13"/>
      <c r="H481" s="13"/>
      <c r="I481" s="29"/>
      <c r="J481" s="114" t="str">
        <f t="shared" ca="1" si="209"/>
        <v/>
      </c>
      <c r="K481" s="4"/>
      <c r="L481" s="43"/>
      <c r="M481" s="43"/>
      <c r="N481" s="120"/>
      <c r="O481" s="22"/>
      <c r="P481" s="23" t="str">
        <f t="shared" ca="1" si="210"/>
        <v/>
      </c>
      <c r="Q481" s="42"/>
      <c r="R481" s="43"/>
      <c r="S481" s="43"/>
      <c r="T481" s="43"/>
      <c r="U481" s="120"/>
      <c r="V481" s="95"/>
      <c r="W481" s="29" t="str">
        <f t="shared" ca="1" si="211"/>
        <v/>
      </c>
      <c r="X481" s="29"/>
      <c r="Y481" s="42"/>
      <c r="Z481" s="43"/>
      <c r="AA481" s="43"/>
      <c r="AB481" s="43"/>
      <c r="AC481" s="44"/>
      <c r="AD481" s="22"/>
      <c r="AE481" s="23" t="str">
        <f t="shared" ca="1" si="212"/>
        <v/>
      </c>
      <c r="AF481" s="22"/>
      <c r="AG481" s="23" t="str">
        <f t="shared" ca="1" si="213"/>
        <v/>
      </c>
      <c r="AH481" s="95"/>
      <c r="AI481" s="29" t="str">
        <f t="shared" ca="1" si="214"/>
        <v/>
      </c>
      <c r="AJ481" s="22"/>
      <c r="AK481" s="23" t="str">
        <f t="shared" ca="1" si="215"/>
        <v/>
      </c>
      <c r="AL481" s="22"/>
      <c r="AM481" s="23" t="str">
        <f t="shared" ca="1" si="216"/>
        <v/>
      </c>
      <c r="AN481" s="9" t="str">
        <f t="shared" si="217"/>
        <v/>
      </c>
      <c r="AO481" s="9" t="str">
        <f t="shared" si="218"/>
        <v/>
      </c>
      <c r="AP481" s="9" t="str">
        <f>IF(AN481=7,VLOOKUP(AO481,設定!$A$2:$B$6,2,1),"---")</f>
        <v>---</v>
      </c>
      <c r="AQ481" s="64"/>
      <c r="AR481" s="65"/>
      <c r="AS481" s="65"/>
      <c r="AT481" s="66" t="s">
        <v>105</v>
      </c>
      <c r="AU481" s="67"/>
      <c r="AV481" s="66"/>
      <c r="AW481" s="68"/>
      <c r="AX481" s="69" t="str">
        <f t="shared" si="221"/>
        <v/>
      </c>
      <c r="AY481" s="66" t="s">
        <v>105</v>
      </c>
      <c r="AZ481" s="66" t="s">
        <v>105</v>
      </c>
      <c r="BA481" s="66" t="s">
        <v>105</v>
      </c>
      <c r="BB481" s="66"/>
      <c r="BC481" s="66"/>
      <c r="BD481" s="66"/>
      <c r="BE481" s="66"/>
      <c r="BF481" s="70"/>
      <c r="BG481" s="74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153"/>
      <c r="BZ481" s="83"/>
      <c r="CA481" s="31"/>
      <c r="CB481" s="31">
        <v>469</v>
      </c>
      <c r="CC481" s="15" t="str">
        <f t="shared" si="219"/>
        <v/>
      </c>
      <c r="CD481" s="15" t="str">
        <f t="shared" si="222"/>
        <v>立得点表!3:12</v>
      </c>
      <c r="CE481" s="92" t="str">
        <f t="shared" si="223"/>
        <v>立得点表!16:25</v>
      </c>
      <c r="CF481" s="15" t="str">
        <f t="shared" si="224"/>
        <v>立3段得点表!3:13</v>
      </c>
      <c r="CG481" s="92" t="str">
        <f t="shared" si="225"/>
        <v>立3段得点表!16:25</v>
      </c>
      <c r="CH481" s="15" t="str">
        <f t="shared" si="226"/>
        <v>ボール得点表!3:13</v>
      </c>
      <c r="CI481" s="92" t="str">
        <f t="shared" si="227"/>
        <v>ボール得点表!16:25</v>
      </c>
      <c r="CJ481" s="15" t="str">
        <f t="shared" si="228"/>
        <v>50m得点表!3:13</v>
      </c>
      <c r="CK481" s="92" t="str">
        <f t="shared" si="229"/>
        <v>50m得点表!16:25</v>
      </c>
      <c r="CL481" s="15" t="str">
        <f t="shared" si="230"/>
        <v>往得点表!3:13</v>
      </c>
      <c r="CM481" s="92" t="str">
        <f t="shared" si="231"/>
        <v>往得点表!16:25</v>
      </c>
      <c r="CN481" s="15" t="str">
        <f t="shared" si="232"/>
        <v>腕得点表!3:13</v>
      </c>
      <c r="CO481" s="92" t="str">
        <f t="shared" si="233"/>
        <v>腕得点表!16:25</v>
      </c>
      <c r="CP481" s="15" t="str">
        <f t="shared" si="234"/>
        <v>腕膝得点表!3:4</v>
      </c>
      <c r="CQ481" s="92" t="str">
        <f t="shared" si="235"/>
        <v>腕膝得点表!8:9</v>
      </c>
      <c r="CR481" s="15" t="str">
        <f t="shared" si="236"/>
        <v>20mシャトルラン得点表!3:13</v>
      </c>
      <c r="CS481" s="92" t="str">
        <f t="shared" si="237"/>
        <v>20mシャトルラン得点表!16:25</v>
      </c>
      <c r="CT481" s="31" t="b">
        <f t="shared" si="220"/>
        <v>0</v>
      </c>
    </row>
    <row r="482" spans="1:98">
      <c r="A482" s="8">
        <v>470</v>
      </c>
      <c r="B482" s="117"/>
      <c r="C482" s="13"/>
      <c r="D482" s="138"/>
      <c r="E482" s="13"/>
      <c r="F482" s="111" t="str">
        <f t="shared" si="208"/>
        <v/>
      </c>
      <c r="G482" s="13"/>
      <c r="H482" s="13"/>
      <c r="I482" s="29"/>
      <c r="J482" s="114" t="str">
        <f t="shared" ca="1" si="209"/>
        <v/>
      </c>
      <c r="K482" s="4"/>
      <c r="L482" s="43"/>
      <c r="M482" s="43"/>
      <c r="N482" s="120"/>
      <c r="O482" s="22"/>
      <c r="P482" s="23" t="str">
        <f t="shared" ca="1" si="210"/>
        <v/>
      </c>
      <c r="Q482" s="42"/>
      <c r="R482" s="43"/>
      <c r="S482" s="43"/>
      <c r="T482" s="43"/>
      <c r="U482" s="120"/>
      <c r="V482" s="95"/>
      <c r="W482" s="29" t="str">
        <f t="shared" ca="1" si="211"/>
        <v/>
      </c>
      <c r="X482" s="29"/>
      <c r="Y482" s="42"/>
      <c r="Z482" s="43"/>
      <c r="AA482" s="43"/>
      <c r="AB482" s="43"/>
      <c r="AC482" s="44"/>
      <c r="AD482" s="22"/>
      <c r="AE482" s="23" t="str">
        <f t="shared" ca="1" si="212"/>
        <v/>
      </c>
      <c r="AF482" s="22"/>
      <c r="AG482" s="23" t="str">
        <f t="shared" ca="1" si="213"/>
        <v/>
      </c>
      <c r="AH482" s="95"/>
      <c r="AI482" s="29" t="str">
        <f t="shared" ca="1" si="214"/>
        <v/>
      </c>
      <c r="AJ482" s="22"/>
      <c r="AK482" s="23" t="str">
        <f t="shared" ca="1" si="215"/>
        <v/>
      </c>
      <c r="AL482" s="22"/>
      <c r="AM482" s="23" t="str">
        <f t="shared" ca="1" si="216"/>
        <v/>
      </c>
      <c r="AN482" s="9" t="str">
        <f t="shared" si="217"/>
        <v/>
      </c>
      <c r="AO482" s="9" t="str">
        <f t="shared" si="218"/>
        <v/>
      </c>
      <c r="AP482" s="9" t="str">
        <f>IF(AN482=7,VLOOKUP(AO482,設定!$A$2:$B$6,2,1),"---")</f>
        <v>---</v>
      </c>
      <c r="AQ482" s="64"/>
      <c r="AR482" s="65"/>
      <c r="AS482" s="65"/>
      <c r="AT482" s="66" t="s">
        <v>105</v>
      </c>
      <c r="AU482" s="67"/>
      <c r="AV482" s="66"/>
      <c r="AW482" s="68"/>
      <c r="AX482" s="69" t="str">
        <f t="shared" si="221"/>
        <v/>
      </c>
      <c r="AY482" s="66" t="s">
        <v>105</v>
      </c>
      <c r="AZ482" s="66" t="s">
        <v>105</v>
      </c>
      <c r="BA482" s="66" t="s">
        <v>105</v>
      </c>
      <c r="BB482" s="66"/>
      <c r="BC482" s="66"/>
      <c r="BD482" s="66"/>
      <c r="BE482" s="66"/>
      <c r="BF482" s="70"/>
      <c r="BG482" s="74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153"/>
      <c r="BZ482" s="83"/>
      <c r="CA482" s="31"/>
      <c r="CB482" s="31">
        <v>470</v>
      </c>
      <c r="CC482" s="15" t="str">
        <f t="shared" si="219"/>
        <v/>
      </c>
      <c r="CD482" s="15" t="str">
        <f t="shared" si="222"/>
        <v>立得点表!3:12</v>
      </c>
      <c r="CE482" s="92" t="str">
        <f t="shared" si="223"/>
        <v>立得点表!16:25</v>
      </c>
      <c r="CF482" s="15" t="str">
        <f t="shared" si="224"/>
        <v>立3段得点表!3:13</v>
      </c>
      <c r="CG482" s="92" t="str">
        <f t="shared" si="225"/>
        <v>立3段得点表!16:25</v>
      </c>
      <c r="CH482" s="15" t="str">
        <f t="shared" si="226"/>
        <v>ボール得点表!3:13</v>
      </c>
      <c r="CI482" s="92" t="str">
        <f t="shared" si="227"/>
        <v>ボール得点表!16:25</v>
      </c>
      <c r="CJ482" s="15" t="str">
        <f t="shared" si="228"/>
        <v>50m得点表!3:13</v>
      </c>
      <c r="CK482" s="92" t="str">
        <f t="shared" si="229"/>
        <v>50m得点表!16:25</v>
      </c>
      <c r="CL482" s="15" t="str">
        <f t="shared" si="230"/>
        <v>往得点表!3:13</v>
      </c>
      <c r="CM482" s="92" t="str">
        <f t="shared" si="231"/>
        <v>往得点表!16:25</v>
      </c>
      <c r="CN482" s="15" t="str">
        <f t="shared" si="232"/>
        <v>腕得点表!3:13</v>
      </c>
      <c r="CO482" s="92" t="str">
        <f t="shared" si="233"/>
        <v>腕得点表!16:25</v>
      </c>
      <c r="CP482" s="15" t="str">
        <f t="shared" si="234"/>
        <v>腕膝得点表!3:4</v>
      </c>
      <c r="CQ482" s="92" t="str">
        <f t="shared" si="235"/>
        <v>腕膝得点表!8:9</v>
      </c>
      <c r="CR482" s="15" t="str">
        <f t="shared" si="236"/>
        <v>20mシャトルラン得点表!3:13</v>
      </c>
      <c r="CS482" s="92" t="str">
        <f t="shared" si="237"/>
        <v>20mシャトルラン得点表!16:25</v>
      </c>
      <c r="CT482" s="31" t="b">
        <f t="shared" si="220"/>
        <v>0</v>
      </c>
    </row>
    <row r="483" spans="1:98">
      <c r="A483" s="8">
        <v>471</v>
      </c>
      <c r="B483" s="117"/>
      <c r="C483" s="13"/>
      <c r="D483" s="138"/>
      <c r="E483" s="13"/>
      <c r="F483" s="111" t="str">
        <f t="shared" si="208"/>
        <v/>
      </c>
      <c r="G483" s="13"/>
      <c r="H483" s="13"/>
      <c r="I483" s="29"/>
      <c r="J483" s="114" t="str">
        <f t="shared" ca="1" si="209"/>
        <v/>
      </c>
      <c r="K483" s="4"/>
      <c r="L483" s="43"/>
      <c r="M483" s="43"/>
      <c r="N483" s="120"/>
      <c r="O483" s="22"/>
      <c r="P483" s="23" t="str">
        <f t="shared" ca="1" si="210"/>
        <v/>
      </c>
      <c r="Q483" s="42"/>
      <c r="R483" s="43"/>
      <c r="S483" s="43"/>
      <c r="T483" s="43"/>
      <c r="U483" s="120"/>
      <c r="V483" s="95"/>
      <c r="W483" s="29" t="str">
        <f t="shared" ca="1" si="211"/>
        <v/>
      </c>
      <c r="X483" s="29"/>
      <c r="Y483" s="42"/>
      <c r="Z483" s="43"/>
      <c r="AA483" s="43"/>
      <c r="AB483" s="43"/>
      <c r="AC483" s="44"/>
      <c r="AD483" s="22"/>
      <c r="AE483" s="23" t="str">
        <f t="shared" ca="1" si="212"/>
        <v/>
      </c>
      <c r="AF483" s="22"/>
      <c r="AG483" s="23" t="str">
        <f t="shared" ca="1" si="213"/>
        <v/>
      </c>
      <c r="AH483" s="95"/>
      <c r="AI483" s="29" t="str">
        <f t="shared" ca="1" si="214"/>
        <v/>
      </c>
      <c r="AJ483" s="22"/>
      <c r="AK483" s="23" t="str">
        <f t="shared" ca="1" si="215"/>
        <v/>
      </c>
      <c r="AL483" s="22"/>
      <c r="AM483" s="23" t="str">
        <f t="shared" ca="1" si="216"/>
        <v/>
      </c>
      <c r="AN483" s="9" t="str">
        <f t="shared" si="217"/>
        <v/>
      </c>
      <c r="AO483" s="9" t="str">
        <f t="shared" si="218"/>
        <v/>
      </c>
      <c r="AP483" s="9" t="str">
        <f>IF(AN483=7,VLOOKUP(AO483,設定!$A$2:$B$6,2,1),"---")</f>
        <v>---</v>
      </c>
      <c r="AQ483" s="64"/>
      <c r="AR483" s="65"/>
      <c r="AS483" s="65"/>
      <c r="AT483" s="66" t="s">
        <v>105</v>
      </c>
      <c r="AU483" s="67"/>
      <c r="AV483" s="66"/>
      <c r="AW483" s="68"/>
      <c r="AX483" s="69" t="str">
        <f t="shared" si="221"/>
        <v/>
      </c>
      <c r="AY483" s="66" t="s">
        <v>105</v>
      </c>
      <c r="AZ483" s="66" t="s">
        <v>105</v>
      </c>
      <c r="BA483" s="66" t="s">
        <v>105</v>
      </c>
      <c r="BB483" s="66"/>
      <c r="BC483" s="66"/>
      <c r="BD483" s="66"/>
      <c r="BE483" s="66"/>
      <c r="BF483" s="70"/>
      <c r="BG483" s="74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153"/>
      <c r="BZ483" s="83"/>
      <c r="CA483" s="31"/>
      <c r="CB483" s="31">
        <v>471</v>
      </c>
      <c r="CC483" s="15" t="str">
        <f t="shared" si="219"/>
        <v/>
      </c>
      <c r="CD483" s="15" t="str">
        <f t="shared" si="222"/>
        <v>立得点表!3:12</v>
      </c>
      <c r="CE483" s="92" t="str">
        <f t="shared" si="223"/>
        <v>立得点表!16:25</v>
      </c>
      <c r="CF483" s="15" t="str">
        <f t="shared" si="224"/>
        <v>立3段得点表!3:13</v>
      </c>
      <c r="CG483" s="92" t="str">
        <f t="shared" si="225"/>
        <v>立3段得点表!16:25</v>
      </c>
      <c r="CH483" s="15" t="str">
        <f t="shared" si="226"/>
        <v>ボール得点表!3:13</v>
      </c>
      <c r="CI483" s="92" t="str">
        <f t="shared" si="227"/>
        <v>ボール得点表!16:25</v>
      </c>
      <c r="CJ483" s="15" t="str">
        <f t="shared" si="228"/>
        <v>50m得点表!3:13</v>
      </c>
      <c r="CK483" s="92" t="str">
        <f t="shared" si="229"/>
        <v>50m得点表!16:25</v>
      </c>
      <c r="CL483" s="15" t="str">
        <f t="shared" si="230"/>
        <v>往得点表!3:13</v>
      </c>
      <c r="CM483" s="92" t="str">
        <f t="shared" si="231"/>
        <v>往得点表!16:25</v>
      </c>
      <c r="CN483" s="15" t="str">
        <f t="shared" si="232"/>
        <v>腕得点表!3:13</v>
      </c>
      <c r="CO483" s="92" t="str">
        <f t="shared" si="233"/>
        <v>腕得点表!16:25</v>
      </c>
      <c r="CP483" s="15" t="str">
        <f t="shared" si="234"/>
        <v>腕膝得点表!3:4</v>
      </c>
      <c r="CQ483" s="92" t="str">
        <f t="shared" si="235"/>
        <v>腕膝得点表!8:9</v>
      </c>
      <c r="CR483" s="15" t="str">
        <f t="shared" si="236"/>
        <v>20mシャトルラン得点表!3:13</v>
      </c>
      <c r="CS483" s="92" t="str">
        <f t="shared" si="237"/>
        <v>20mシャトルラン得点表!16:25</v>
      </c>
      <c r="CT483" s="31" t="b">
        <f t="shared" si="220"/>
        <v>0</v>
      </c>
    </row>
    <row r="484" spans="1:98">
      <c r="A484" s="8">
        <v>472</v>
      </c>
      <c r="B484" s="117"/>
      <c r="C484" s="13"/>
      <c r="D484" s="138"/>
      <c r="E484" s="13"/>
      <c r="F484" s="111" t="str">
        <f t="shared" si="208"/>
        <v/>
      </c>
      <c r="G484" s="13"/>
      <c r="H484" s="13"/>
      <c r="I484" s="29"/>
      <c r="J484" s="114" t="str">
        <f t="shared" ca="1" si="209"/>
        <v/>
      </c>
      <c r="K484" s="4"/>
      <c r="L484" s="43"/>
      <c r="M484" s="43"/>
      <c r="N484" s="120"/>
      <c r="O484" s="22"/>
      <c r="P484" s="23" t="str">
        <f t="shared" ca="1" si="210"/>
        <v/>
      </c>
      <c r="Q484" s="42"/>
      <c r="R484" s="43"/>
      <c r="S484" s="43"/>
      <c r="T484" s="43"/>
      <c r="U484" s="120"/>
      <c r="V484" s="95"/>
      <c r="W484" s="29" t="str">
        <f t="shared" ca="1" si="211"/>
        <v/>
      </c>
      <c r="X484" s="29"/>
      <c r="Y484" s="42"/>
      <c r="Z484" s="43"/>
      <c r="AA484" s="43"/>
      <c r="AB484" s="43"/>
      <c r="AC484" s="44"/>
      <c r="AD484" s="22"/>
      <c r="AE484" s="23" t="str">
        <f t="shared" ca="1" si="212"/>
        <v/>
      </c>
      <c r="AF484" s="22"/>
      <c r="AG484" s="23" t="str">
        <f t="shared" ca="1" si="213"/>
        <v/>
      </c>
      <c r="AH484" s="95"/>
      <c r="AI484" s="29" t="str">
        <f t="shared" ca="1" si="214"/>
        <v/>
      </c>
      <c r="AJ484" s="22"/>
      <c r="AK484" s="23" t="str">
        <f t="shared" ca="1" si="215"/>
        <v/>
      </c>
      <c r="AL484" s="22"/>
      <c r="AM484" s="23" t="str">
        <f t="shared" ca="1" si="216"/>
        <v/>
      </c>
      <c r="AN484" s="9" t="str">
        <f t="shared" si="217"/>
        <v/>
      </c>
      <c r="AO484" s="9" t="str">
        <f t="shared" si="218"/>
        <v/>
      </c>
      <c r="AP484" s="9" t="str">
        <f>IF(AN484=7,VLOOKUP(AO484,設定!$A$2:$B$6,2,1),"---")</f>
        <v>---</v>
      </c>
      <c r="AQ484" s="64"/>
      <c r="AR484" s="65"/>
      <c r="AS484" s="65"/>
      <c r="AT484" s="66" t="s">
        <v>105</v>
      </c>
      <c r="AU484" s="67"/>
      <c r="AV484" s="66"/>
      <c r="AW484" s="68"/>
      <c r="AX484" s="69" t="str">
        <f t="shared" si="221"/>
        <v/>
      </c>
      <c r="AY484" s="66" t="s">
        <v>105</v>
      </c>
      <c r="AZ484" s="66" t="s">
        <v>105</v>
      </c>
      <c r="BA484" s="66" t="s">
        <v>105</v>
      </c>
      <c r="BB484" s="66"/>
      <c r="BC484" s="66"/>
      <c r="BD484" s="66"/>
      <c r="BE484" s="66"/>
      <c r="BF484" s="70"/>
      <c r="BG484" s="74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153"/>
      <c r="BZ484" s="83"/>
      <c r="CA484" s="31"/>
      <c r="CB484" s="31">
        <v>472</v>
      </c>
      <c r="CC484" s="15" t="str">
        <f t="shared" si="219"/>
        <v/>
      </c>
      <c r="CD484" s="15" t="str">
        <f t="shared" si="222"/>
        <v>立得点表!3:12</v>
      </c>
      <c r="CE484" s="92" t="str">
        <f t="shared" si="223"/>
        <v>立得点表!16:25</v>
      </c>
      <c r="CF484" s="15" t="str">
        <f t="shared" si="224"/>
        <v>立3段得点表!3:13</v>
      </c>
      <c r="CG484" s="92" t="str">
        <f t="shared" si="225"/>
        <v>立3段得点表!16:25</v>
      </c>
      <c r="CH484" s="15" t="str">
        <f t="shared" si="226"/>
        <v>ボール得点表!3:13</v>
      </c>
      <c r="CI484" s="92" t="str">
        <f t="shared" si="227"/>
        <v>ボール得点表!16:25</v>
      </c>
      <c r="CJ484" s="15" t="str">
        <f t="shared" si="228"/>
        <v>50m得点表!3:13</v>
      </c>
      <c r="CK484" s="92" t="str">
        <f t="shared" si="229"/>
        <v>50m得点表!16:25</v>
      </c>
      <c r="CL484" s="15" t="str">
        <f t="shared" si="230"/>
        <v>往得点表!3:13</v>
      </c>
      <c r="CM484" s="92" t="str">
        <f t="shared" si="231"/>
        <v>往得点表!16:25</v>
      </c>
      <c r="CN484" s="15" t="str">
        <f t="shared" si="232"/>
        <v>腕得点表!3:13</v>
      </c>
      <c r="CO484" s="92" t="str">
        <f t="shared" si="233"/>
        <v>腕得点表!16:25</v>
      </c>
      <c r="CP484" s="15" t="str">
        <f t="shared" si="234"/>
        <v>腕膝得点表!3:4</v>
      </c>
      <c r="CQ484" s="92" t="str">
        <f t="shared" si="235"/>
        <v>腕膝得点表!8:9</v>
      </c>
      <c r="CR484" s="15" t="str">
        <f t="shared" si="236"/>
        <v>20mシャトルラン得点表!3:13</v>
      </c>
      <c r="CS484" s="92" t="str">
        <f t="shared" si="237"/>
        <v>20mシャトルラン得点表!16:25</v>
      </c>
      <c r="CT484" s="31" t="b">
        <f t="shared" si="220"/>
        <v>0</v>
      </c>
    </row>
    <row r="485" spans="1:98">
      <c r="A485" s="8">
        <v>473</v>
      </c>
      <c r="B485" s="117"/>
      <c r="C485" s="13"/>
      <c r="D485" s="138"/>
      <c r="E485" s="13"/>
      <c r="F485" s="111" t="str">
        <f t="shared" si="208"/>
        <v/>
      </c>
      <c r="G485" s="13"/>
      <c r="H485" s="13"/>
      <c r="I485" s="29"/>
      <c r="J485" s="114" t="str">
        <f t="shared" ca="1" si="209"/>
        <v/>
      </c>
      <c r="K485" s="4"/>
      <c r="L485" s="43"/>
      <c r="M485" s="43"/>
      <c r="N485" s="120"/>
      <c r="O485" s="22"/>
      <c r="P485" s="23" t="str">
        <f t="shared" ca="1" si="210"/>
        <v/>
      </c>
      <c r="Q485" s="42"/>
      <c r="R485" s="43"/>
      <c r="S485" s="43"/>
      <c r="T485" s="43"/>
      <c r="U485" s="120"/>
      <c r="V485" s="95"/>
      <c r="W485" s="29" t="str">
        <f t="shared" ca="1" si="211"/>
        <v/>
      </c>
      <c r="X485" s="29"/>
      <c r="Y485" s="42"/>
      <c r="Z485" s="43"/>
      <c r="AA485" s="43"/>
      <c r="AB485" s="43"/>
      <c r="AC485" s="44"/>
      <c r="AD485" s="22"/>
      <c r="AE485" s="23" t="str">
        <f t="shared" ca="1" si="212"/>
        <v/>
      </c>
      <c r="AF485" s="22"/>
      <c r="AG485" s="23" t="str">
        <f t="shared" ca="1" si="213"/>
        <v/>
      </c>
      <c r="AH485" s="95"/>
      <c r="AI485" s="29" t="str">
        <f t="shared" ca="1" si="214"/>
        <v/>
      </c>
      <c r="AJ485" s="22"/>
      <c r="AK485" s="23" t="str">
        <f t="shared" ca="1" si="215"/>
        <v/>
      </c>
      <c r="AL485" s="22"/>
      <c r="AM485" s="23" t="str">
        <f t="shared" ca="1" si="216"/>
        <v/>
      </c>
      <c r="AN485" s="9" t="str">
        <f t="shared" si="217"/>
        <v/>
      </c>
      <c r="AO485" s="9" t="str">
        <f t="shared" si="218"/>
        <v/>
      </c>
      <c r="AP485" s="9" t="str">
        <f>IF(AN485=7,VLOOKUP(AO485,設定!$A$2:$B$6,2,1),"---")</f>
        <v>---</v>
      </c>
      <c r="AQ485" s="64"/>
      <c r="AR485" s="65"/>
      <c r="AS485" s="65"/>
      <c r="AT485" s="66" t="s">
        <v>105</v>
      </c>
      <c r="AU485" s="67"/>
      <c r="AV485" s="66"/>
      <c r="AW485" s="68"/>
      <c r="AX485" s="69" t="str">
        <f t="shared" si="221"/>
        <v/>
      </c>
      <c r="AY485" s="66" t="s">
        <v>105</v>
      </c>
      <c r="AZ485" s="66" t="s">
        <v>105</v>
      </c>
      <c r="BA485" s="66" t="s">
        <v>105</v>
      </c>
      <c r="BB485" s="66"/>
      <c r="BC485" s="66"/>
      <c r="BD485" s="66"/>
      <c r="BE485" s="66"/>
      <c r="BF485" s="70"/>
      <c r="BG485" s="74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153"/>
      <c r="BZ485" s="83"/>
      <c r="CA485" s="31"/>
      <c r="CB485" s="31">
        <v>473</v>
      </c>
      <c r="CC485" s="15" t="str">
        <f t="shared" si="219"/>
        <v/>
      </c>
      <c r="CD485" s="15" t="str">
        <f t="shared" si="222"/>
        <v>立得点表!3:12</v>
      </c>
      <c r="CE485" s="92" t="str">
        <f t="shared" si="223"/>
        <v>立得点表!16:25</v>
      </c>
      <c r="CF485" s="15" t="str">
        <f t="shared" si="224"/>
        <v>立3段得点表!3:13</v>
      </c>
      <c r="CG485" s="92" t="str">
        <f t="shared" si="225"/>
        <v>立3段得点表!16:25</v>
      </c>
      <c r="CH485" s="15" t="str">
        <f t="shared" si="226"/>
        <v>ボール得点表!3:13</v>
      </c>
      <c r="CI485" s="92" t="str">
        <f t="shared" si="227"/>
        <v>ボール得点表!16:25</v>
      </c>
      <c r="CJ485" s="15" t="str">
        <f t="shared" si="228"/>
        <v>50m得点表!3:13</v>
      </c>
      <c r="CK485" s="92" t="str">
        <f t="shared" si="229"/>
        <v>50m得点表!16:25</v>
      </c>
      <c r="CL485" s="15" t="str">
        <f t="shared" si="230"/>
        <v>往得点表!3:13</v>
      </c>
      <c r="CM485" s="92" t="str">
        <f t="shared" si="231"/>
        <v>往得点表!16:25</v>
      </c>
      <c r="CN485" s="15" t="str">
        <f t="shared" si="232"/>
        <v>腕得点表!3:13</v>
      </c>
      <c r="CO485" s="92" t="str">
        <f t="shared" si="233"/>
        <v>腕得点表!16:25</v>
      </c>
      <c r="CP485" s="15" t="str">
        <f t="shared" si="234"/>
        <v>腕膝得点表!3:4</v>
      </c>
      <c r="CQ485" s="92" t="str">
        <f t="shared" si="235"/>
        <v>腕膝得点表!8:9</v>
      </c>
      <c r="CR485" s="15" t="str">
        <f t="shared" si="236"/>
        <v>20mシャトルラン得点表!3:13</v>
      </c>
      <c r="CS485" s="92" t="str">
        <f t="shared" si="237"/>
        <v>20mシャトルラン得点表!16:25</v>
      </c>
      <c r="CT485" s="31" t="b">
        <f t="shared" si="220"/>
        <v>0</v>
      </c>
    </row>
    <row r="486" spans="1:98">
      <c r="A486" s="8">
        <v>474</v>
      </c>
      <c r="B486" s="117"/>
      <c r="C486" s="13"/>
      <c r="D486" s="138"/>
      <c r="E486" s="13"/>
      <c r="F486" s="111" t="str">
        <f t="shared" si="208"/>
        <v/>
      </c>
      <c r="G486" s="13"/>
      <c r="H486" s="13"/>
      <c r="I486" s="29"/>
      <c r="J486" s="114" t="str">
        <f t="shared" ca="1" si="209"/>
        <v/>
      </c>
      <c r="K486" s="4"/>
      <c r="L486" s="43"/>
      <c r="M486" s="43"/>
      <c r="N486" s="120"/>
      <c r="O486" s="22"/>
      <c r="P486" s="23" t="str">
        <f t="shared" ca="1" si="210"/>
        <v/>
      </c>
      <c r="Q486" s="42"/>
      <c r="R486" s="43"/>
      <c r="S486" s="43"/>
      <c r="T486" s="43"/>
      <c r="U486" s="120"/>
      <c r="V486" s="95"/>
      <c r="W486" s="29" t="str">
        <f t="shared" ca="1" si="211"/>
        <v/>
      </c>
      <c r="X486" s="29"/>
      <c r="Y486" s="42"/>
      <c r="Z486" s="43"/>
      <c r="AA486" s="43"/>
      <c r="AB486" s="43"/>
      <c r="AC486" s="44"/>
      <c r="AD486" s="22"/>
      <c r="AE486" s="23" t="str">
        <f t="shared" ca="1" si="212"/>
        <v/>
      </c>
      <c r="AF486" s="22"/>
      <c r="AG486" s="23" t="str">
        <f t="shared" ca="1" si="213"/>
        <v/>
      </c>
      <c r="AH486" s="95"/>
      <c r="AI486" s="29" t="str">
        <f t="shared" ca="1" si="214"/>
        <v/>
      </c>
      <c r="AJ486" s="22"/>
      <c r="AK486" s="23" t="str">
        <f t="shared" ca="1" si="215"/>
        <v/>
      </c>
      <c r="AL486" s="22"/>
      <c r="AM486" s="23" t="str">
        <f t="shared" ca="1" si="216"/>
        <v/>
      </c>
      <c r="AN486" s="9" t="str">
        <f t="shared" si="217"/>
        <v/>
      </c>
      <c r="AO486" s="9" t="str">
        <f t="shared" si="218"/>
        <v/>
      </c>
      <c r="AP486" s="9" t="str">
        <f>IF(AN486=7,VLOOKUP(AO486,設定!$A$2:$B$6,2,1),"---")</f>
        <v>---</v>
      </c>
      <c r="AQ486" s="64"/>
      <c r="AR486" s="65"/>
      <c r="AS486" s="65"/>
      <c r="AT486" s="66" t="s">
        <v>105</v>
      </c>
      <c r="AU486" s="67"/>
      <c r="AV486" s="66"/>
      <c r="AW486" s="68"/>
      <c r="AX486" s="69" t="str">
        <f t="shared" si="221"/>
        <v/>
      </c>
      <c r="AY486" s="66" t="s">
        <v>105</v>
      </c>
      <c r="AZ486" s="66" t="s">
        <v>105</v>
      </c>
      <c r="BA486" s="66" t="s">
        <v>105</v>
      </c>
      <c r="BB486" s="66"/>
      <c r="BC486" s="66"/>
      <c r="BD486" s="66"/>
      <c r="BE486" s="66"/>
      <c r="BF486" s="70"/>
      <c r="BG486" s="74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153"/>
      <c r="BZ486" s="83"/>
      <c r="CA486" s="31"/>
      <c r="CB486" s="31">
        <v>474</v>
      </c>
      <c r="CC486" s="15" t="str">
        <f t="shared" si="219"/>
        <v/>
      </c>
      <c r="CD486" s="15" t="str">
        <f t="shared" si="222"/>
        <v>立得点表!3:12</v>
      </c>
      <c r="CE486" s="92" t="str">
        <f t="shared" si="223"/>
        <v>立得点表!16:25</v>
      </c>
      <c r="CF486" s="15" t="str">
        <f t="shared" si="224"/>
        <v>立3段得点表!3:13</v>
      </c>
      <c r="CG486" s="92" t="str">
        <f t="shared" si="225"/>
        <v>立3段得点表!16:25</v>
      </c>
      <c r="CH486" s="15" t="str">
        <f t="shared" si="226"/>
        <v>ボール得点表!3:13</v>
      </c>
      <c r="CI486" s="92" t="str">
        <f t="shared" si="227"/>
        <v>ボール得点表!16:25</v>
      </c>
      <c r="CJ486" s="15" t="str">
        <f t="shared" si="228"/>
        <v>50m得点表!3:13</v>
      </c>
      <c r="CK486" s="92" t="str">
        <f t="shared" si="229"/>
        <v>50m得点表!16:25</v>
      </c>
      <c r="CL486" s="15" t="str">
        <f t="shared" si="230"/>
        <v>往得点表!3:13</v>
      </c>
      <c r="CM486" s="92" t="str">
        <f t="shared" si="231"/>
        <v>往得点表!16:25</v>
      </c>
      <c r="CN486" s="15" t="str">
        <f t="shared" si="232"/>
        <v>腕得点表!3:13</v>
      </c>
      <c r="CO486" s="92" t="str">
        <f t="shared" si="233"/>
        <v>腕得点表!16:25</v>
      </c>
      <c r="CP486" s="15" t="str">
        <f t="shared" si="234"/>
        <v>腕膝得点表!3:4</v>
      </c>
      <c r="CQ486" s="92" t="str">
        <f t="shared" si="235"/>
        <v>腕膝得点表!8:9</v>
      </c>
      <c r="CR486" s="15" t="str">
        <f t="shared" si="236"/>
        <v>20mシャトルラン得点表!3:13</v>
      </c>
      <c r="CS486" s="92" t="str">
        <f t="shared" si="237"/>
        <v>20mシャトルラン得点表!16:25</v>
      </c>
      <c r="CT486" s="31" t="b">
        <f t="shared" si="220"/>
        <v>0</v>
      </c>
    </row>
    <row r="487" spans="1:98">
      <c r="A487" s="8">
        <v>475</v>
      </c>
      <c r="B487" s="117"/>
      <c r="C487" s="13"/>
      <c r="D487" s="138"/>
      <c r="E487" s="13"/>
      <c r="F487" s="111" t="str">
        <f t="shared" si="208"/>
        <v/>
      </c>
      <c r="G487" s="13"/>
      <c r="H487" s="13"/>
      <c r="I487" s="29"/>
      <c r="J487" s="114" t="str">
        <f t="shared" ca="1" si="209"/>
        <v/>
      </c>
      <c r="K487" s="4"/>
      <c r="L487" s="43"/>
      <c r="M487" s="43"/>
      <c r="N487" s="120"/>
      <c r="O487" s="22"/>
      <c r="P487" s="23" t="str">
        <f t="shared" ca="1" si="210"/>
        <v/>
      </c>
      <c r="Q487" s="42"/>
      <c r="R487" s="43"/>
      <c r="S487" s="43"/>
      <c r="T487" s="43"/>
      <c r="U487" s="120"/>
      <c r="V487" s="95"/>
      <c r="W487" s="29" t="str">
        <f t="shared" ca="1" si="211"/>
        <v/>
      </c>
      <c r="X487" s="29"/>
      <c r="Y487" s="42"/>
      <c r="Z487" s="43"/>
      <c r="AA487" s="43"/>
      <c r="AB487" s="43"/>
      <c r="AC487" s="44"/>
      <c r="AD487" s="22"/>
      <c r="AE487" s="23" t="str">
        <f t="shared" ca="1" si="212"/>
        <v/>
      </c>
      <c r="AF487" s="22"/>
      <c r="AG487" s="23" t="str">
        <f t="shared" ca="1" si="213"/>
        <v/>
      </c>
      <c r="AH487" s="95"/>
      <c r="AI487" s="29" t="str">
        <f t="shared" ca="1" si="214"/>
        <v/>
      </c>
      <c r="AJ487" s="22"/>
      <c r="AK487" s="23" t="str">
        <f t="shared" ca="1" si="215"/>
        <v/>
      </c>
      <c r="AL487" s="22"/>
      <c r="AM487" s="23" t="str">
        <f t="shared" ca="1" si="216"/>
        <v/>
      </c>
      <c r="AN487" s="9" t="str">
        <f t="shared" si="217"/>
        <v/>
      </c>
      <c r="AO487" s="9" t="str">
        <f t="shared" si="218"/>
        <v/>
      </c>
      <c r="AP487" s="9" t="str">
        <f>IF(AN487=7,VLOOKUP(AO487,設定!$A$2:$B$6,2,1),"---")</f>
        <v>---</v>
      </c>
      <c r="AQ487" s="64"/>
      <c r="AR487" s="65"/>
      <c r="AS487" s="65"/>
      <c r="AT487" s="66" t="s">
        <v>105</v>
      </c>
      <c r="AU487" s="67"/>
      <c r="AV487" s="66"/>
      <c r="AW487" s="68"/>
      <c r="AX487" s="69" t="str">
        <f t="shared" si="221"/>
        <v/>
      </c>
      <c r="AY487" s="66" t="s">
        <v>105</v>
      </c>
      <c r="AZ487" s="66" t="s">
        <v>105</v>
      </c>
      <c r="BA487" s="66" t="s">
        <v>105</v>
      </c>
      <c r="BB487" s="66"/>
      <c r="BC487" s="66"/>
      <c r="BD487" s="66"/>
      <c r="BE487" s="66"/>
      <c r="BF487" s="70"/>
      <c r="BG487" s="74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153"/>
      <c r="BZ487" s="83"/>
      <c r="CA487" s="31"/>
      <c r="CB487" s="31">
        <v>475</v>
      </c>
      <c r="CC487" s="15" t="str">
        <f t="shared" si="219"/>
        <v/>
      </c>
      <c r="CD487" s="15" t="str">
        <f t="shared" si="222"/>
        <v>立得点表!3:12</v>
      </c>
      <c r="CE487" s="92" t="str">
        <f t="shared" si="223"/>
        <v>立得点表!16:25</v>
      </c>
      <c r="CF487" s="15" t="str">
        <f t="shared" si="224"/>
        <v>立3段得点表!3:13</v>
      </c>
      <c r="CG487" s="92" t="str">
        <f t="shared" si="225"/>
        <v>立3段得点表!16:25</v>
      </c>
      <c r="CH487" s="15" t="str">
        <f t="shared" si="226"/>
        <v>ボール得点表!3:13</v>
      </c>
      <c r="CI487" s="92" t="str">
        <f t="shared" si="227"/>
        <v>ボール得点表!16:25</v>
      </c>
      <c r="CJ487" s="15" t="str">
        <f t="shared" si="228"/>
        <v>50m得点表!3:13</v>
      </c>
      <c r="CK487" s="92" t="str">
        <f t="shared" si="229"/>
        <v>50m得点表!16:25</v>
      </c>
      <c r="CL487" s="15" t="str">
        <f t="shared" si="230"/>
        <v>往得点表!3:13</v>
      </c>
      <c r="CM487" s="92" t="str">
        <f t="shared" si="231"/>
        <v>往得点表!16:25</v>
      </c>
      <c r="CN487" s="15" t="str">
        <f t="shared" si="232"/>
        <v>腕得点表!3:13</v>
      </c>
      <c r="CO487" s="92" t="str">
        <f t="shared" si="233"/>
        <v>腕得点表!16:25</v>
      </c>
      <c r="CP487" s="15" t="str">
        <f t="shared" si="234"/>
        <v>腕膝得点表!3:4</v>
      </c>
      <c r="CQ487" s="92" t="str">
        <f t="shared" si="235"/>
        <v>腕膝得点表!8:9</v>
      </c>
      <c r="CR487" s="15" t="str">
        <f t="shared" si="236"/>
        <v>20mシャトルラン得点表!3:13</v>
      </c>
      <c r="CS487" s="92" t="str">
        <f t="shared" si="237"/>
        <v>20mシャトルラン得点表!16:25</v>
      </c>
      <c r="CT487" s="31" t="b">
        <f t="shared" si="220"/>
        <v>0</v>
      </c>
    </row>
    <row r="488" spans="1:98">
      <c r="A488" s="8">
        <v>476</v>
      </c>
      <c r="B488" s="117"/>
      <c r="C488" s="13"/>
      <c r="D488" s="138"/>
      <c r="E488" s="13"/>
      <c r="F488" s="111" t="str">
        <f t="shared" si="208"/>
        <v/>
      </c>
      <c r="G488" s="13"/>
      <c r="H488" s="13"/>
      <c r="I488" s="29"/>
      <c r="J488" s="114" t="str">
        <f t="shared" ca="1" si="209"/>
        <v/>
      </c>
      <c r="K488" s="4"/>
      <c r="L488" s="43"/>
      <c r="M488" s="43"/>
      <c r="N488" s="120"/>
      <c r="O488" s="22"/>
      <c r="P488" s="23" t="str">
        <f t="shared" ca="1" si="210"/>
        <v/>
      </c>
      <c r="Q488" s="42"/>
      <c r="R488" s="43"/>
      <c r="S488" s="43"/>
      <c r="T488" s="43"/>
      <c r="U488" s="120"/>
      <c r="V488" s="95"/>
      <c r="W488" s="29" t="str">
        <f t="shared" ca="1" si="211"/>
        <v/>
      </c>
      <c r="X488" s="29"/>
      <c r="Y488" s="42"/>
      <c r="Z488" s="43"/>
      <c r="AA488" s="43"/>
      <c r="AB488" s="43"/>
      <c r="AC488" s="44"/>
      <c r="AD488" s="22"/>
      <c r="AE488" s="23" t="str">
        <f t="shared" ca="1" si="212"/>
        <v/>
      </c>
      <c r="AF488" s="22"/>
      <c r="AG488" s="23" t="str">
        <f t="shared" ca="1" si="213"/>
        <v/>
      </c>
      <c r="AH488" s="95"/>
      <c r="AI488" s="29" t="str">
        <f t="shared" ca="1" si="214"/>
        <v/>
      </c>
      <c r="AJ488" s="22"/>
      <c r="AK488" s="23" t="str">
        <f t="shared" ca="1" si="215"/>
        <v/>
      </c>
      <c r="AL488" s="22"/>
      <c r="AM488" s="23" t="str">
        <f t="shared" ca="1" si="216"/>
        <v/>
      </c>
      <c r="AN488" s="9" t="str">
        <f t="shared" si="217"/>
        <v/>
      </c>
      <c r="AO488" s="9" t="str">
        <f t="shared" si="218"/>
        <v/>
      </c>
      <c r="AP488" s="9" t="str">
        <f>IF(AN488=7,VLOOKUP(AO488,設定!$A$2:$B$6,2,1),"---")</f>
        <v>---</v>
      </c>
      <c r="AQ488" s="64"/>
      <c r="AR488" s="65"/>
      <c r="AS488" s="65"/>
      <c r="AT488" s="66" t="s">
        <v>105</v>
      </c>
      <c r="AU488" s="67"/>
      <c r="AV488" s="66"/>
      <c r="AW488" s="68"/>
      <c r="AX488" s="69" t="str">
        <f t="shared" si="221"/>
        <v/>
      </c>
      <c r="AY488" s="66" t="s">
        <v>105</v>
      </c>
      <c r="AZ488" s="66" t="s">
        <v>105</v>
      </c>
      <c r="BA488" s="66" t="s">
        <v>105</v>
      </c>
      <c r="BB488" s="66"/>
      <c r="BC488" s="66"/>
      <c r="BD488" s="66"/>
      <c r="BE488" s="66"/>
      <c r="BF488" s="70"/>
      <c r="BG488" s="74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153"/>
      <c r="BZ488" s="83"/>
      <c r="CA488" s="31"/>
      <c r="CB488" s="31">
        <v>476</v>
      </c>
      <c r="CC488" s="15" t="str">
        <f t="shared" si="219"/>
        <v/>
      </c>
      <c r="CD488" s="15" t="str">
        <f t="shared" si="222"/>
        <v>立得点表!3:12</v>
      </c>
      <c r="CE488" s="92" t="str">
        <f t="shared" si="223"/>
        <v>立得点表!16:25</v>
      </c>
      <c r="CF488" s="15" t="str">
        <f t="shared" si="224"/>
        <v>立3段得点表!3:13</v>
      </c>
      <c r="CG488" s="92" t="str">
        <f t="shared" si="225"/>
        <v>立3段得点表!16:25</v>
      </c>
      <c r="CH488" s="15" t="str">
        <f t="shared" si="226"/>
        <v>ボール得点表!3:13</v>
      </c>
      <c r="CI488" s="92" t="str">
        <f t="shared" si="227"/>
        <v>ボール得点表!16:25</v>
      </c>
      <c r="CJ488" s="15" t="str">
        <f t="shared" si="228"/>
        <v>50m得点表!3:13</v>
      </c>
      <c r="CK488" s="92" t="str">
        <f t="shared" si="229"/>
        <v>50m得点表!16:25</v>
      </c>
      <c r="CL488" s="15" t="str">
        <f t="shared" si="230"/>
        <v>往得点表!3:13</v>
      </c>
      <c r="CM488" s="92" t="str">
        <f t="shared" si="231"/>
        <v>往得点表!16:25</v>
      </c>
      <c r="CN488" s="15" t="str">
        <f t="shared" si="232"/>
        <v>腕得点表!3:13</v>
      </c>
      <c r="CO488" s="92" t="str">
        <f t="shared" si="233"/>
        <v>腕得点表!16:25</v>
      </c>
      <c r="CP488" s="15" t="str">
        <f t="shared" si="234"/>
        <v>腕膝得点表!3:4</v>
      </c>
      <c r="CQ488" s="92" t="str">
        <f t="shared" si="235"/>
        <v>腕膝得点表!8:9</v>
      </c>
      <c r="CR488" s="15" t="str">
        <f t="shared" si="236"/>
        <v>20mシャトルラン得点表!3:13</v>
      </c>
      <c r="CS488" s="92" t="str">
        <f t="shared" si="237"/>
        <v>20mシャトルラン得点表!16:25</v>
      </c>
      <c r="CT488" s="31" t="b">
        <f t="shared" si="220"/>
        <v>0</v>
      </c>
    </row>
    <row r="489" spans="1:98">
      <c r="A489" s="8">
        <v>477</v>
      </c>
      <c r="B489" s="117"/>
      <c r="C489" s="13"/>
      <c r="D489" s="138"/>
      <c r="E489" s="13"/>
      <c r="F489" s="111" t="str">
        <f t="shared" si="208"/>
        <v/>
      </c>
      <c r="G489" s="13"/>
      <c r="H489" s="13"/>
      <c r="I489" s="29"/>
      <c r="J489" s="114" t="str">
        <f t="shared" ca="1" si="209"/>
        <v/>
      </c>
      <c r="K489" s="4"/>
      <c r="L489" s="43"/>
      <c r="M489" s="43"/>
      <c r="N489" s="120"/>
      <c r="O489" s="22"/>
      <c r="P489" s="23" t="str">
        <f t="shared" ca="1" si="210"/>
        <v/>
      </c>
      <c r="Q489" s="42"/>
      <c r="R489" s="43"/>
      <c r="S489" s="43"/>
      <c r="T489" s="43"/>
      <c r="U489" s="120"/>
      <c r="V489" s="95"/>
      <c r="W489" s="29" t="str">
        <f t="shared" ca="1" si="211"/>
        <v/>
      </c>
      <c r="X489" s="29"/>
      <c r="Y489" s="42"/>
      <c r="Z489" s="43"/>
      <c r="AA489" s="43"/>
      <c r="AB489" s="43"/>
      <c r="AC489" s="44"/>
      <c r="AD489" s="22"/>
      <c r="AE489" s="23" t="str">
        <f t="shared" ca="1" si="212"/>
        <v/>
      </c>
      <c r="AF489" s="22"/>
      <c r="AG489" s="23" t="str">
        <f t="shared" ca="1" si="213"/>
        <v/>
      </c>
      <c r="AH489" s="95"/>
      <c r="AI489" s="29" t="str">
        <f t="shared" ca="1" si="214"/>
        <v/>
      </c>
      <c r="AJ489" s="22"/>
      <c r="AK489" s="23" t="str">
        <f t="shared" ca="1" si="215"/>
        <v/>
      </c>
      <c r="AL489" s="22"/>
      <c r="AM489" s="23" t="str">
        <f t="shared" ca="1" si="216"/>
        <v/>
      </c>
      <c r="AN489" s="9" t="str">
        <f t="shared" si="217"/>
        <v/>
      </c>
      <c r="AO489" s="9" t="str">
        <f t="shared" si="218"/>
        <v/>
      </c>
      <c r="AP489" s="9" t="str">
        <f>IF(AN489=7,VLOOKUP(AO489,設定!$A$2:$B$6,2,1),"---")</f>
        <v>---</v>
      </c>
      <c r="AQ489" s="64"/>
      <c r="AR489" s="65"/>
      <c r="AS489" s="65"/>
      <c r="AT489" s="66" t="s">
        <v>105</v>
      </c>
      <c r="AU489" s="67"/>
      <c r="AV489" s="66"/>
      <c r="AW489" s="68"/>
      <c r="AX489" s="69" t="str">
        <f t="shared" si="221"/>
        <v/>
      </c>
      <c r="AY489" s="66" t="s">
        <v>105</v>
      </c>
      <c r="AZ489" s="66" t="s">
        <v>105</v>
      </c>
      <c r="BA489" s="66" t="s">
        <v>105</v>
      </c>
      <c r="BB489" s="66"/>
      <c r="BC489" s="66"/>
      <c r="BD489" s="66"/>
      <c r="BE489" s="66"/>
      <c r="BF489" s="70"/>
      <c r="BG489" s="74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153"/>
      <c r="BZ489" s="83"/>
      <c r="CA489" s="31"/>
      <c r="CB489" s="31">
        <v>477</v>
      </c>
      <c r="CC489" s="15" t="str">
        <f t="shared" si="219"/>
        <v/>
      </c>
      <c r="CD489" s="15" t="str">
        <f t="shared" si="222"/>
        <v>立得点表!3:12</v>
      </c>
      <c r="CE489" s="92" t="str">
        <f t="shared" si="223"/>
        <v>立得点表!16:25</v>
      </c>
      <c r="CF489" s="15" t="str">
        <f t="shared" si="224"/>
        <v>立3段得点表!3:13</v>
      </c>
      <c r="CG489" s="92" t="str">
        <f t="shared" si="225"/>
        <v>立3段得点表!16:25</v>
      </c>
      <c r="CH489" s="15" t="str">
        <f t="shared" si="226"/>
        <v>ボール得点表!3:13</v>
      </c>
      <c r="CI489" s="92" t="str">
        <f t="shared" si="227"/>
        <v>ボール得点表!16:25</v>
      </c>
      <c r="CJ489" s="15" t="str">
        <f t="shared" si="228"/>
        <v>50m得点表!3:13</v>
      </c>
      <c r="CK489" s="92" t="str">
        <f t="shared" si="229"/>
        <v>50m得点表!16:25</v>
      </c>
      <c r="CL489" s="15" t="str">
        <f t="shared" si="230"/>
        <v>往得点表!3:13</v>
      </c>
      <c r="CM489" s="92" t="str">
        <f t="shared" si="231"/>
        <v>往得点表!16:25</v>
      </c>
      <c r="CN489" s="15" t="str">
        <f t="shared" si="232"/>
        <v>腕得点表!3:13</v>
      </c>
      <c r="CO489" s="92" t="str">
        <f t="shared" si="233"/>
        <v>腕得点表!16:25</v>
      </c>
      <c r="CP489" s="15" t="str">
        <f t="shared" si="234"/>
        <v>腕膝得点表!3:4</v>
      </c>
      <c r="CQ489" s="92" t="str">
        <f t="shared" si="235"/>
        <v>腕膝得点表!8:9</v>
      </c>
      <c r="CR489" s="15" t="str">
        <f t="shared" si="236"/>
        <v>20mシャトルラン得点表!3:13</v>
      </c>
      <c r="CS489" s="92" t="str">
        <f t="shared" si="237"/>
        <v>20mシャトルラン得点表!16:25</v>
      </c>
      <c r="CT489" s="31" t="b">
        <f t="shared" si="220"/>
        <v>0</v>
      </c>
    </row>
    <row r="490" spans="1:98">
      <c r="A490" s="8">
        <v>478</v>
      </c>
      <c r="B490" s="117"/>
      <c r="C490" s="13"/>
      <c r="D490" s="138"/>
      <c r="E490" s="13"/>
      <c r="F490" s="111" t="str">
        <f t="shared" si="208"/>
        <v/>
      </c>
      <c r="G490" s="13"/>
      <c r="H490" s="13"/>
      <c r="I490" s="29"/>
      <c r="J490" s="114" t="str">
        <f t="shared" ca="1" si="209"/>
        <v/>
      </c>
      <c r="K490" s="4"/>
      <c r="L490" s="43"/>
      <c r="M490" s="43"/>
      <c r="N490" s="120"/>
      <c r="O490" s="22"/>
      <c r="P490" s="23" t="str">
        <f t="shared" ca="1" si="210"/>
        <v/>
      </c>
      <c r="Q490" s="42"/>
      <c r="R490" s="43"/>
      <c r="S490" s="43"/>
      <c r="T490" s="43"/>
      <c r="U490" s="120"/>
      <c r="V490" s="95"/>
      <c r="W490" s="29" t="str">
        <f t="shared" ca="1" si="211"/>
        <v/>
      </c>
      <c r="X490" s="29"/>
      <c r="Y490" s="42"/>
      <c r="Z490" s="43"/>
      <c r="AA490" s="43"/>
      <c r="AB490" s="43"/>
      <c r="AC490" s="44"/>
      <c r="AD490" s="22"/>
      <c r="AE490" s="23" t="str">
        <f t="shared" ca="1" si="212"/>
        <v/>
      </c>
      <c r="AF490" s="22"/>
      <c r="AG490" s="23" t="str">
        <f t="shared" ca="1" si="213"/>
        <v/>
      </c>
      <c r="AH490" s="95"/>
      <c r="AI490" s="29" t="str">
        <f t="shared" ca="1" si="214"/>
        <v/>
      </c>
      <c r="AJ490" s="22"/>
      <c r="AK490" s="23" t="str">
        <f t="shared" ca="1" si="215"/>
        <v/>
      </c>
      <c r="AL490" s="22"/>
      <c r="AM490" s="23" t="str">
        <f t="shared" ca="1" si="216"/>
        <v/>
      </c>
      <c r="AN490" s="9" t="str">
        <f t="shared" si="217"/>
        <v/>
      </c>
      <c r="AO490" s="9" t="str">
        <f t="shared" si="218"/>
        <v/>
      </c>
      <c r="AP490" s="9" t="str">
        <f>IF(AN490=7,VLOOKUP(AO490,設定!$A$2:$B$6,2,1),"---")</f>
        <v>---</v>
      </c>
      <c r="AQ490" s="64"/>
      <c r="AR490" s="65"/>
      <c r="AS490" s="65"/>
      <c r="AT490" s="66" t="s">
        <v>105</v>
      </c>
      <c r="AU490" s="67"/>
      <c r="AV490" s="66"/>
      <c r="AW490" s="68"/>
      <c r="AX490" s="69" t="str">
        <f t="shared" si="221"/>
        <v/>
      </c>
      <c r="AY490" s="66" t="s">
        <v>105</v>
      </c>
      <c r="AZ490" s="66" t="s">
        <v>105</v>
      </c>
      <c r="BA490" s="66" t="s">
        <v>105</v>
      </c>
      <c r="BB490" s="66"/>
      <c r="BC490" s="66"/>
      <c r="BD490" s="66"/>
      <c r="BE490" s="66"/>
      <c r="BF490" s="70"/>
      <c r="BG490" s="74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153"/>
      <c r="BZ490" s="83"/>
      <c r="CA490" s="31"/>
      <c r="CB490" s="31">
        <v>478</v>
      </c>
      <c r="CC490" s="15" t="str">
        <f t="shared" si="219"/>
        <v/>
      </c>
      <c r="CD490" s="15" t="str">
        <f t="shared" si="222"/>
        <v>立得点表!3:12</v>
      </c>
      <c r="CE490" s="92" t="str">
        <f t="shared" si="223"/>
        <v>立得点表!16:25</v>
      </c>
      <c r="CF490" s="15" t="str">
        <f t="shared" si="224"/>
        <v>立3段得点表!3:13</v>
      </c>
      <c r="CG490" s="92" t="str">
        <f t="shared" si="225"/>
        <v>立3段得点表!16:25</v>
      </c>
      <c r="CH490" s="15" t="str">
        <f t="shared" si="226"/>
        <v>ボール得点表!3:13</v>
      </c>
      <c r="CI490" s="92" t="str">
        <f t="shared" si="227"/>
        <v>ボール得点表!16:25</v>
      </c>
      <c r="CJ490" s="15" t="str">
        <f t="shared" si="228"/>
        <v>50m得点表!3:13</v>
      </c>
      <c r="CK490" s="92" t="str">
        <f t="shared" si="229"/>
        <v>50m得点表!16:25</v>
      </c>
      <c r="CL490" s="15" t="str">
        <f t="shared" si="230"/>
        <v>往得点表!3:13</v>
      </c>
      <c r="CM490" s="92" t="str">
        <f t="shared" si="231"/>
        <v>往得点表!16:25</v>
      </c>
      <c r="CN490" s="15" t="str">
        <f t="shared" si="232"/>
        <v>腕得点表!3:13</v>
      </c>
      <c r="CO490" s="92" t="str">
        <f t="shared" si="233"/>
        <v>腕得点表!16:25</v>
      </c>
      <c r="CP490" s="15" t="str">
        <f t="shared" si="234"/>
        <v>腕膝得点表!3:4</v>
      </c>
      <c r="CQ490" s="92" t="str">
        <f t="shared" si="235"/>
        <v>腕膝得点表!8:9</v>
      </c>
      <c r="CR490" s="15" t="str">
        <f t="shared" si="236"/>
        <v>20mシャトルラン得点表!3:13</v>
      </c>
      <c r="CS490" s="92" t="str">
        <f t="shared" si="237"/>
        <v>20mシャトルラン得点表!16:25</v>
      </c>
      <c r="CT490" s="31" t="b">
        <f t="shared" si="220"/>
        <v>0</v>
      </c>
    </row>
    <row r="491" spans="1:98">
      <c r="A491" s="8">
        <v>479</v>
      </c>
      <c r="B491" s="117"/>
      <c r="C491" s="13"/>
      <c r="D491" s="138"/>
      <c r="E491" s="13"/>
      <c r="F491" s="111" t="str">
        <f t="shared" si="208"/>
        <v/>
      </c>
      <c r="G491" s="13"/>
      <c r="H491" s="13"/>
      <c r="I491" s="29"/>
      <c r="J491" s="114" t="str">
        <f t="shared" ca="1" si="209"/>
        <v/>
      </c>
      <c r="K491" s="4"/>
      <c r="L491" s="43"/>
      <c r="M491" s="43"/>
      <c r="N491" s="120"/>
      <c r="O491" s="22"/>
      <c r="P491" s="23" t="str">
        <f t="shared" ca="1" si="210"/>
        <v/>
      </c>
      <c r="Q491" s="42"/>
      <c r="R491" s="43"/>
      <c r="S491" s="43"/>
      <c r="T491" s="43"/>
      <c r="U491" s="120"/>
      <c r="V491" s="95"/>
      <c r="W491" s="29" t="str">
        <f t="shared" ca="1" si="211"/>
        <v/>
      </c>
      <c r="X491" s="29"/>
      <c r="Y491" s="42"/>
      <c r="Z491" s="43"/>
      <c r="AA491" s="43"/>
      <c r="AB491" s="43"/>
      <c r="AC491" s="44"/>
      <c r="AD491" s="22"/>
      <c r="AE491" s="23" t="str">
        <f t="shared" ca="1" si="212"/>
        <v/>
      </c>
      <c r="AF491" s="22"/>
      <c r="AG491" s="23" t="str">
        <f t="shared" ca="1" si="213"/>
        <v/>
      </c>
      <c r="AH491" s="95"/>
      <c r="AI491" s="29" t="str">
        <f t="shared" ca="1" si="214"/>
        <v/>
      </c>
      <c r="AJ491" s="22"/>
      <c r="AK491" s="23" t="str">
        <f t="shared" ca="1" si="215"/>
        <v/>
      </c>
      <c r="AL491" s="22"/>
      <c r="AM491" s="23" t="str">
        <f t="shared" ca="1" si="216"/>
        <v/>
      </c>
      <c r="AN491" s="9" t="str">
        <f t="shared" si="217"/>
        <v/>
      </c>
      <c r="AO491" s="9" t="str">
        <f t="shared" si="218"/>
        <v/>
      </c>
      <c r="AP491" s="9" t="str">
        <f>IF(AN491=7,VLOOKUP(AO491,設定!$A$2:$B$6,2,1),"---")</f>
        <v>---</v>
      </c>
      <c r="AQ491" s="64"/>
      <c r="AR491" s="65"/>
      <c r="AS491" s="65"/>
      <c r="AT491" s="66" t="s">
        <v>105</v>
      </c>
      <c r="AU491" s="67"/>
      <c r="AV491" s="66"/>
      <c r="AW491" s="68"/>
      <c r="AX491" s="69" t="str">
        <f t="shared" si="221"/>
        <v/>
      </c>
      <c r="AY491" s="66" t="s">
        <v>105</v>
      </c>
      <c r="AZ491" s="66" t="s">
        <v>105</v>
      </c>
      <c r="BA491" s="66" t="s">
        <v>105</v>
      </c>
      <c r="BB491" s="66"/>
      <c r="BC491" s="66"/>
      <c r="BD491" s="66"/>
      <c r="BE491" s="66"/>
      <c r="BF491" s="70"/>
      <c r="BG491" s="74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153"/>
      <c r="BZ491" s="83"/>
      <c r="CA491" s="31"/>
      <c r="CB491" s="31">
        <v>479</v>
      </c>
      <c r="CC491" s="15" t="str">
        <f t="shared" si="219"/>
        <v/>
      </c>
      <c r="CD491" s="15" t="str">
        <f t="shared" si="222"/>
        <v>立得点表!3:12</v>
      </c>
      <c r="CE491" s="92" t="str">
        <f t="shared" si="223"/>
        <v>立得点表!16:25</v>
      </c>
      <c r="CF491" s="15" t="str">
        <f t="shared" si="224"/>
        <v>立3段得点表!3:13</v>
      </c>
      <c r="CG491" s="92" t="str">
        <f t="shared" si="225"/>
        <v>立3段得点表!16:25</v>
      </c>
      <c r="CH491" s="15" t="str">
        <f t="shared" si="226"/>
        <v>ボール得点表!3:13</v>
      </c>
      <c r="CI491" s="92" t="str">
        <f t="shared" si="227"/>
        <v>ボール得点表!16:25</v>
      </c>
      <c r="CJ491" s="15" t="str">
        <f t="shared" si="228"/>
        <v>50m得点表!3:13</v>
      </c>
      <c r="CK491" s="92" t="str">
        <f t="shared" si="229"/>
        <v>50m得点表!16:25</v>
      </c>
      <c r="CL491" s="15" t="str">
        <f t="shared" si="230"/>
        <v>往得点表!3:13</v>
      </c>
      <c r="CM491" s="92" t="str">
        <f t="shared" si="231"/>
        <v>往得点表!16:25</v>
      </c>
      <c r="CN491" s="15" t="str">
        <f t="shared" si="232"/>
        <v>腕得点表!3:13</v>
      </c>
      <c r="CO491" s="92" t="str">
        <f t="shared" si="233"/>
        <v>腕得点表!16:25</v>
      </c>
      <c r="CP491" s="15" t="str">
        <f t="shared" si="234"/>
        <v>腕膝得点表!3:4</v>
      </c>
      <c r="CQ491" s="92" t="str">
        <f t="shared" si="235"/>
        <v>腕膝得点表!8:9</v>
      </c>
      <c r="CR491" s="15" t="str">
        <f t="shared" si="236"/>
        <v>20mシャトルラン得点表!3:13</v>
      </c>
      <c r="CS491" s="92" t="str">
        <f t="shared" si="237"/>
        <v>20mシャトルラン得点表!16:25</v>
      </c>
      <c r="CT491" s="31" t="b">
        <f t="shared" si="220"/>
        <v>0</v>
      </c>
    </row>
    <row r="492" spans="1:98">
      <c r="A492" s="8">
        <v>480</v>
      </c>
      <c r="B492" s="117"/>
      <c r="C492" s="13"/>
      <c r="D492" s="138"/>
      <c r="E492" s="13"/>
      <c r="F492" s="111" t="str">
        <f t="shared" si="208"/>
        <v/>
      </c>
      <c r="G492" s="13"/>
      <c r="H492" s="13"/>
      <c r="I492" s="29"/>
      <c r="J492" s="114" t="str">
        <f t="shared" ca="1" si="209"/>
        <v/>
      </c>
      <c r="K492" s="4"/>
      <c r="L492" s="43"/>
      <c r="M492" s="43"/>
      <c r="N492" s="120"/>
      <c r="O492" s="22"/>
      <c r="P492" s="23" t="str">
        <f t="shared" ca="1" si="210"/>
        <v/>
      </c>
      <c r="Q492" s="42"/>
      <c r="R492" s="43"/>
      <c r="S492" s="43"/>
      <c r="T492" s="43"/>
      <c r="U492" s="120"/>
      <c r="V492" s="95"/>
      <c r="W492" s="29" t="str">
        <f t="shared" ca="1" si="211"/>
        <v/>
      </c>
      <c r="X492" s="29"/>
      <c r="Y492" s="42"/>
      <c r="Z492" s="43"/>
      <c r="AA492" s="43"/>
      <c r="AB492" s="43"/>
      <c r="AC492" s="44"/>
      <c r="AD492" s="22"/>
      <c r="AE492" s="23" t="str">
        <f t="shared" ca="1" si="212"/>
        <v/>
      </c>
      <c r="AF492" s="22"/>
      <c r="AG492" s="23" t="str">
        <f t="shared" ca="1" si="213"/>
        <v/>
      </c>
      <c r="AH492" s="95"/>
      <c r="AI492" s="29" t="str">
        <f t="shared" ca="1" si="214"/>
        <v/>
      </c>
      <c r="AJ492" s="22"/>
      <c r="AK492" s="23" t="str">
        <f t="shared" ca="1" si="215"/>
        <v/>
      </c>
      <c r="AL492" s="22"/>
      <c r="AM492" s="23" t="str">
        <f t="shared" ca="1" si="216"/>
        <v/>
      </c>
      <c r="AN492" s="9" t="str">
        <f t="shared" si="217"/>
        <v/>
      </c>
      <c r="AO492" s="9" t="str">
        <f t="shared" si="218"/>
        <v/>
      </c>
      <c r="AP492" s="9" t="str">
        <f>IF(AN492=7,VLOOKUP(AO492,設定!$A$2:$B$6,2,1),"---")</f>
        <v>---</v>
      </c>
      <c r="AQ492" s="64"/>
      <c r="AR492" s="65"/>
      <c r="AS492" s="65"/>
      <c r="AT492" s="66" t="s">
        <v>105</v>
      </c>
      <c r="AU492" s="67"/>
      <c r="AV492" s="66"/>
      <c r="AW492" s="68"/>
      <c r="AX492" s="69" t="str">
        <f t="shared" si="221"/>
        <v/>
      </c>
      <c r="AY492" s="66" t="s">
        <v>105</v>
      </c>
      <c r="AZ492" s="66" t="s">
        <v>105</v>
      </c>
      <c r="BA492" s="66" t="s">
        <v>105</v>
      </c>
      <c r="BB492" s="66"/>
      <c r="BC492" s="66"/>
      <c r="BD492" s="66"/>
      <c r="BE492" s="66"/>
      <c r="BF492" s="70"/>
      <c r="BG492" s="74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153"/>
      <c r="BZ492" s="83"/>
      <c r="CA492" s="31"/>
      <c r="CB492" s="31">
        <v>480</v>
      </c>
      <c r="CC492" s="15" t="str">
        <f t="shared" si="219"/>
        <v/>
      </c>
      <c r="CD492" s="15" t="str">
        <f t="shared" si="222"/>
        <v>立得点表!3:12</v>
      </c>
      <c r="CE492" s="92" t="str">
        <f t="shared" si="223"/>
        <v>立得点表!16:25</v>
      </c>
      <c r="CF492" s="15" t="str">
        <f t="shared" si="224"/>
        <v>立3段得点表!3:13</v>
      </c>
      <c r="CG492" s="92" t="str">
        <f t="shared" si="225"/>
        <v>立3段得点表!16:25</v>
      </c>
      <c r="CH492" s="15" t="str">
        <f t="shared" si="226"/>
        <v>ボール得点表!3:13</v>
      </c>
      <c r="CI492" s="92" t="str">
        <f t="shared" si="227"/>
        <v>ボール得点表!16:25</v>
      </c>
      <c r="CJ492" s="15" t="str">
        <f t="shared" si="228"/>
        <v>50m得点表!3:13</v>
      </c>
      <c r="CK492" s="92" t="str">
        <f t="shared" si="229"/>
        <v>50m得点表!16:25</v>
      </c>
      <c r="CL492" s="15" t="str">
        <f t="shared" si="230"/>
        <v>往得点表!3:13</v>
      </c>
      <c r="CM492" s="92" t="str">
        <f t="shared" si="231"/>
        <v>往得点表!16:25</v>
      </c>
      <c r="CN492" s="15" t="str">
        <f t="shared" si="232"/>
        <v>腕得点表!3:13</v>
      </c>
      <c r="CO492" s="92" t="str">
        <f t="shared" si="233"/>
        <v>腕得点表!16:25</v>
      </c>
      <c r="CP492" s="15" t="str">
        <f t="shared" si="234"/>
        <v>腕膝得点表!3:4</v>
      </c>
      <c r="CQ492" s="92" t="str">
        <f t="shared" si="235"/>
        <v>腕膝得点表!8:9</v>
      </c>
      <c r="CR492" s="15" t="str">
        <f t="shared" si="236"/>
        <v>20mシャトルラン得点表!3:13</v>
      </c>
      <c r="CS492" s="92" t="str">
        <f t="shared" si="237"/>
        <v>20mシャトルラン得点表!16:25</v>
      </c>
      <c r="CT492" s="31" t="b">
        <f t="shared" si="220"/>
        <v>0</v>
      </c>
    </row>
    <row r="493" spans="1:98">
      <c r="A493" s="8">
        <v>481</v>
      </c>
      <c r="B493" s="117"/>
      <c r="C493" s="13"/>
      <c r="D493" s="138"/>
      <c r="E493" s="13"/>
      <c r="F493" s="111" t="str">
        <f t="shared" si="208"/>
        <v/>
      </c>
      <c r="G493" s="13"/>
      <c r="H493" s="13"/>
      <c r="I493" s="29"/>
      <c r="J493" s="114" t="str">
        <f t="shared" ca="1" si="209"/>
        <v/>
      </c>
      <c r="K493" s="4"/>
      <c r="L493" s="43"/>
      <c r="M493" s="43"/>
      <c r="N493" s="120"/>
      <c r="O493" s="22"/>
      <c r="P493" s="23" t="str">
        <f t="shared" ca="1" si="210"/>
        <v/>
      </c>
      <c r="Q493" s="42"/>
      <c r="R493" s="43"/>
      <c r="S493" s="43"/>
      <c r="T493" s="43"/>
      <c r="U493" s="120"/>
      <c r="V493" s="95"/>
      <c r="W493" s="29" t="str">
        <f t="shared" ca="1" si="211"/>
        <v/>
      </c>
      <c r="X493" s="29"/>
      <c r="Y493" s="42"/>
      <c r="Z493" s="43"/>
      <c r="AA493" s="43"/>
      <c r="AB493" s="43"/>
      <c r="AC493" s="44"/>
      <c r="AD493" s="22"/>
      <c r="AE493" s="23" t="str">
        <f t="shared" ca="1" si="212"/>
        <v/>
      </c>
      <c r="AF493" s="22"/>
      <c r="AG493" s="23" t="str">
        <f t="shared" ca="1" si="213"/>
        <v/>
      </c>
      <c r="AH493" s="95"/>
      <c r="AI493" s="29" t="str">
        <f t="shared" ca="1" si="214"/>
        <v/>
      </c>
      <c r="AJ493" s="22"/>
      <c r="AK493" s="23" t="str">
        <f t="shared" ca="1" si="215"/>
        <v/>
      </c>
      <c r="AL493" s="22"/>
      <c r="AM493" s="23" t="str">
        <f t="shared" ca="1" si="216"/>
        <v/>
      </c>
      <c r="AN493" s="9" t="str">
        <f t="shared" si="217"/>
        <v/>
      </c>
      <c r="AO493" s="9" t="str">
        <f t="shared" si="218"/>
        <v/>
      </c>
      <c r="AP493" s="9" t="str">
        <f>IF(AN493=7,VLOOKUP(AO493,設定!$A$2:$B$6,2,1),"---")</f>
        <v>---</v>
      </c>
      <c r="AQ493" s="64"/>
      <c r="AR493" s="65"/>
      <c r="AS493" s="65"/>
      <c r="AT493" s="66" t="s">
        <v>105</v>
      </c>
      <c r="AU493" s="67"/>
      <c r="AV493" s="66"/>
      <c r="AW493" s="68"/>
      <c r="AX493" s="69" t="str">
        <f t="shared" si="221"/>
        <v/>
      </c>
      <c r="AY493" s="66" t="s">
        <v>105</v>
      </c>
      <c r="AZ493" s="66" t="s">
        <v>105</v>
      </c>
      <c r="BA493" s="66" t="s">
        <v>105</v>
      </c>
      <c r="BB493" s="66"/>
      <c r="BC493" s="66"/>
      <c r="BD493" s="66"/>
      <c r="BE493" s="66"/>
      <c r="BF493" s="70"/>
      <c r="BG493" s="74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153"/>
      <c r="BZ493" s="83"/>
      <c r="CA493" s="31"/>
      <c r="CB493" s="31">
        <v>481</v>
      </c>
      <c r="CC493" s="15" t="str">
        <f t="shared" si="219"/>
        <v/>
      </c>
      <c r="CD493" s="15" t="str">
        <f t="shared" si="222"/>
        <v>立得点表!3:12</v>
      </c>
      <c r="CE493" s="92" t="str">
        <f t="shared" si="223"/>
        <v>立得点表!16:25</v>
      </c>
      <c r="CF493" s="15" t="str">
        <f t="shared" si="224"/>
        <v>立3段得点表!3:13</v>
      </c>
      <c r="CG493" s="92" t="str">
        <f t="shared" si="225"/>
        <v>立3段得点表!16:25</v>
      </c>
      <c r="CH493" s="15" t="str">
        <f t="shared" si="226"/>
        <v>ボール得点表!3:13</v>
      </c>
      <c r="CI493" s="92" t="str">
        <f t="shared" si="227"/>
        <v>ボール得点表!16:25</v>
      </c>
      <c r="CJ493" s="15" t="str">
        <f t="shared" si="228"/>
        <v>50m得点表!3:13</v>
      </c>
      <c r="CK493" s="92" t="str">
        <f t="shared" si="229"/>
        <v>50m得点表!16:25</v>
      </c>
      <c r="CL493" s="15" t="str">
        <f t="shared" si="230"/>
        <v>往得点表!3:13</v>
      </c>
      <c r="CM493" s="92" t="str">
        <f t="shared" si="231"/>
        <v>往得点表!16:25</v>
      </c>
      <c r="CN493" s="15" t="str">
        <f t="shared" si="232"/>
        <v>腕得点表!3:13</v>
      </c>
      <c r="CO493" s="92" t="str">
        <f t="shared" si="233"/>
        <v>腕得点表!16:25</v>
      </c>
      <c r="CP493" s="15" t="str">
        <f t="shared" si="234"/>
        <v>腕膝得点表!3:4</v>
      </c>
      <c r="CQ493" s="92" t="str">
        <f t="shared" si="235"/>
        <v>腕膝得点表!8:9</v>
      </c>
      <c r="CR493" s="15" t="str">
        <f t="shared" si="236"/>
        <v>20mシャトルラン得点表!3:13</v>
      </c>
      <c r="CS493" s="92" t="str">
        <f t="shared" si="237"/>
        <v>20mシャトルラン得点表!16:25</v>
      </c>
      <c r="CT493" s="31" t="b">
        <f t="shared" si="220"/>
        <v>0</v>
      </c>
    </row>
    <row r="494" spans="1:98">
      <c r="A494" s="8">
        <v>482</v>
      </c>
      <c r="B494" s="117"/>
      <c r="C494" s="13"/>
      <c r="D494" s="138"/>
      <c r="E494" s="13"/>
      <c r="F494" s="111" t="str">
        <f t="shared" si="208"/>
        <v/>
      </c>
      <c r="G494" s="13"/>
      <c r="H494" s="13"/>
      <c r="I494" s="29"/>
      <c r="J494" s="114" t="str">
        <f t="shared" ca="1" si="209"/>
        <v/>
      </c>
      <c r="K494" s="4"/>
      <c r="L494" s="43"/>
      <c r="M494" s="43"/>
      <c r="N494" s="120"/>
      <c r="O494" s="22"/>
      <c r="P494" s="23" t="str">
        <f t="shared" ca="1" si="210"/>
        <v/>
      </c>
      <c r="Q494" s="42"/>
      <c r="R494" s="43"/>
      <c r="S494" s="43"/>
      <c r="T494" s="43"/>
      <c r="U494" s="120"/>
      <c r="V494" s="95"/>
      <c r="W494" s="29" t="str">
        <f t="shared" ca="1" si="211"/>
        <v/>
      </c>
      <c r="X494" s="29"/>
      <c r="Y494" s="42"/>
      <c r="Z494" s="43"/>
      <c r="AA494" s="43"/>
      <c r="AB494" s="43"/>
      <c r="AC494" s="44"/>
      <c r="AD494" s="22"/>
      <c r="AE494" s="23" t="str">
        <f t="shared" ca="1" si="212"/>
        <v/>
      </c>
      <c r="AF494" s="22"/>
      <c r="AG494" s="23" t="str">
        <f t="shared" ca="1" si="213"/>
        <v/>
      </c>
      <c r="AH494" s="95"/>
      <c r="AI494" s="29" t="str">
        <f t="shared" ca="1" si="214"/>
        <v/>
      </c>
      <c r="AJ494" s="22"/>
      <c r="AK494" s="23" t="str">
        <f t="shared" ca="1" si="215"/>
        <v/>
      </c>
      <c r="AL494" s="22"/>
      <c r="AM494" s="23" t="str">
        <f t="shared" ca="1" si="216"/>
        <v/>
      </c>
      <c r="AN494" s="9" t="str">
        <f t="shared" si="217"/>
        <v/>
      </c>
      <c r="AO494" s="9" t="str">
        <f t="shared" si="218"/>
        <v/>
      </c>
      <c r="AP494" s="9" t="str">
        <f>IF(AN494=7,VLOOKUP(AO494,設定!$A$2:$B$6,2,1),"---")</f>
        <v>---</v>
      </c>
      <c r="AQ494" s="64"/>
      <c r="AR494" s="65"/>
      <c r="AS494" s="65"/>
      <c r="AT494" s="66" t="s">
        <v>105</v>
      </c>
      <c r="AU494" s="67"/>
      <c r="AV494" s="66"/>
      <c r="AW494" s="68"/>
      <c r="AX494" s="69" t="str">
        <f t="shared" si="221"/>
        <v/>
      </c>
      <c r="AY494" s="66" t="s">
        <v>105</v>
      </c>
      <c r="AZ494" s="66" t="s">
        <v>105</v>
      </c>
      <c r="BA494" s="66" t="s">
        <v>105</v>
      </c>
      <c r="BB494" s="66"/>
      <c r="BC494" s="66"/>
      <c r="BD494" s="66"/>
      <c r="BE494" s="66"/>
      <c r="BF494" s="70"/>
      <c r="BG494" s="74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153"/>
      <c r="BZ494" s="83"/>
      <c r="CA494" s="31"/>
      <c r="CB494" s="31">
        <v>482</v>
      </c>
      <c r="CC494" s="15" t="str">
        <f t="shared" si="219"/>
        <v/>
      </c>
      <c r="CD494" s="15" t="str">
        <f t="shared" si="222"/>
        <v>立得点表!3:12</v>
      </c>
      <c r="CE494" s="92" t="str">
        <f t="shared" si="223"/>
        <v>立得点表!16:25</v>
      </c>
      <c r="CF494" s="15" t="str">
        <f t="shared" si="224"/>
        <v>立3段得点表!3:13</v>
      </c>
      <c r="CG494" s="92" t="str">
        <f t="shared" si="225"/>
        <v>立3段得点表!16:25</v>
      </c>
      <c r="CH494" s="15" t="str">
        <f t="shared" si="226"/>
        <v>ボール得点表!3:13</v>
      </c>
      <c r="CI494" s="92" t="str">
        <f t="shared" si="227"/>
        <v>ボール得点表!16:25</v>
      </c>
      <c r="CJ494" s="15" t="str">
        <f t="shared" si="228"/>
        <v>50m得点表!3:13</v>
      </c>
      <c r="CK494" s="92" t="str">
        <f t="shared" si="229"/>
        <v>50m得点表!16:25</v>
      </c>
      <c r="CL494" s="15" t="str">
        <f t="shared" si="230"/>
        <v>往得点表!3:13</v>
      </c>
      <c r="CM494" s="92" t="str">
        <f t="shared" si="231"/>
        <v>往得点表!16:25</v>
      </c>
      <c r="CN494" s="15" t="str">
        <f t="shared" si="232"/>
        <v>腕得点表!3:13</v>
      </c>
      <c r="CO494" s="92" t="str">
        <f t="shared" si="233"/>
        <v>腕得点表!16:25</v>
      </c>
      <c r="CP494" s="15" t="str">
        <f t="shared" si="234"/>
        <v>腕膝得点表!3:4</v>
      </c>
      <c r="CQ494" s="92" t="str">
        <f t="shared" si="235"/>
        <v>腕膝得点表!8:9</v>
      </c>
      <c r="CR494" s="15" t="str">
        <f t="shared" si="236"/>
        <v>20mシャトルラン得点表!3:13</v>
      </c>
      <c r="CS494" s="92" t="str">
        <f t="shared" si="237"/>
        <v>20mシャトルラン得点表!16:25</v>
      </c>
      <c r="CT494" s="31" t="b">
        <f t="shared" si="220"/>
        <v>0</v>
      </c>
    </row>
    <row r="495" spans="1:98">
      <c r="A495" s="8">
        <v>483</v>
      </c>
      <c r="B495" s="117"/>
      <c r="C495" s="13"/>
      <c r="D495" s="138"/>
      <c r="E495" s="13"/>
      <c r="F495" s="111" t="str">
        <f t="shared" si="208"/>
        <v/>
      </c>
      <c r="G495" s="13"/>
      <c r="H495" s="13"/>
      <c r="I495" s="29"/>
      <c r="J495" s="114" t="str">
        <f t="shared" ca="1" si="209"/>
        <v/>
      </c>
      <c r="K495" s="4"/>
      <c r="L495" s="43"/>
      <c r="M495" s="43"/>
      <c r="N495" s="120"/>
      <c r="O495" s="22"/>
      <c r="P495" s="23" t="str">
        <f t="shared" ca="1" si="210"/>
        <v/>
      </c>
      <c r="Q495" s="42"/>
      <c r="R495" s="43"/>
      <c r="S495" s="43"/>
      <c r="T495" s="43"/>
      <c r="U495" s="120"/>
      <c r="V495" s="95"/>
      <c r="W495" s="29" t="str">
        <f t="shared" ca="1" si="211"/>
        <v/>
      </c>
      <c r="X495" s="29"/>
      <c r="Y495" s="42"/>
      <c r="Z495" s="43"/>
      <c r="AA495" s="43"/>
      <c r="AB495" s="43"/>
      <c r="AC495" s="44"/>
      <c r="AD495" s="22"/>
      <c r="AE495" s="23" t="str">
        <f t="shared" ca="1" si="212"/>
        <v/>
      </c>
      <c r="AF495" s="22"/>
      <c r="AG495" s="23" t="str">
        <f t="shared" ca="1" si="213"/>
        <v/>
      </c>
      <c r="AH495" s="95"/>
      <c r="AI495" s="29" t="str">
        <f t="shared" ca="1" si="214"/>
        <v/>
      </c>
      <c r="AJ495" s="22"/>
      <c r="AK495" s="23" t="str">
        <f t="shared" ca="1" si="215"/>
        <v/>
      </c>
      <c r="AL495" s="22"/>
      <c r="AM495" s="23" t="str">
        <f t="shared" ca="1" si="216"/>
        <v/>
      </c>
      <c r="AN495" s="9" t="str">
        <f t="shared" si="217"/>
        <v/>
      </c>
      <c r="AO495" s="9" t="str">
        <f t="shared" si="218"/>
        <v/>
      </c>
      <c r="AP495" s="9" t="str">
        <f>IF(AN495=7,VLOOKUP(AO495,設定!$A$2:$B$6,2,1),"---")</f>
        <v>---</v>
      </c>
      <c r="AQ495" s="64"/>
      <c r="AR495" s="65"/>
      <c r="AS495" s="65"/>
      <c r="AT495" s="66" t="s">
        <v>105</v>
      </c>
      <c r="AU495" s="67"/>
      <c r="AV495" s="66"/>
      <c r="AW495" s="68"/>
      <c r="AX495" s="69" t="str">
        <f t="shared" si="221"/>
        <v/>
      </c>
      <c r="AY495" s="66" t="s">
        <v>105</v>
      </c>
      <c r="AZ495" s="66" t="s">
        <v>105</v>
      </c>
      <c r="BA495" s="66" t="s">
        <v>105</v>
      </c>
      <c r="BB495" s="66"/>
      <c r="BC495" s="66"/>
      <c r="BD495" s="66"/>
      <c r="BE495" s="66"/>
      <c r="BF495" s="70"/>
      <c r="BG495" s="74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153"/>
      <c r="BZ495" s="83"/>
      <c r="CA495" s="31"/>
      <c r="CB495" s="31">
        <v>483</v>
      </c>
      <c r="CC495" s="15" t="str">
        <f t="shared" si="219"/>
        <v/>
      </c>
      <c r="CD495" s="15" t="str">
        <f t="shared" si="222"/>
        <v>立得点表!3:12</v>
      </c>
      <c r="CE495" s="92" t="str">
        <f t="shared" si="223"/>
        <v>立得点表!16:25</v>
      </c>
      <c r="CF495" s="15" t="str">
        <f t="shared" si="224"/>
        <v>立3段得点表!3:13</v>
      </c>
      <c r="CG495" s="92" t="str">
        <f t="shared" si="225"/>
        <v>立3段得点表!16:25</v>
      </c>
      <c r="CH495" s="15" t="str">
        <f t="shared" si="226"/>
        <v>ボール得点表!3:13</v>
      </c>
      <c r="CI495" s="92" t="str">
        <f t="shared" si="227"/>
        <v>ボール得点表!16:25</v>
      </c>
      <c r="CJ495" s="15" t="str">
        <f t="shared" si="228"/>
        <v>50m得点表!3:13</v>
      </c>
      <c r="CK495" s="92" t="str">
        <f t="shared" si="229"/>
        <v>50m得点表!16:25</v>
      </c>
      <c r="CL495" s="15" t="str">
        <f t="shared" si="230"/>
        <v>往得点表!3:13</v>
      </c>
      <c r="CM495" s="92" t="str">
        <f t="shared" si="231"/>
        <v>往得点表!16:25</v>
      </c>
      <c r="CN495" s="15" t="str">
        <f t="shared" si="232"/>
        <v>腕得点表!3:13</v>
      </c>
      <c r="CO495" s="92" t="str">
        <f t="shared" si="233"/>
        <v>腕得点表!16:25</v>
      </c>
      <c r="CP495" s="15" t="str">
        <f t="shared" si="234"/>
        <v>腕膝得点表!3:4</v>
      </c>
      <c r="CQ495" s="92" t="str">
        <f t="shared" si="235"/>
        <v>腕膝得点表!8:9</v>
      </c>
      <c r="CR495" s="15" t="str">
        <f t="shared" si="236"/>
        <v>20mシャトルラン得点表!3:13</v>
      </c>
      <c r="CS495" s="92" t="str">
        <f t="shared" si="237"/>
        <v>20mシャトルラン得点表!16:25</v>
      </c>
      <c r="CT495" s="31" t="b">
        <f t="shared" si="220"/>
        <v>0</v>
      </c>
    </row>
    <row r="496" spans="1:98">
      <c r="A496" s="8">
        <v>484</v>
      </c>
      <c r="B496" s="117"/>
      <c r="C496" s="13"/>
      <c r="D496" s="138"/>
      <c r="E496" s="13"/>
      <c r="F496" s="111" t="str">
        <f t="shared" ref="F496:F559" si="238">IF(D496="","",DATEDIF(D496,$W$4,"y"))</f>
        <v/>
      </c>
      <c r="G496" s="13"/>
      <c r="H496" s="13"/>
      <c r="I496" s="29"/>
      <c r="J496" s="114" t="str">
        <f t="shared" ca="1" si="209"/>
        <v/>
      </c>
      <c r="K496" s="4"/>
      <c r="L496" s="43"/>
      <c r="M496" s="43"/>
      <c r="N496" s="120"/>
      <c r="O496" s="22"/>
      <c r="P496" s="23" t="str">
        <f t="shared" ca="1" si="210"/>
        <v/>
      </c>
      <c r="Q496" s="42"/>
      <c r="R496" s="43"/>
      <c r="S496" s="43"/>
      <c r="T496" s="43"/>
      <c r="U496" s="120"/>
      <c r="V496" s="95"/>
      <c r="W496" s="29" t="str">
        <f t="shared" ca="1" si="211"/>
        <v/>
      </c>
      <c r="X496" s="29"/>
      <c r="Y496" s="42"/>
      <c r="Z496" s="43"/>
      <c r="AA496" s="43"/>
      <c r="AB496" s="43"/>
      <c r="AC496" s="44"/>
      <c r="AD496" s="22"/>
      <c r="AE496" s="23" t="str">
        <f t="shared" ca="1" si="212"/>
        <v/>
      </c>
      <c r="AF496" s="22"/>
      <c r="AG496" s="23" t="str">
        <f t="shared" ca="1" si="213"/>
        <v/>
      </c>
      <c r="AH496" s="95"/>
      <c r="AI496" s="29" t="str">
        <f t="shared" ca="1" si="214"/>
        <v/>
      </c>
      <c r="AJ496" s="22"/>
      <c r="AK496" s="23" t="str">
        <f t="shared" ca="1" si="215"/>
        <v/>
      </c>
      <c r="AL496" s="22"/>
      <c r="AM496" s="23" t="str">
        <f t="shared" ca="1" si="216"/>
        <v/>
      </c>
      <c r="AN496" s="9" t="str">
        <f t="shared" si="217"/>
        <v/>
      </c>
      <c r="AO496" s="9" t="str">
        <f t="shared" si="218"/>
        <v/>
      </c>
      <c r="AP496" s="9" t="str">
        <f>IF(AN496=7,VLOOKUP(AO496,設定!$A$2:$B$6,2,1),"---")</f>
        <v>---</v>
      </c>
      <c r="AQ496" s="64"/>
      <c r="AR496" s="65"/>
      <c r="AS496" s="65"/>
      <c r="AT496" s="66" t="s">
        <v>105</v>
      </c>
      <c r="AU496" s="67"/>
      <c r="AV496" s="66"/>
      <c r="AW496" s="68"/>
      <c r="AX496" s="69" t="str">
        <f t="shared" si="221"/>
        <v/>
      </c>
      <c r="AY496" s="66" t="s">
        <v>105</v>
      </c>
      <c r="AZ496" s="66" t="s">
        <v>105</v>
      </c>
      <c r="BA496" s="66" t="s">
        <v>105</v>
      </c>
      <c r="BB496" s="66"/>
      <c r="BC496" s="66"/>
      <c r="BD496" s="66"/>
      <c r="BE496" s="66"/>
      <c r="BF496" s="70"/>
      <c r="BG496" s="74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153"/>
      <c r="BZ496" s="83"/>
      <c r="CA496" s="31"/>
      <c r="CB496" s="31">
        <v>484</v>
      </c>
      <c r="CC496" s="15" t="str">
        <f t="shared" si="219"/>
        <v/>
      </c>
      <c r="CD496" s="15" t="str">
        <f t="shared" si="222"/>
        <v>立得点表!3:12</v>
      </c>
      <c r="CE496" s="92" t="str">
        <f t="shared" si="223"/>
        <v>立得点表!16:25</v>
      </c>
      <c r="CF496" s="15" t="str">
        <f t="shared" si="224"/>
        <v>立3段得点表!3:13</v>
      </c>
      <c r="CG496" s="92" t="str">
        <f t="shared" si="225"/>
        <v>立3段得点表!16:25</v>
      </c>
      <c r="CH496" s="15" t="str">
        <f t="shared" si="226"/>
        <v>ボール得点表!3:13</v>
      </c>
      <c r="CI496" s="92" t="str">
        <f t="shared" si="227"/>
        <v>ボール得点表!16:25</v>
      </c>
      <c r="CJ496" s="15" t="str">
        <f t="shared" si="228"/>
        <v>50m得点表!3:13</v>
      </c>
      <c r="CK496" s="92" t="str">
        <f t="shared" si="229"/>
        <v>50m得点表!16:25</v>
      </c>
      <c r="CL496" s="15" t="str">
        <f t="shared" si="230"/>
        <v>往得点表!3:13</v>
      </c>
      <c r="CM496" s="92" t="str">
        <f t="shared" si="231"/>
        <v>往得点表!16:25</v>
      </c>
      <c r="CN496" s="15" t="str">
        <f t="shared" si="232"/>
        <v>腕得点表!3:13</v>
      </c>
      <c r="CO496" s="92" t="str">
        <f t="shared" si="233"/>
        <v>腕得点表!16:25</v>
      </c>
      <c r="CP496" s="15" t="str">
        <f t="shared" si="234"/>
        <v>腕膝得点表!3:4</v>
      </c>
      <c r="CQ496" s="92" t="str">
        <f t="shared" si="235"/>
        <v>腕膝得点表!8:9</v>
      </c>
      <c r="CR496" s="15" t="str">
        <f t="shared" si="236"/>
        <v>20mシャトルラン得点表!3:13</v>
      </c>
      <c r="CS496" s="92" t="str">
        <f t="shared" si="237"/>
        <v>20mシャトルラン得点表!16:25</v>
      </c>
      <c r="CT496" s="31" t="b">
        <f t="shared" si="220"/>
        <v>0</v>
      </c>
    </row>
    <row r="497" spans="1:98">
      <c r="A497" s="8">
        <v>485</v>
      </c>
      <c r="B497" s="117"/>
      <c r="C497" s="13"/>
      <c r="D497" s="138"/>
      <c r="E497" s="13"/>
      <c r="F497" s="111" t="str">
        <f t="shared" si="238"/>
        <v/>
      </c>
      <c r="G497" s="13"/>
      <c r="H497" s="13"/>
      <c r="I497" s="29"/>
      <c r="J497" s="114" t="str">
        <f t="shared" ca="1" si="209"/>
        <v/>
      </c>
      <c r="K497" s="4"/>
      <c r="L497" s="43"/>
      <c r="M497" s="43"/>
      <c r="N497" s="120"/>
      <c r="O497" s="22"/>
      <c r="P497" s="23" t="str">
        <f t="shared" ca="1" si="210"/>
        <v/>
      </c>
      <c r="Q497" s="42"/>
      <c r="R497" s="43"/>
      <c r="S497" s="43"/>
      <c r="T497" s="43"/>
      <c r="U497" s="120"/>
      <c r="V497" s="95"/>
      <c r="W497" s="29" t="str">
        <f t="shared" ca="1" si="211"/>
        <v/>
      </c>
      <c r="X497" s="29"/>
      <c r="Y497" s="42"/>
      <c r="Z497" s="43"/>
      <c r="AA497" s="43"/>
      <c r="AB497" s="43"/>
      <c r="AC497" s="44"/>
      <c r="AD497" s="22"/>
      <c r="AE497" s="23" t="str">
        <f t="shared" ca="1" si="212"/>
        <v/>
      </c>
      <c r="AF497" s="22"/>
      <c r="AG497" s="23" t="str">
        <f t="shared" ca="1" si="213"/>
        <v/>
      </c>
      <c r="AH497" s="95"/>
      <c r="AI497" s="29" t="str">
        <f t="shared" ca="1" si="214"/>
        <v/>
      </c>
      <c r="AJ497" s="22"/>
      <c r="AK497" s="23" t="str">
        <f t="shared" ca="1" si="215"/>
        <v/>
      </c>
      <c r="AL497" s="22"/>
      <c r="AM497" s="23" t="str">
        <f t="shared" ca="1" si="216"/>
        <v/>
      </c>
      <c r="AN497" s="9" t="str">
        <f t="shared" si="217"/>
        <v/>
      </c>
      <c r="AO497" s="9" t="str">
        <f t="shared" si="218"/>
        <v/>
      </c>
      <c r="AP497" s="9" t="str">
        <f>IF(AN497=7,VLOOKUP(AO497,設定!$A$2:$B$6,2,1),"---")</f>
        <v>---</v>
      </c>
      <c r="AQ497" s="64"/>
      <c r="AR497" s="65"/>
      <c r="AS497" s="65"/>
      <c r="AT497" s="66" t="s">
        <v>105</v>
      </c>
      <c r="AU497" s="67"/>
      <c r="AV497" s="66"/>
      <c r="AW497" s="68"/>
      <c r="AX497" s="69" t="str">
        <f t="shared" si="221"/>
        <v/>
      </c>
      <c r="AY497" s="66" t="s">
        <v>105</v>
      </c>
      <c r="AZ497" s="66" t="s">
        <v>105</v>
      </c>
      <c r="BA497" s="66" t="s">
        <v>105</v>
      </c>
      <c r="BB497" s="66"/>
      <c r="BC497" s="66"/>
      <c r="BD497" s="66"/>
      <c r="BE497" s="66"/>
      <c r="BF497" s="70"/>
      <c r="BG497" s="74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153"/>
      <c r="BZ497" s="83"/>
      <c r="CA497" s="31"/>
      <c r="CB497" s="31">
        <v>485</v>
      </c>
      <c r="CC497" s="15" t="str">
        <f t="shared" si="219"/>
        <v/>
      </c>
      <c r="CD497" s="15" t="str">
        <f t="shared" si="222"/>
        <v>立得点表!3:12</v>
      </c>
      <c r="CE497" s="92" t="str">
        <f t="shared" si="223"/>
        <v>立得点表!16:25</v>
      </c>
      <c r="CF497" s="15" t="str">
        <f t="shared" si="224"/>
        <v>立3段得点表!3:13</v>
      </c>
      <c r="CG497" s="92" t="str">
        <f t="shared" si="225"/>
        <v>立3段得点表!16:25</v>
      </c>
      <c r="CH497" s="15" t="str">
        <f t="shared" si="226"/>
        <v>ボール得点表!3:13</v>
      </c>
      <c r="CI497" s="92" t="str">
        <f t="shared" si="227"/>
        <v>ボール得点表!16:25</v>
      </c>
      <c r="CJ497" s="15" t="str">
        <f t="shared" si="228"/>
        <v>50m得点表!3:13</v>
      </c>
      <c r="CK497" s="92" t="str">
        <f t="shared" si="229"/>
        <v>50m得点表!16:25</v>
      </c>
      <c r="CL497" s="15" t="str">
        <f t="shared" si="230"/>
        <v>往得点表!3:13</v>
      </c>
      <c r="CM497" s="92" t="str">
        <f t="shared" si="231"/>
        <v>往得点表!16:25</v>
      </c>
      <c r="CN497" s="15" t="str">
        <f t="shared" si="232"/>
        <v>腕得点表!3:13</v>
      </c>
      <c r="CO497" s="92" t="str">
        <f t="shared" si="233"/>
        <v>腕得点表!16:25</v>
      </c>
      <c r="CP497" s="15" t="str">
        <f t="shared" si="234"/>
        <v>腕膝得点表!3:4</v>
      </c>
      <c r="CQ497" s="92" t="str">
        <f t="shared" si="235"/>
        <v>腕膝得点表!8:9</v>
      </c>
      <c r="CR497" s="15" t="str">
        <f t="shared" si="236"/>
        <v>20mシャトルラン得点表!3:13</v>
      </c>
      <c r="CS497" s="92" t="str">
        <f t="shared" si="237"/>
        <v>20mシャトルラン得点表!16:25</v>
      </c>
      <c r="CT497" s="31" t="b">
        <f t="shared" si="220"/>
        <v>0</v>
      </c>
    </row>
    <row r="498" spans="1:98">
      <c r="A498" s="8">
        <v>486</v>
      </c>
      <c r="B498" s="117"/>
      <c r="C498" s="13"/>
      <c r="D498" s="138"/>
      <c r="E498" s="13"/>
      <c r="F498" s="111" t="str">
        <f t="shared" si="238"/>
        <v/>
      </c>
      <c r="G498" s="13"/>
      <c r="H498" s="13"/>
      <c r="I498" s="29"/>
      <c r="J498" s="114" t="str">
        <f t="shared" ca="1" si="209"/>
        <v/>
      </c>
      <c r="K498" s="4"/>
      <c r="L498" s="43"/>
      <c r="M498" s="43"/>
      <c r="N498" s="120"/>
      <c r="O498" s="22"/>
      <c r="P498" s="23" t="str">
        <f t="shared" ca="1" si="210"/>
        <v/>
      </c>
      <c r="Q498" s="42"/>
      <c r="R498" s="43"/>
      <c r="S498" s="43"/>
      <c r="T498" s="43"/>
      <c r="U498" s="120"/>
      <c r="V498" s="95"/>
      <c r="W498" s="29" t="str">
        <f t="shared" ca="1" si="211"/>
        <v/>
      </c>
      <c r="X498" s="29"/>
      <c r="Y498" s="42"/>
      <c r="Z498" s="43"/>
      <c r="AA498" s="43"/>
      <c r="AB498" s="43"/>
      <c r="AC498" s="44"/>
      <c r="AD498" s="22"/>
      <c r="AE498" s="23" t="str">
        <f t="shared" ca="1" si="212"/>
        <v/>
      </c>
      <c r="AF498" s="22"/>
      <c r="AG498" s="23" t="str">
        <f t="shared" ca="1" si="213"/>
        <v/>
      </c>
      <c r="AH498" s="95"/>
      <c r="AI498" s="29" t="str">
        <f t="shared" ca="1" si="214"/>
        <v/>
      </c>
      <c r="AJ498" s="22"/>
      <c r="AK498" s="23" t="str">
        <f t="shared" ca="1" si="215"/>
        <v/>
      </c>
      <c r="AL498" s="22"/>
      <c r="AM498" s="23" t="str">
        <f t="shared" ca="1" si="216"/>
        <v/>
      </c>
      <c r="AN498" s="9" t="str">
        <f t="shared" si="217"/>
        <v/>
      </c>
      <c r="AO498" s="9" t="str">
        <f t="shared" si="218"/>
        <v/>
      </c>
      <c r="AP498" s="9" t="str">
        <f>IF(AN498=7,VLOOKUP(AO498,設定!$A$2:$B$6,2,1),"---")</f>
        <v>---</v>
      </c>
      <c r="AQ498" s="64"/>
      <c r="AR498" s="65"/>
      <c r="AS498" s="65"/>
      <c r="AT498" s="66" t="s">
        <v>105</v>
      </c>
      <c r="AU498" s="67"/>
      <c r="AV498" s="66"/>
      <c r="AW498" s="68"/>
      <c r="AX498" s="69" t="str">
        <f t="shared" si="221"/>
        <v/>
      </c>
      <c r="AY498" s="66" t="s">
        <v>105</v>
      </c>
      <c r="AZ498" s="66" t="s">
        <v>105</v>
      </c>
      <c r="BA498" s="66" t="s">
        <v>105</v>
      </c>
      <c r="BB498" s="66"/>
      <c r="BC498" s="66"/>
      <c r="BD498" s="66"/>
      <c r="BE498" s="66"/>
      <c r="BF498" s="70"/>
      <c r="BG498" s="74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153"/>
      <c r="BZ498" s="83"/>
      <c r="CA498" s="31"/>
      <c r="CB498" s="31">
        <v>486</v>
      </c>
      <c r="CC498" s="15" t="str">
        <f t="shared" si="219"/>
        <v/>
      </c>
      <c r="CD498" s="15" t="str">
        <f t="shared" si="222"/>
        <v>立得点表!3:12</v>
      </c>
      <c r="CE498" s="92" t="str">
        <f t="shared" si="223"/>
        <v>立得点表!16:25</v>
      </c>
      <c r="CF498" s="15" t="str">
        <f t="shared" si="224"/>
        <v>立3段得点表!3:13</v>
      </c>
      <c r="CG498" s="92" t="str">
        <f t="shared" si="225"/>
        <v>立3段得点表!16:25</v>
      </c>
      <c r="CH498" s="15" t="str">
        <f t="shared" si="226"/>
        <v>ボール得点表!3:13</v>
      </c>
      <c r="CI498" s="92" t="str">
        <f t="shared" si="227"/>
        <v>ボール得点表!16:25</v>
      </c>
      <c r="CJ498" s="15" t="str">
        <f t="shared" si="228"/>
        <v>50m得点表!3:13</v>
      </c>
      <c r="CK498" s="92" t="str">
        <f t="shared" si="229"/>
        <v>50m得点表!16:25</v>
      </c>
      <c r="CL498" s="15" t="str">
        <f t="shared" si="230"/>
        <v>往得点表!3:13</v>
      </c>
      <c r="CM498" s="92" t="str">
        <f t="shared" si="231"/>
        <v>往得点表!16:25</v>
      </c>
      <c r="CN498" s="15" t="str">
        <f t="shared" si="232"/>
        <v>腕得点表!3:13</v>
      </c>
      <c r="CO498" s="92" t="str">
        <f t="shared" si="233"/>
        <v>腕得点表!16:25</v>
      </c>
      <c r="CP498" s="15" t="str">
        <f t="shared" si="234"/>
        <v>腕膝得点表!3:4</v>
      </c>
      <c r="CQ498" s="92" t="str">
        <f t="shared" si="235"/>
        <v>腕膝得点表!8:9</v>
      </c>
      <c r="CR498" s="15" t="str">
        <f t="shared" si="236"/>
        <v>20mシャトルラン得点表!3:13</v>
      </c>
      <c r="CS498" s="92" t="str">
        <f t="shared" si="237"/>
        <v>20mシャトルラン得点表!16:25</v>
      </c>
      <c r="CT498" s="31" t="b">
        <f t="shared" si="220"/>
        <v>0</v>
      </c>
    </row>
    <row r="499" spans="1:98">
      <c r="A499" s="8">
        <v>487</v>
      </c>
      <c r="B499" s="117"/>
      <c r="C499" s="13"/>
      <c r="D499" s="138"/>
      <c r="E499" s="13"/>
      <c r="F499" s="111" t="str">
        <f t="shared" si="238"/>
        <v/>
      </c>
      <c r="G499" s="13"/>
      <c r="H499" s="13"/>
      <c r="I499" s="29"/>
      <c r="J499" s="114" t="str">
        <f t="shared" ca="1" si="209"/>
        <v/>
      </c>
      <c r="K499" s="4"/>
      <c r="L499" s="43"/>
      <c r="M499" s="43"/>
      <c r="N499" s="120"/>
      <c r="O499" s="22"/>
      <c r="P499" s="23" t="str">
        <f t="shared" ca="1" si="210"/>
        <v/>
      </c>
      <c r="Q499" s="42"/>
      <c r="R499" s="43"/>
      <c r="S499" s="43"/>
      <c r="T499" s="43"/>
      <c r="U499" s="120"/>
      <c r="V499" s="95"/>
      <c r="W499" s="29" t="str">
        <f t="shared" ca="1" si="211"/>
        <v/>
      </c>
      <c r="X499" s="29"/>
      <c r="Y499" s="42"/>
      <c r="Z499" s="43"/>
      <c r="AA499" s="43"/>
      <c r="AB499" s="43"/>
      <c r="AC499" s="44"/>
      <c r="AD499" s="22"/>
      <c r="AE499" s="23" t="str">
        <f t="shared" ca="1" si="212"/>
        <v/>
      </c>
      <c r="AF499" s="22"/>
      <c r="AG499" s="23" t="str">
        <f t="shared" ca="1" si="213"/>
        <v/>
      </c>
      <c r="AH499" s="95"/>
      <c r="AI499" s="29" t="str">
        <f t="shared" ca="1" si="214"/>
        <v/>
      </c>
      <c r="AJ499" s="22"/>
      <c r="AK499" s="23" t="str">
        <f t="shared" ca="1" si="215"/>
        <v/>
      </c>
      <c r="AL499" s="22"/>
      <c r="AM499" s="23" t="str">
        <f t="shared" ca="1" si="216"/>
        <v/>
      </c>
      <c r="AN499" s="9" t="str">
        <f t="shared" si="217"/>
        <v/>
      </c>
      <c r="AO499" s="9" t="str">
        <f t="shared" si="218"/>
        <v/>
      </c>
      <c r="AP499" s="9" t="str">
        <f>IF(AN499=7,VLOOKUP(AO499,設定!$A$2:$B$6,2,1),"---")</f>
        <v>---</v>
      </c>
      <c r="AQ499" s="64"/>
      <c r="AR499" s="65"/>
      <c r="AS499" s="65"/>
      <c r="AT499" s="66" t="s">
        <v>105</v>
      </c>
      <c r="AU499" s="67"/>
      <c r="AV499" s="66"/>
      <c r="AW499" s="68"/>
      <c r="AX499" s="69" t="str">
        <f t="shared" si="221"/>
        <v/>
      </c>
      <c r="AY499" s="66" t="s">
        <v>105</v>
      </c>
      <c r="AZ499" s="66" t="s">
        <v>105</v>
      </c>
      <c r="BA499" s="66" t="s">
        <v>105</v>
      </c>
      <c r="BB499" s="66"/>
      <c r="BC499" s="66"/>
      <c r="BD499" s="66"/>
      <c r="BE499" s="66"/>
      <c r="BF499" s="70"/>
      <c r="BG499" s="74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153"/>
      <c r="BZ499" s="83"/>
      <c r="CA499" s="31"/>
      <c r="CB499" s="31">
        <v>487</v>
      </c>
      <c r="CC499" s="15" t="str">
        <f t="shared" si="219"/>
        <v/>
      </c>
      <c r="CD499" s="15" t="str">
        <f t="shared" si="222"/>
        <v>立得点表!3:12</v>
      </c>
      <c r="CE499" s="92" t="str">
        <f t="shared" si="223"/>
        <v>立得点表!16:25</v>
      </c>
      <c r="CF499" s="15" t="str">
        <f t="shared" si="224"/>
        <v>立3段得点表!3:13</v>
      </c>
      <c r="CG499" s="92" t="str">
        <f t="shared" si="225"/>
        <v>立3段得点表!16:25</v>
      </c>
      <c r="CH499" s="15" t="str">
        <f t="shared" si="226"/>
        <v>ボール得点表!3:13</v>
      </c>
      <c r="CI499" s="92" t="str">
        <f t="shared" si="227"/>
        <v>ボール得点表!16:25</v>
      </c>
      <c r="CJ499" s="15" t="str">
        <f t="shared" si="228"/>
        <v>50m得点表!3:13</v>
      </c>
      <c r="CK499" s="92" t="str">
        <f t="shared" si="229"/>
        <v>50m得点表!16:25</v>
      </c>
      <c r="CL499" s="15" t="str">
        <f t="shared" si="230"/>
        <v>往得点表!3:13</v>
      </c>
      <c r="CM499" s="92" t="str">
        <f t="shared" si="231"/>
        <v>往得点表!16:25</v>
      </c>
      <c r="CN499" s="15" t="str">
        <f t="shared" si="232"/>
        <v>腕得点表!3:13</v>
      </c>
      <c r="CO499" s="92" t="str">
        <f t="shared" si="233"/>
        <v>腕得点表!16:25</v>
      </c>
      <c r="CP499" s="15" t="str">
        <f t="shared" si="234"/>
        <v>腕膝得点表!3:4</v>
      </c>
      <c r="CQ499" s="92" t="str">
        <f t="shared" si="235"/>
        <v>腕膝得点表!8:9</v>
      </c>
      <c r="CR499" s="15" t="str">
        <f t="shared" si="236"/>
        <v>20mシャトルラン得点表!3:13</v>
      </c>
      <c r="CS499" s="92" t="str">
        <f t="shared" si="237"/>
        <v>20mシャトルラン得点表!16:25</v>
      </c>
      <c r="CT499" s="31" t="b">
        <f t="shared" si="220"/>
        <v>0</v>
      </c>
    </row>
    <row r="500" spans="1:98">
      <c r="A500" s="8">
        <v>488</v>
      </c>
      <c r="B500" s="117"/>
      <c r="C500" s="13"/>
      <c r="D500" s="138"/>
      <c r="E500" s="13"/>
      <c r="F500" s="111" t="str">
        <f t="shared" si="238"/>
        <v/>
      </c>
      <c r="G500" s="13"/>
      <c r="H500" s="13"/>
      <c r="I500" s="29"/>
      <c r="J500" s="114" t="str">
        <f t="shared" ca="1" si="209"/>
        <v/>
      </c>
      <c r="K500" s="4"/>
      <c r="L500" s="43"/>
      <c r="M500" s="43"/>
      <c r="N500" s="120"/>
      <c r="O500" s="22"/>
      <c r="P500" s="23" t="str">
        <f t="shared" ca="1" si="210"/>
        <v/>
      </c>
      <c r="Q500" s="42"/>
      <c r="R500" s="43"/>
      <c r="S500" s="43"/>
      <c r="T500" s="43"/>
      <c r="U500" s="120"/>
      <c r="V500" s="95"/>
      <c r="W500" s="29" t="str">
        <f t="shared" ca="1" si="211"/>
        <v/>
      </c>
      <c r="X500" s="29"/>
      <c r="Y500" s="42"/>
      <c r="Z500" s="43"/>
      <c r="AA500" s="43"/>
      <c r="AB500" s="43"/>
      <c r="AC500" s="44"/>
      <c r="AD500" s="22"/>
      <c r="AE500" s="23" t="str">
        <f t="shared" ca="1" si="212"/>
        <v/>
      </c>
      <c r="AF500" s="22"/>
      <c r="AG500" s="23" t="str">
        <f t="shared" ca="1" si="213"/>
        <v/>
      </c>
      <c r="AH500" s="95"/>
      <c r="AI500" s="29" t="str">
        <f t="shared" ca="1" si="214"/>
        <v/>
      </c>
      <c r="AJ500" s="22"/>
      <c r="AK500" s="23" t="str">
        <f t="shared" ca="1" si="215"/>
        <v/>
      </c>
      <c r="AL500" s="22"/>
      <c r="AM500" s="23" t="str">
        <f t="shared" ca="1" si="216"/>
        <v/>
      </c>
      <c r="AN500" s="9" t="str">
        <f t="shared" si="217"/>
        <v/>
      </c>
      <c r="AO500" s="9" t="str">
        <f t="shared" si="218"/>
        <v/>
      </c>
      <c r="AP500" s="9" t="str">
        <f>IF(AN500=7,VLOOKUP(AO500,設定!$A$2:$B$6,2,1),"---")</f>
        <v>---</v>
      </c>
      <c r="AQ500" s="64"/>
      <c r="AR500" s="65"/>
      <c r="AS500" s="65"/>
      <c r="AT500" s="66" t="s">
        <v>105</v>
      </c>
      <c r="AU500" s="67"/>
      <c r="AV500" s="66"/>
      <c r="AW500" s="68"/>
      <c r="AX500" s="69" t="str">
        <f t="shared" si="221"/>
        <v/>
      </c>
      <c r="AY500" s="66" t="s">
        <v>105</v>
      </c>
      <c r="AZ500" s="66" t="s">
        <v>105</v>
      </c>
      <c r="BA500" s="66" t="s">
        <v>105</v>
      </c>
      <c r="BB500" s="66"/>
      <c r="BC500" s="66"/>
      <c r="BD500" s="66"/>
      <c r="BE500" s="66"/>
      <c r="BF500" s="70"/>
      <c r="BG500" s="74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153"/>
      <c r="BZ500" s="83"/>
      <c r="CA500" s="31"/>
      <c r="CB500" s="31">
        <v>488</v>
      </c>
      <c r="CC500" s="15" t="str">
        <f t="shared" si="219"/>
        <v/>
      </c>
      <c r="CD500" s="15" t="str">
        <f t="shared" si="222"/>
        <v>立得点表!3:12</v>
      </c>
      <c r="CE500" s="92" t="str">
        <f t="shared" si="223"/>
        <v>立得点表!16:25</v>
      </c>
      <c r="CF500" s="15" t="str">
        <f t="shared" si="224"/>
        <v>立3段得点表!3:13</v>
      </c>
      <c r="CG500" s="92" t="str">
        <f t="shared" si="225"/>
        <v>立3段得点表!16:25</v>
      </c>
      <c r="CH500" s="15" t="str">
        <f t="shared" si="226"/>
        <v>ボール得点表!3:13</v>
      </c>
      <c r="CI500" s="92" t="str">
        <f t="shared" si="227"/>
        <v>ボール得点表!16:25</v>
      </c>
      <c r="CJ500" s="15" t="str">
        <f t="shared" si="228"/>
        <v>50m得点表!3:13</v>
      </c>
      <c r="CK500" s="92" t="str">
        <f t="shared" si="229"/>
        <v>50m得点表!16:25</v>
      </c>
      <c r="CL500" s="15" t="str">
        <f t="shared" si="230"/>
        <v>往得点表!3:13</v>
      </c>
      <c r="CM500" s="92" t="str">
        <f t="shared" si="231"/>
        <v>往得点表!16:25</v>
      </c>
      <c r="CN500" s="15" t="str">
        <f t="shared" si="232"/>
        <v>腕得点表!3:13</v>
      </c>
      <c r="CO500" s="92" t="str">
        <f t="shared" si="233"/>
        <v>腕得点表!16:25</v>
      </c>
      <c r="CP500" s="15" t="str">
        <f t="shared" si="234"/>
        <v>腕膝得点表!3:4</v>
      </c>
      <c r="CQ500" s="92" t="str">
        <f t="shared" si="235"/>
        <v>腕膝得点表!8:9</v>
      </c>
      <c r="CR500" s="15" t="str">
        <f t="shared" si="236"/>
        <v>20mシャトルラン得点表!3:13</v>
      </c>
      <c r="CS500" s="92" t="str">
        <f t="shared" si="237"/>
        <v>20mシャトルラン得点表!16:25</v>
      </c>
      <c r="CT500" s="31" t="b">
        <f t="shared" si="220"/>
        <v>0</v>
      </c>
    </row>
    <row r="501" spans="1:98">
      <c r="A501" s="8">
        <v>489</v>
      </c>
      <c r="B501" s="117"/>
      <c r="C501" s="13"/>
      <c r="D501" s="138"/>
      <c r="E501" s="13"/>
      <c r="F501" s="111" t="str">
        <f t="shared" si="238"/>
        <v/>
      </c>
      <c r="G501" s="13"/>
      <c r="H501" s="13"/>
      <c r="I501" s="29"/>
      <c r="J501" s="114" t="str">
        <f t="shared" ca="1" si="209"/>
        <v/>
      </c>
      <c r="K501" s="4"/>
      <c r="L501" s="43"/>
      <c r="M501" s="43"/>
      <c r="N501" s="120"/>
      <c r="O501" s="22"/>
      <c r="P501" s="23" t="str">
        <f t="shared" ca="1" si="210"/>
        <v/>
      </c>
      <c r="Q501" s="42"/>
      <c r="R501" s="43"/>
      <c r="S501" s="43"/>
      <c r="T501" s="43"/>
      <c r="U501" s="120"/>
      <c r="V501" s="95"/>
      <c r="W501" s="29" t="str">
        <f t="shared" ca="1" si="211"/>
        <v/>
      </c>
      <c r="X501" s="29"/>
      <c r="Y501" s="42"/>
      <c r="Z501" s="43"/>
      <c r="AA501" s="43"/>
      <c r="AB501" s="43"/>
      <c r="AC501" s="44"/>
      <c r="AD501" s="22"/>
      <c r="AE501" s="23" t="str">
        <f t="shared" ca="1" si="212"/>
        <v/>
      </c>
      <c r="AF501" s="22"/>
      <c r="AG501" s="23" t="str">
        <f t="shared" ca="1" si="213"/>
        <v/>
      </c>
      <c r="AH501" s="95"/>
      <c r="AI501" s="29" t="str">
        <f t="shared" ca="1" si="214"/>
        <v/>
      </c>
      <c r="AJ501" s="22"/>
      <c r="AK501" s="23" t="str">
        <f t="shared" ca="1" si="215"/>
        <v/>
      </c>
      <c r="AL501" s="22"/>
      <c r="AM501" s="23" t="str">
        <f t="shared" ca="1" si="216"/>
        <v/>
      </c>
      <c r="AN501" s="9" t="str">
        <f t="shared" si="217"/>
        <v/>
      </c>
      <c r="AO501" s="9" t="str">
        <f t="shared" si="218"/>
        <v/>
      </c>
      <c r="AP501" s="9" t="str">
        <f>IF(AN501=7,VLOOKUP(AO501,設定!$A$2:$B$6,2,1),"---")</f>
        <v>---</v>
      </c>
      <c r="AQ501" s="64"/>
      <c r="AR501" s="65"/>
      <c r="AS501" s="65"/>
      <c r="AT501" s="66" t="s">
        <v>105</v>
      </c>
      <c r="AU501" s="67"/>
      <c r="AV501" s="66"/>
      <c r="AW501" s="68"/>
      <c r="AX501" s="69" t="str">
        <f t="shared" si="221"/>
        <v/>
      </c>
      <c r="AY501" s="66" t="s">
        <v>105</v>
      </c>
      <c r="AZ501" s="66" t="s">
        <v>105</v>
      </c>
      <c r="BA501" s="66" t="s">
        <v>105</v>
      </c>
      <c r="BB501" s="66"/>
      <c r="BC501" s="66"/>
      <c r="BD501" s="66"/>
      <c r="BE501" s="66"/>
      <c r="BF501" s="70"/>
      <c r="BG501" s="74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153"/>
      <c r="BZ501" s="83"/>
      <c r="CA501" s="31"/>
      <c r="CB501" s="31">
        <v>489</v>
      </c>
      <c r="CC501" s="15" t="str">
        <f t="shared" si="219"/>
        <v/>
      </c>
      <c r="CD501" s="15" t="str">
        <f t="shared" si="222"/>
        <v>立得点表!3:12</v>
      </c>
      <c r="CE501" s="92" t="str">
        <f t="shared" si="223"/>
        <v>立得点表!16:25</v>
      </c>
      <c r="CF501" s="15" t="str">
        <f t="shared" si="224"/>
        <v>立3段得点表!3:13</v>
      </c>
      <c r="CG501" s="92" t="str">
        <f t="shared" si="225"/>
        <v>立3段得点表!16:25</v>
      </c>
      <c r="CH501" s="15" t="str">
        <f t="shared" si="226"/>
        <v>ボール得点表!3:13</v>
      </c>
      <c r="CI501" s="92" t="str">
        <f t="shared" si="227"/>
        <v>ボール得点表!16:25</v>
      </c>
      <c r="CJ501" s="15" t="str">
        <f t="shared" si="228"/>
        <v>50m得点表!3:13</v>
      </c>
      <c r="CK501" s="92" t="str">
        <f t="shared" si="229"/>
        <v>50m得点表!16:25</v>
      </c>
      <c r="CL501" s="15" t="str">
        <f t="shared" si="230"/>
        <v>往得点表!3:13</v>
      </c>
      <c r="CM501" s="92" t="str">
        <f t="shared" si="231"/>
        <v>往得点表!16:25</v>
      </c>
      <c r="CN501" s="15" t="str">
        <f t="shared" si="232"/>
        <v>腕得点表!3:13</v>
      </c>
      <c r="CO501" s="92" t="str">
        <f t="shared" si="233"/>
        <v>腕得点表!16:25</v>
      </c>
      <c r="CP501" s="15" t="str">
        <f t="shared" si="234"/>
        <v>腕膝得点表!3:4</v>
      </c>
      <c r="CQ501" s="92" t="str">
        <f t="shared" si="235"/>
        <v>腕膝得点表!8:9</v>
      </c>
      <c r="CR501" s="15" t="str">
        <f t="shared" si="236"/>
        <v>20mシャトルラン得点表!3:13</v>
      </c>
      <c r="CS501" s="92" t="str">
        <f t="shared" si="237"/>
        <v>20mシャトルラン得点表!16:25</v>
      </c>
      <c r="CT501" s="31" t="b">
        <f t="shared" si="220"/>
        <v>0</v>
      </c>
    </row>
    <row r="502" spans="1:98">
      <c r="A502" s="8">
        <v>490</v>
      </c>
      <c r="B502" s="117"/>
      <c r="C502" s="13"/>
      <c r="D502" s="138"/>
      <c r="E502" s="13"/>
      <c r="F502" s="111" t="str">
        <f t="shared" si="238"/>
        <v/>
      </c>
      <c r="G502" s="13"/>
      <c r="H502" s="13"/>
      <c r="I502" s="29"/>
      <c r="J502" s="114" t="str">
        <f t="shared" ca="1" si="209"/>
        <v/>
      </c>
      <c r="K502" s="4"/>
      <c r="L502" s="43"/>
      <c r="M502" s="43"/>
      <c r="N502" s="120"/>
      <c r="O502" s="22"/>
      <c r="P502" s="23" t="str">
        <f t="shared" ca="1" si="210"/>
        <v/>
      </c>
      <c r="Q502" s="42"/>
      <c r="R502" s="43"/>
      <c r="S502" s="43"/>
      <c r="T502" s="43"/>
      <c r="U502" s="120"/>
      <c r="V502" s="95"/>
      <c r="W502" s="29" t="str">
        <f t="shared" ca="1" si="211"/>
        <v/>
      </c>
      <c r="X502" s="29"/>
      <c r="Y502" s="42"/>
      <c r="Z502" s="43"/>
      <c r="AA502" s="43"/>
      <c r="AB502" s="43"/>
      <c r="AC502" s="44"/>
      <c r="AD502" s="22"/>
      <c r="AE502" s="23" t="str">
        <f t="shared" ca="1" si="212"/>
        <v/>
      </c>
      <c r="AF502" s="22"/>
      <c r="AG502" s="23" t="str">
        <f t="shared" ca="1" si="213"/>
        <v/>
      </c>
      <c r="AH502" s="95"/>
      <c r="AI502" s="29" t="str">
        <f t="shared" ca="1" si="214"/>
        <v/>
      </c>
      <c r="AJ502" s="22"/>
      <c r="AK502" s="23" t="str">
        <f t="shared" ca="1" si="215"/>
        <v/>
      </c>
      <c r="AL502" s="22"/>
      <c r="AM502" s="23" t="str">
        <f t="shared" ca="1" si="216"/>
        <v/>
      </c>
      <c r="AN502" s="9" t="str">
        <f t="shared" si="217"/>
        <v/>
      </c>
      <c r="AO502" s="9" t="str">
        <f t="shared" si="218"/>
        <v/>
      </c>
      <c r="AP502" s="9" t="str">
        <f>IF(AN502=7,VLOOKUP(AO502,設定!$A$2:$B$6,2,1),"---")</f>
        <v>---</v>
      </c>
      <c r="AQ502" s="64"/>
      <c r="AR502" s="65"/>
      <c r="AS502" s="65"/>
      <c r="AT502" s="66" t="s">
        <v>105</v>
      </c>
      <c r="AU502" s="67"/>
      <c r="AV502" s="66"/>
      <c r="AW502" s="68"/>
      <c r="AX502" s="69" t="str">
        <f t="shared" si="221"/>
        <v/>
      </c>
      <c r="AY502" s="66" t="s">
        <v>105</v>
      </c>
      <c r="AZ502" s="66" t="s">
        <v>105</v>
      </c>
      <c r="BA502" s="66" t="s">
        <v>105</v>
      </c>
      <c r="BB502" s="66"/>
      <c r="BC502" s="66"/>
      <c r="BD502" s="66"/>
      <c r="BE502" s="66"/>
      <c r="BF502" s="70"/>
      <c r="BG502" s="74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153"/>
      <c r="BZ502" s="83"/>
      <c r="CA502" s="31"/>
      <c r="CB502" s="31">
        <v>490</v>
      </c>
      <c r="CC502" s="15" t="str">
        <f t="shared" si="219"/>
        <v/>
      </c>
      <c r="CD502" s="15" t="str">
        <f t="shared" si="222"/>
        <v>立得点表!3:12</v>
      </c>
      <c r="CE502" s="92" t="str">
        <f t="shared" si="223"/>
        <v>立得点表!16:25</v>
      </c>
      <c r="CF502" s="15" t="str">
        <f t="shared" si="224"/>
        <v>立3段得点表!3:13</v>
      </c>
      <c r="CG502" s="92" t="str">
        <f t="shared" si="225"/>
        <v>立3段得点表!16:25</v>
      </c>
      <c r="CH502" s="15" t="str">
        <f t="shared" si="226"/>
        <v>ボール得点表!3:13</v>
      </c>
      <c r="CI502" s="92" t="str">
        <f t="shared" si="227"/>
        <v>ボール得点表!16:25</v>
      </c>
      <c r="CJ502" s="15" t="str">
        <f t="shared" si="228"/>
        <v>50m得点表!3:13</v>
      </c>
      <c r="CK502" s="92" t="str">
        <f t="shared" si="229"/>
        <v>50m得点表!16:25</v>
      </c>
      <c r="CL502" s="15" t="str">
        <f t="shared" si="230"/>
        <v>往得点表!3:13</v>
      </c>
      <c r="CM502" s="92" t="str">
        <f t="shared" si="231"/>
        <v>往得点表!16:25</v>
      </c>
      <c r="CN502" s="15" t="str">
        <f t="shared" si="232"/>
        <v>腕得点表!3:13</v>
      </c>
      <c r="CO502" s="92" t="str">
        <f t="shared" si="233"/>
        <v>腕得点表!16:25</v>
      </c>
      <c r="CP502" s="15" t="str">
        <f t="shared" si="234"/>
        <v>腕膝得点表!3:4</v>
      </c>
      <c r="CQ502" s="92" t="str">
        <f t="shared" si="235"/>
        <v>腕膝得点表!8:9</v>
      </c>
      <c r="CR502" s="15" t="str">
        <f t="shared" si="236"/>
        <v>20mシャトルラン得点表!3:13</v>
      </c>
      <c r="CS502" s="92" t="str">
        <f t="shared" si="237"/>
        <v>20mシャトルラン得点表!16:25</v>
      </c>
      <c r="CT502" s="31" t="b">
        <f t="shared" si="220"/>
        <v>0</v>
      </c>
    </row>
    <row r="503" spans="1:98">
      <c r="A503" s="8">
        <v>491</v>
      </c>
      <c r="B503" s="117"/>
      <c r="C503" s="13"/>
      <c r="D503" s="138"/>
      <c r="E503" s="13"/>
      <c r="F503" s="111" t="str">
        <f t="shared" si="238"/>
        <v/>
      </c>
      <c r="G503" s="13"/>
      <c r="H503" s="13"/>
      <c r="I503" s="29"/>
      <c r="J503" s="114" t="str">
        <f t="shared" ca="1" si="209"/>
        <v/>
      </c>
      <c r="K503" s="4"/>
      <c r="L503" s="43"/>
      <c r="M503" s="43"/>
      <c r="N503" s="120"/>
      <c r="O503" s="22"/>
      <c r="P503" s="23" t="str">
        <f t="shared" ca="1" si="210"/>
        <v/>
      </c>
      <c r="Q503" s="42"/>
      <c r="R503" s="43"/>
      <c r="S503" s="43"/>
      <c r="T503" s="43"/>
      <c r="U503" s="120"/>
      <c r="V503" s="95"/>
      <c r="W503" s="29" t="str">
        <f t="shared" ca="1" si="211"/>
        <v/>
      </c>
      <c r="X503" s="29"/>
      <c r="Y503" s="42"/>
      <c r="Z503" s="43"/>
      <c r="AA503" s="43"/>
      <c r="AB503" s="43"/>
      <c r="AC503" s="44"/>
      <c r="AD503" s="22"/>
      <c r="AE503" s="23" t="str">
        <f t="shared" ca="1" si="212"/>
        <v/>
      </c>
      <c r="AF503" s="22"/>
      <c r="AG503" s="23" t="str">
        <f t="shared" ca="1" si="213"/>
        <v/>
      </c>
      <c r="AH503" s="95"/>
      <c r="AI503" s="29" t="str">
        <f t="shared" ca="1" si="214"/>
        <v/>
      </c>
      <c r="AJ503" s="22"/>
      <c r="AK503" s="23" t="str">
        <f t="shared" ca="1" si="215"/>
        <v/>
      </c>
      <c r="AL503" s="22"/>
      <c r="AM503" s="23" t="str">
        <f t="shared" ca="1" si="216"/>
        <v/>
      </c>
      <c r="AN503" s="9" t="str">
        <f t="shared" si="217"/>
        <v/>
      </c>
      <c r="AO503" s="9" t="str">
        <f t="shared" si="218"/>
        <v/>
      </c>
      <c r="AP503" s="9" t="str">
        <f>IF(AN503=7,VLOOKUP(AO503,設定!$A$2:$B$6,2,1),"---")</f>
        <v>---</v>
      </c>
      <c r="AQ503" s="64"/>
      <c r="AR503" s="65"/>
      <c r="AS503" s="65"/>
      <c r="AT503" s="66" t="s">
        <v>105</v>
      </c>
      <c r="AU503" s="67"/>
      <c r="AV503" s="66"/>
      <c r="AW503" s="68"/>
      <c r="AX503" s="69" t="str">
        <f t="shared" si="221"/>
        <v/>
      </c>
      <c r="AY503" s="66" t="s">
        <v>105</v>
      </c>
      <c r="AZ503" s="66" t="s">
        <v>105</v>
      </c>
      <c r="BA503" s="66" t="s">
        <v>105</v>
      </c>
      <c r="BB503" s="66"/>
      <c r="BC503" s="66"/>
      <c r="BD503" s="66"/>
      <c r="BE503" s="66"/>
      <c r="BF503" s="70"/>
      <c r="BG503" s="74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153"/>
      <c r="BZ503" s="83"/>
      <c r="CA503" s="31"/>
      <c r="CB503" s="31">
        <v>491</v>
      </c>
      <c r="CC503" s="15" t="str">
        <f t="shared" si="219"/>
        <v/>
      </c>
      <c r="CD503" s="15" t="str">
        <f t="shared" si="222"/>
        <v>立得点表!3:12</v>
      </c>
      <c r="CE503" s="92" t="str">
        <f t="shared" si="223"/>
        <v>立得点表!16:25</v>
      </c>
      <c r="CF503" s="15" t="str">
        <f t="shared" si="224"/>
        <v>立3段得点表!3:13</v>
      </c>
      <c r="CG503" s="92" t="str">
        <f t="shared" si="225"/>
        <v>立3段得点表!16:25</v>
      </c>
      <c r="CH503" s="15" t="str">
        <f t="shared" si="226"/>
        <v>ボール得点表!3:13</v>
      </c>
      <c r="CI503" s="92" t="str">
        <f t="shared" si="227"/>
        <v>ボール得点表!16:25</v>
      </c>
      <c r="CJ503" s="15" t="str">
        <f t="shared" si="228"/>
        <v>50m得点表!3:13</v>
      </c>
      <c r="CK503" s="92" t="str">
        <f t="shared" si="229"/>
        <v>50m得点表!16:25</v>
      </c>
      <c r="CL503" s="15" t="str">
        <f t="shared" si="230"/>
        <v>往得点表!3:13</v>
      </c>
      <c r="CM503" s="92" t="str">
        <f t="shared" si="231"/>
        <v>往得点表!16:25</v>
      </c>
      <c r="CN503" s="15" t="str">
        <f t="shared" si="232"/>
        <v>腕得点表!3:13</v>
      </c>
      <c r="CO503" s="92" t="str">
        <f t="shared" si="233"/>
        <v>腕得点表!16:25</v>
      </c>
      <c r="CP503" s="15" t="str">
        <f t="shared" si="234"/>
        <v>腕膝得点表!3:4</v>
      </c>
      <c r="CQ503" s="92" t="str">
        <f t="shared" si="235"/>
        <v>腕膝得点表!8:9</v>
      </c>
      <c r="CR503" s="15" t="str">
        <f t="shared" si="236"/>
        <v>20mシャトルラン得点表!3:13</v>
      </c>
      <c r="CS503" s="92" t="str">
        <f t="shared" si="237"/>
        <v>20mシャトルラン得点表!16:25</v>
      </c>
      <c r="CT503" s="31" t="b">
        <f t="shared" si="220"/>
        <v>0</v>
      </c>
    </row>
    <row r="504" spans="1:98">
      <c r="A504" s="8">
        <v>492</v>
      </c>
      <c r="B504" s="117"/>
      <c r="C504" s="13"/>
      <c r="D504" s="138"/>
      <c r="E504" s="13"/>
      <c r="F504" s="111" t="str">
        <f t="shared" si="238"/>
        <v/>
      </c>
      <c r="G504" s="13"/>
      <c r="H504" s="13"/>
      <c r="I504" s="29"/>
      <c r="J504" s="114" t="str">
        <f t="shared" ca="1" si="209"/>
        <v/>
      </c>
      <c r="K504" s="4"/>
      <c r="L504" s="43"/>
      <c r="M504" s="43"/>
      <c r="N504" s="120"/>
      <c r="O504" s="22"/>
      <c r="P504" s="23" t="str">
        <f t="shared" ca="1" si="210"/>
        <v/>
      </c>
      <c r="Q504" s="42"/>
      <c r="R504" s="43"/>
      <c r="S504" s="43"/>
      <c r="T504" s="43"/>
      <c r="U504" s="120"/>
      <c r="V504" s="95"/>
      <c r="W504" s="29" t="str">
        <f t="shared" ca="1" si="211"/>
        <v/>
      </c>
      <c r="X504" s="29"/>
      <c r="Y504" s="42"/>
      <c r="Z504" s="43"/>
      <c r="AA504" s="43"/>
      <c r="AB504" s="43"/>
      <c r="AC504" s="44"/>
      <c r="AD504" s="22"/>
      <c r="AE504" s="23" t="str">
        <f t="shared" ca="1" si="212"/>
        <v/>
      </c>
      <c r="AF504" s="22"/>
      <c r="AG504" s="23" t="str">
        <f t="shared" ca="1" si="213"/>
        <v/>
      </c>
      <c r="AH504" s="95"/>
      <c r="AI504" s="29" t="str">
        <f t="shared" ca="1" si="214"/>
        <v/>
      </c>
      <c r="AJ504" s="22"/>
      <c r="AK504" s="23" t="str">
        <f t="shared" ca="1" si="215"/>
        <v/>
      </c>
      <c r="AL504" s="22"/>
      <c r="AM504" s="23" t="str">
        <f t="shared" ca="1" si="216"/>
        <v/>
      </c>
      <c r="AN504" s="9" t="str">
        <f t="shared" si="217"/>
        <v/>
      </c>
      <c r="AO504" s="9" t="str">
        <f t="shared" si="218"/>
        <v/>
      </c>
      <c r="AP504" s="9" t="str">
        <f>IF(AN504=7,VLOOKUP(AO504,設定!$A$2:$B$6,2,1),"---")</f>
        <v>---</v>
      </c>
      <c r="AQ504" s="64"/>
      <c r="AR504" s="65"/>
      <c r="AS504" s="65"/>
      <c r="AT504" s="66" t="s">
        <v>105</v>
      </c>
      <c r="AU504" s="67"/>
      <c r="AV504" s="66"/>
      <c r="AW504" s="68"/>
      <c r="AX504" s="69" t="str">
        <f t="shared" si="221"/>
        <v/>
      </c>
      <c r="AY504" s="66" t="s">
        <v>105</v>
      </c>
      <c r="AZ504" s="66" t="s">
        <v>105</v>
      </c>
      <c r="BA504" s="66" t="s">
        <v>105</v>
      </c>
      <c r="BB504" s="66"/>
      <c r="BC504" s="66"/>
      <c r="BD504" s="66"/>
      <c r="BE504" s="66"/>
      <c r="BF504" s="70"/>
      <c r="BG504" s="74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153"/>
      <c r="BZ504" s="83"/>
      <c r="CA504" s="31"/>
      <c r="CB504" s="31">
        <v>492</v>
      </c>
      <c r="CC504" s="15" t="str">
        <f t="shared" si="219"/>
        <v/>
      </c>
      <c r="CD504" s="15" t="str">
        <f t="shared" si="222"/>
        <v>立得点表!3:12</v>
      </c>
      <c r="CE504" s="92" t="str">
        <f t="shared" si="223"/>
        <v>立得点表!16:25</v>
      </c>
      <c r="CF504" s="15" t="str">
        <f t="shared" si="224"/>
        <v>立3段得点表!3:13</v>
      </c>
      <c r="CG504" s="92" t="str">
        <f t="shared" si="225"/>
        <v>立3段得点表!16:25</v>
      </c>
      <c r="CH504" s="15" t="str">
        <f t="shared" si="226"/>
        <v>ボール得点表!3:13</v>
      </c>
      <c r="CI504" s="92" t="str">
        <f t="shared" si="227"/>
        <v>ボール得点表!16:25</v>
      </c>
      <c r="CJ504" s="15" t="str">
        <f t="shared" si="228"/>
        <v>50m得点表!3:13</v>
      </c>
      <c r="CK504" s="92" t="str">
        <f t="shared" si="229"/>
        <v>50m得点表!16:25</v>
      </c>
      <c r="CL504" s="15" t="str">
        <f t="shared" si="230"/>
        <v>往得点表!3:13</v>
      </c>
      <c r="CM504" s="92" t="str">
        <f t="shared" si="231"/>
        <v>往得点表!16:25</v>
      </c>
      <c r="CN504" s="15" t="str">
        <f t="shared" si="232"/>
        <v>腕得点表!3:13</v>
      </c>
      <c r="CO504" s="92" t="str">
        <f t="shared" si="233"/>
        <v>腕得点表!16:25</v>
      </c>
      <c r="CP504" s="15" t="str">
        <f t="shared" si="234"/>
        <v>腕膝得点表!3:4</v>
      </c>
      <c r="CQ504" s="92" t="str">
        <f t="shared" si="235"/>
        <v>腕膝得点表!8:9</v>
      </c>
      <c r="CR504" s="15" t="str">
        <f t="shared" si="236"/>
        <v>20mシャトルラン得点表!3:13</v>
      </c>
      <c r="CS504" s="92" t="str">
        <f t="shared" si="237"/>
        <v>20mシャトルラン得点表!16:25</v>
      </c>
      <c r="CT504" s="31" t="b">
        <f t="shared" si="220"/>
        <v>0</v>
      </c>
    </row>
    <row r="505" spans="1:98">
      <c r="A505" s="8">
        <v>493</v>
      </c>
      <c r="B505" s="117"/>
      <c r="C505" s="13"/>
      <c r="D505" s="138"/>
      <c r="E505" s="13"/>
      <c r="F505" s="111" t="str">
        <f t="shared" si="238"/>
        <v/>
      </c>
      <c r="G505" s="13"/>
      <c r="H505" s="13"/>
      <c r="I505" s="29"/>
      <c r="J505" s="114" t="str">
        <f t="shared" ca="1" si="209"/>
        <v/>
      </c>
      <c r="K505" s="4"/>
      <c r="L505" s="43"/>
      <c r="M505" s="43"/>
      <c r="N505" s="120"/>
      <c r="O505" s="22"/>
      <c r="P505" s="23" t="str">
        <f t="shared" ca="1" si="210"/>
        <v/>
      </c>
      <c r="Q505" s="42"/>
      <c r="R505" s="43"/>
      <c r="S505" s="43"/>
      <c r="T505" s="43"/>
      <c r="U505" s="120"/>
      <c r="V505" s="95"/>
      <c r="W505" s="29" t="str">
        <f t="shared" ca="1" si="211"/>
        <v/>
      </c>
      <c r="X505" s="29"/>
      <c r="Y505" s="42"/>
      <c r="Z505" s="43"/>
      <c r="AA505" s="43"/>
      <c r="AB505" s="43"/>
      <c r="AC505" s="44"/>
      <c r="AD505" s="22"/>
      <c r="AE505" s="23" t="str">
        <f t="shared" ca="1" si="212"/>
        <v/>
      </c>
      <c r="AF505" s="22"/>
      <c r="AG505" s="23" t="str">
        <f t="shared" ca="1" si="213"/>
        <v/>
      </c>
      <c r="AH505" s="95"/>
      <c r="AI505" s="29" t="str">
        <f t="shared" ca="1" si="214"/>
        <v/>
      </c>
      <c r="AJ505" s="22"/>
      <c r="AK505" s="23" t="str">
        <f t="shared" ca="1" si="215"/>
        <v/>
      </c>
      <c r="AL505" s="22"/>
      <c r="AM505" s="23" t="str">
        <f t="shared" ca="1" si="216"/>
        <v/>
      </c>
      <c r="AN505" s="9" t="str">
        <f t="shared" si="217"/>
        <v/>
      </c>
      <c r="AO505" s="9" t="str">
        <f t="shared" si="218"/>
        <v/>
      </c>
      <c r="AP505" s="9" t="str">
        <f>IF(AN505=7,VLOOKUP(AO505,設定!$A$2:$B$6,2,1),"---")</f>
        <v>---</v>
      </c>
      <c r="AQ505" s="64"/>
      <c r="AR505" s="65"/>
      <c r="AS505" s="65"/>
      <c r="AT505" s="66" t="s">
        <v>105</v>
      </c>
      <c r="AU505" s="67"/>
      <c r="AV505" s="66"/>
      <c r="AW505" s="68"/>
      <c r="AX505" s="69" t="str">
        <f t="shared" si="221"/>
        <v/>
      </c>
      <c r="AY505" s="66" t="s">
        <v>105</v>
      </c>
      <c r="AZ505" s="66" t="s">
        <v>105</v>
      </c>
      <c r="BA505" s="66" t="s">
        <v>105</v>
      </c>
      <c r="BB505" s="66"/>
      <c r="BC505" s="66"/>
      <c r="BD505" s="66"/>
      <c r="BE505" s="66"/>
      <c r="BF505" s="70"/>
      <c r="BG505" s="74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153"/>
      <c r="BZ505" s="83"/>
      <c r="CA505" s="31"/>
      <c r="CB505" s="31">
        <v>493</v>
      </c>
      <c r="CC505" s="15" t="str">
        <f t="shared" si="219"/>
        <v/>
      </c>
      <c r="CD505" s="15" t="str">
        <f t="shared" si="222"/>
        <v>立得点表!3:12</v>
      </c>
      <c r="CE505" s="92" t="str">
        <f t="shared" si="223"/>
        <v>立得点表!16:25</v>
      </c>
      <c r="CF505" s="15" t="str">
        <f t="shared" si="224"/>
        <v>立3段得点表!3:13</v>
      </c>
      <c r="CG505" s="92" t="str">
        <f t="shared" si="225"/>
        <v>立3段得点表!16:25</v>
      </c>
      <c r="CH505" s="15" t="str">
        <f t="shared" si="226"/>
        <v>ボール得点表!3:13</v>
      </c>
      <c r="CI505" s="92" t="str">
        <f t="shared" si="227"/>
        <v>ボール得点表!16:25</v>
      </c>
      <c r="CJ505" s="15" t="str">
        <f t="shared" si="228"/>
        <v>50m得点表!3:13</v>
      </c>
      <c r="CK505" s="92" t="str">
        <f t="shared" si="229"/>
        <v>50m得点表!16:25</v>
      </c>
      <c r="CL505" s="15" t="str">
        <f t="shared" si="230"/>
        <v>往得点表!3:13</v>
      </c>
      <c r="CM505" s="92" t="str">
        <f t="shared" si="231"/>
        <v>往得点表!16:25</v>
      </c>
      <c r="CN505" s="15" t="str">
        <f t="shared" si="232"/>
        <v>腕得点表!3:13</v>
      </c>
      <c r="CO505" s="92" t="str">
        <f t="shared" si="233"/>
        <v>腕得点表!16:25</v>
      </c>
      <c r="CP505" s="15" t="str">
        <f t="shared" si="234"/>
        <v>腕膝得点表!3:4</v>
      </c>
      <c r="CQ505" s="92" t="str">
        <f t="shared" si="235"/>
        <v>腕膝得点表!8:9</v>
      </c>
      <c r="CR505" s="15" t="str">
        <f t="shared" si="236"/>
        <v>20mシャトルラン得点表!3:13</v>
      </c>
      <c r="CS505" s="92" t="str">
        <f t="shared" si="237"/>
        <v>20mシャトルラン得点表!16:25</v>
      </c>
      <c r="CT505" s="31" t="b">
        <f t="shared" si="220"/>
        <v>0</v>
      </c>
    </row>
    <row r="506" spans="1:98">
      <c r="A506" s="8">
        <v>494</v>
      </c>
      <c r="B506" s="117"/>
      <c r="C506" s="13"/>
      <c r="D506" s="138"/>
      <c r="E506" s="13"/>
      <c r="F506" s="111" t="str">
        <f t="shared" si="238"/>
        <v/>
      </c>
      <c r="G506" s="13"/>
      <c r="H506" s="13"/>
      <c r="I506" s="29"/>
      <c r="J506" s="114" t="str">
        <f t="shared" ca="1" si="209"/>
        <v/>
      </c>
      <c r="K506" s="4"/>
      <c r="L506" s="43"/>
      <c r="M506" s="43"/>
      <c r="N506" s="120"/>
      <c r="O506" s="22"/>
      <c r="P506" s="23" t="str">
        <f t="shared" ca="1" si="210"/>
        <v/>
      </c>
      <c r="Q506" s="42"/>
      <c r="R506" s="43"/>
      <c r="S506" s="43"/>
      <c r="T506" s="43"/>
      <c r="U506" s="120"/>
      <c r="V506" s="95"/>
      <c r="W506" s="29" t="str">
        <f t="shared" ca="1" si="211"/>
        <v/>
      </c>
      <c r="X506" s="29"/>
      <c r="Y506" s="42"/>
      <c r="Z506" s="43"/>
      <c r="AA506" s="43"/>
      <c r="AB506" s="43"/>
      <c r="AC506" s="44"/>
      <c r="AD506" s="22"/>
      <c r="AE506" s="23" t="str">
        <f t="shared" ca="1" si="212"/>
        <v/>
      </c>
      <c r="AF506" s="22"/>
      <c r="AG506" s="23" t="str">
        <f t="shared" ca="1" si="213"/>
        <v/>
      </c>
      <c r="AH506" s="95"/>
      <c r="AI506" s="29" t="str">
        <f t="shared" ca="1" si="214"/>
        <v/>
      </c>
      <c r="AJ506" s="22"/>
      <c r="AK506" s="23" t="str">
        <f t="shared" ca="1" si="215"/>
        <v/>
      </c>
      <c r="AL506" s="22"/>
      <c r="AM506" s="23" t="str">
        <f t="shared" ca="1" si="216"/>
        <v/>
      </c>
      <c r="AN506" s="9" t="str">
        <f t="shared" si="217"/>
        <v/>
      </c>
      <c r="AO506" s="9" t="str">
        <f t="shared" si="218"/>
        <v/>
      </c>
      <c r="AP506" s="9" t="str">
        <f>IF(AN506=7,VLOOKUP(AO506,設定!$A$2:$B$6,2,1),"---")</f>
        <v>---</v>
      </c>
      <c r="AQ506" s="64"/>
      <c r="AR506" s="65"/>
      <c r="AS506" s="65"/>
      <c r="AT506" s="66" t="s">
        <v>105</v>
      </c>
      <c r="AU506" s="67"/>
      <c r="AV506" s="66"/>
      <c r="AW506" s="68"/>
      <c r="AX506" s="69" t="str">
        <f t="shared" si="221"/>
        <v/>
      </c>
      <c r="AY506" s="66" t="s">
        <v>105</v>
      </c>
      <c r="AZ506" s="66" t="s">
        <v>105</v>
      </c>
      <c r="BA506" s="66" t="s">
        <v>105</v>
      </c>
      <c r="BB506" s="66"/>
      <c r="BC506" s="66"/>
      <c r="BD506" s="66"/>
      <c r="BE506" s="66"/>
      <c r="BF506" s="70"/>
      <c r="BG506" s="74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153"/>
      <c r="BZ506" s="83"/>
      <c r="CA506" s="31"/>
      <c r="CB506" s="31">
        <v>494</v>
      </c>
      <c r="CC506" s="15" t="str">
        <f t="shared" si="219"/>
        <v/>
      </c>
      <c r="CD506" s="15" t="str">
        <f t="shared" si="222"/>
        <v>立得点表!3:12</v>
      </c>
      <c r="CE506" s="92" t="str">
        <f t="shared" si="223"/>
        <v>立得点表!16:25</v>
      </c>
      <c r="CF506" s="15" t="str">
        <f t="shared" si="224"/>
        <v>立3段得点表!3:13</v>
      </c>
      <c r="CG506" s="92" t="str">
        <f t="shared" si="225"/>
        <v>立3段得点表!16:25</v>
      </c>
      <c r="CH506" s="15" t="str">
        <f t="shared" si="226"/>
        <v>ボール得点表!3:13</v>
      </c>
      <c r="CI506" s="92" t="str">
        <f t="shared" si="227"/>
        <v>ボール得点表!16:25</v>
      </c>
      <c r="CJ506" s="15" t="str">
        <f t="shared" si="228"/>
        <v>50m得点表!3:13</v>
      </c>
      <c r="CK506" s="92" t="str">
        <f t="shared" si="229"/>
        <v>50m得点表!16:25</v>
      </c>
      <c r="CL506" s="15" t="str">
        <f t="shared" si="230"/>
        <v>往得点表!3:13</v>
      </c>
      <c r="CM506" s="92" t="str">
        <f t="shared" si="231"/>
        <v>往得点表!16:25</v>
      </c>
      <c r="CN506" s="15" t="str">
        <f t="shared" si="232"/>
        <v>腕得点表!3:13</v>
      </c>
      <c r="CO506" s="92" t="str">
        <f t="shared" si="233"/>
        <v>腕得点表!16:25</v>
      </c>
      <c r="CP506" s="15" t="str">
        <f t="shared" si="234"/>
        <v>腕膝得点表!3:4</v>
      </c>
      <c r="CQ506" s="92" t="str">
        <f t="shared" si="235"/>
        <v>腕膝得点表!8:9</v>
      </c>
      <c r="CR506" s="15" t="str">
        <f t="shared" si="236"/>
        <v>20mシャトルラン得点表!3:13</v>
      </c>
      <c r="CS506" s="92" t="str">
        <f t="shared" si="237"/>
        <v>20mシャトルラン得点表!16:25</v>
      </c>
      <c r="CT506" s="31" t="b">
        <f t="shared" si="220"/>
        <v>0</v>
      </c>
    </row>
    <row r="507" spans="1:98">
      <c r="A507" s="8">
        <v>495</v>
      </c>
      <c r="B507" s="117"/>
      <c r="C507" s="13"/>
      <c r="D507" s="138"/>
      <c r="E507" s="13"/>
      <c r="F507" s="111" t="str">
        <f t="shared" si="238"/>
        <v/>
      </c>
      <c r="G507" s="13"/>
      <c r="H507" s="13"/>
      <c r="I507" s="29"/>
      <c r="J507" s="114" t="str">
        <f t="shared" ca="1" si="209"/>
        <v/>
      </c>
      <c r="K507" s="4"/>
      <c r="L507" s="43"/>
      <c r="M507" s="43"/>
      <c r="N507" s="120"/>
      <c r="O507" s="22"/>
      <c r="P507" s="23" t="str">
        <f t="shared" ca="1" si="210"/>
        <v/>
      </c>
      <c r="Q507" s="42"/>
      <c r="R507" s="43"/>
      <c r="S507" s="43"/>
      <c r="T507" s="43"/>
      <c r="U507" s="120"/>
      <c r="V507" s="95"/>
      <c r="W507" s="29" t="str">
        <f t="shared" ca="1" si="211"/>
        <v/>
      </c>
      <c r="X507" s="29"/>
      <c r="Y507" s="42"/>
      <c r="Z507" s="43"/>
      <c r="AA507" s="43"/>
      <c r="AB507" s="43"/>
      <c r="AC507" s="44"/>
      <c r="AD507" s="22"/>
      <c r="AE507" s="23" t="str">
        <f t="shared" ca="1" si="212"/>
        <v/>
      </c>
      <c r="AF507" s="22"/>
      <c r="AG507" s="23" t="str">
        <f t="shared" ca="1" si="213"/>
        <v/>
      </c>
      <c r="AH507" s="95"/>
      <c r="AI507" s="29" t="str">
        <f t="shared" ca="1" si="214"/>
        <v/>
      </c>
      <c r="AJ507" s="22"/>
      <c r="AK507" s="23" t="str">
        <f t="shared" ca="1" si="215"/>
        <v/>
      </c>
      <c r="AL507" s="22"/>
      <c r="AM507" s="23" t="str">
        <f t="shared" ca="1" si="216"/>
        <v/>
      </c>
      <c r="AN507" s="9" t="str">
        <f t="shared" si="217"/>
        <v/>
      </c>
      <c r="AO507" s="9" t="str">
        <f t="shared" si="218"/>
        <v/>
      </c>
      <c r="AP507" s="9" t="str">
        <f>IF(AN507=7,VLOOKUP(AO507,設定!$A$2:$B$6,2,1),"---")</f>
        <v>---</v>
      </c>
      <c r="AQ507" s="64"/>
      <c r="AR507" s="65"/>
      <c r="AS507" s="65"/>
      <c r="AT507" s="66" t="s">
        <v>105</v>
      </c>
      <c r="AU507" s="67"/>
      <c r="AV507" s="66"/>
      <c r="AW507" s="68"/>
      <c r="AX507" s="69" t="str">
        <f t="shared" si="221"/>
        <v/>
      </c>
      <c r="AY507" s="66" t="s">
        <v>105</v>
      </c>
      <c r="AZ507" s="66" t="s">
        <v>105</v>
      </c>
      <c r="BA507" s="66" t="s">
        <v>105</v>
      </c>
      <c r="BB507" s="66"/>
      <c r="BC507" s="66"/>
      <c r="BD507" s="66"/>
      <c r="BE507" s="66"/>
      <c r="BF507" s="70"/>
      <c r="BG507" s="74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153"/>
      <c r="BZ507" s="83"/>
      <c r="CA507" s="31"/>
      <c r="CB507" s="31">
        <v>495</v>
      </c>
      <c r="CC507" s="15" t="str">
        <f t="shared" si="219"/>
        <v/>
      </c>
      <c r="CD507" s="15" t="str">
        <f t="shared" si="222"/>
        <v>立得点表!3:12</v>
      </c>
      <c r="CE507" s="92" t="str">
        <f t="shared" si="223"/>
        <v>立得点表!16:25</v>
      </c>
      <c r="CF507" s="15" t="str">
        <f t="shared" si="224"/>
        <v>立3段得点表!3:13</v>
      </c>
      <c r="CG507" s="92" t="str">
        <f t="shared" si="225"/>
        <v>立3段得点表!16:25</v>
      </c>
      <c r="CH507" s="15" t="str">
        <f t="shared" si="226"/>
        <v>ボール得点表!3:13</v>
      </c>
      <c r="CI507" s="92" t="str">
        <f t="shared" si="227"/>
        <v>ボール得点表!16:25</v>
      </c>
      <c r="CJ507" s="15" t="str">
        <f t="shared" si="228"/>
        <v>50m得点表!3:13</v>
      </c>
      <c r="CK507" s="92" t="str">
        <f t="shared" si="229"/>
        <v>50m得点表!16:25</v>
      </c>
      <c r="CL507" s="15" t="str">
        <f t="shared" si="230"/>
        <v>往得点表!3:13</v>
      </c>
      <c r="CM507" s="92" t="str">
        <f t="shared" si="231"/>
        <v>往得点表!16:25</v>
      </c>
      <c r="CN507" s="15" t="str">
        <f t="shared" si="232"/>
        <v>腕得点表!3:13</v>
      </c>
      <c r="CO507" s="92" t="str">
        <f t="shared" si="233"/>
        <v>腕得点表!16:25</v>
      </c>
      <c r="CP507" s="15" t="str">
        <f t="shared" si="234"/>
        <v>腕膝得点表!3:4</v>
      </c>
      <c r="CQ507" s="92" t="str">
        <f t="shared" si="235"/>
        <v>腕膝得点表!8:9</v>
      </c>
      <c r="CR507" s="15" t="str">
        <f t="shared" si="236"/>
        <v>20mシャトルラン得点表!3:13</v>
      </c>
      <c r="CS507" s="92" t="str">
        <f t="shared" si="237"/>
        <v>20mシャトルラン得点表!16:25</v>
      </c>
      <c r="CT507" s="31" t="b">
        <f t="shared" si="220"/>
        <v>0</v>
      </c>
    </row>
    <row r="508" spans="1:98">
      <c r="A508" s="8">
        <v>496</v>
      </c>
      <c r="B508" s="117"/>
      <c r="C508" s="13"/>
      <c r="D508" s="138"/>
      <c r="E508" s="13"/>
      <c r="F508" s="111" t="str">
        <f t="shared" si="238"/>
        <v/>
      </c>
      <c r="G508" s="13"/>
      <c r="H508" s="13"/>
      <c r="I508" s="29"/>
      <c r="J508" s="114" t="str">
        <f t="shared" ca="1" si="209"/>
        <v/>
      </c>
      <c r="K508" s="4"/>
      <c r="L508" s="43"/>
      <c r="M508" s="43"/>
      <c r="N508" s="120"/>
      <c r="O508" s="22"/>
      <c r="P508" s="23" t="str">
        <f t="shared" ca="1" si="210"/>
        <v/>
      </c>
      <c r="Q508" s="42"/>
      <c r="R508" s="43"/>
      <c r="S508" s="43"/>
      <c r="T508" s="43"/>
      <c r="U508" s="120"/>
      <c r="V508" s="95"/>
      <c r="W508" s="29" t="str">
        <f t="shared" ca="1" si="211"/>
        <v/>
      </c>
      <c r="X508" s="29"/>
      <c r="Y508" s="42"/>
      <c r="Z508" s="43"/>
      <c r="AA508" s="43"/>
      <c r="AB508" s="43"/>
      <c r="AC508" s="44"/>
      <c r="AD508" s="22"/>
      <c r="AE508" s="23" t="str">
        <f t="shared" ca="1" si="212"/>
        <v/>
      </c>
      <c r="AF508" s="22"/>
      <c r="AG508" s="23" t="str">
        <f t="shared" ca="1" si="213"/>
        <v/>
      </c>
      <c r="AH508" s="95"/>
      <c r="AI508" s="29" t="str">
        <f t="shared" ca="1" si="214"/>
        <v/>
      </c>
      <c r="AJ508" s="22"/>
      <c r="AK508" s="23" t="str">
        <f t="shared" ca="1" si="215"/>
        <v/>
      </c>
      <c r="AL508" s="22"/>
      <c r="AM508" s="23" t="str">
        <f t="shared" ca="1" si="216"/>
        <v/>
      </c>
      <c r="AN508" s="9" t="str">
        <f t="shared" si="217"/>
        <v/>
      </c>
      <c r="AO508" s="9" t="str">
        <f t="shared" si="218"/>
        <v/>
      </c>
      <c r="AP508" s="9" t="str">
        <f>IF(AN508=7,VLOOKUP(AO508,設定!$A$2:$B$6,2,1),"---")</f>
        <v>---</v>
      </c>
      <c r="AQ508" s="64"/>
      <c r="AR508" s="65"/>
      <c r="AS508" s="65"/>
      <c r="AT508" s="66" t="s">
        <v>105</v>
      </c>
      <c r="AU508" s="67"/>
      <c r="AV508" s="66"/>
      <c r="AW508" s="68"/>
      <c r="AX508" s="69" t="str">
        <f t="shared" si="221"/>
        <v/>
      </c>
      <c r="AY508" s="66" t="s">
        <v>105</v>
      </c>
      <c r="AZ508" s="66" t="s">
        <v>105</v>
      </c>
      <c r="BA508" s="66" t="s">
        <v>105</v>
      </c>
      <c r="BB508" s="66"/>
      <c r="BC508" s="66"/>
      <c r="BD508" s="66"/>
      <c r="BE508" s="66"/>
      <c r="BF508" s="70"/>
      <c r="BG508" s="74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153"/>
      <c r="BZ508" s="83"/>
      <c r="CA508" s="31"/>
      <c r="CB508" s="31">
        <v>496</v>
      </c>
      <c r="CC508" s="15" t="str">
        <f t="shared" si="219"/>
        <v/>
      </c>
      <c r="CD508" s="15" t="str">
        <f t="shared" si="222"/>
        <v>立得点表!3:12</v>
      </c>
      <c r="CE508" s="92" t="str">
        <f t="shared" si="223"/>
        <v>立得点表!16:25</v>
      </c>
      <c r="CF508" s="15" t="str">
        <f t="shared" si="224"/>
        <v>立3段得点表!3:13</v>
      </c>
      <c r="CG508" s="92" t="str">
        <f t="shared" si="225"/>
        <v>立3段得点表!16:25</v>
      </c>
      <c r="CH508" s="15" t="str">
        <f t="shared" si="226"/>
        <v>ボール得点表!3:13</v>
      </c>
      <c r="CI508" s="92" t="str">
        <f t="shared" si="227"/>
        <v>ボール得点表!16:25</v>
      </c>
      <c r="CJ508" s="15" t="str">
        <f t="shared" si="228"/>
        <v>50m得点表!3:13</v>
      </c>
      <c r="CK508" s="92" t="str">
        <f t="shared" si="229"/>
        <v>50m得点表!16:25</v>
      </c>
      <c r="CL508" s="15" t="str">
        <f t="shared" si="230"/>
        <v>往得点表!3:13</v>
      </c>
      <c r="CM508" s="92" t="str">
        <f t="shared" si="231"/>
        <v>往得点表!16:25</v>
      </c>
      <c r="CN508" s="15" t="str">
        <f t="shared" si="232"/>
        <v>腕得点表!3:13</v>
      </c>
      <c r="CO508" s="92" t="str">
        <f t="shared" si="233"/>
        <v>腕得点表!16:25</v>
      </c>
      <c r="CP508" s="15" t="str">
        <f t="shared" si="234"/>
        <v>腕膝得点表!3:4</v>
      </c>
      <c r="CQ508" s="92" t="str">
        <f t="shared" si="235"/>
        <v>腕膝得点表!8:9</v>
      </c>
      <c r="CR508" s="15" t="str">
        <f t="shared" si="236"/>
        <v>20mシャトルラン得点表!3:13</v>
      </c>
      <c r="CS508" s="92" t="str">
        <f t="shared" si="237"/>
        <v>20mシャトルラン得点表!16:25</v>
      </c>
      <c r="CT508" s="31" t="b">
        <f t="shared" si="220"/>
        <v>0</v>
      </c>
    </row>
    <row r="509" spans="1:98">
      <c r="A509" s="8">
        <v>497</v>
      </c>
      <c r="B509" s="117"/>
      <c r="C509" s="13"/>
      <c r="D509" s="138"/>
      <c r="E509" s="13"/>
      <c r="F509" s="111" t="str">
        <f t="shared" si="238"/>
        <v/>
      </c>
      <c r="G509" s="13"/>
      <c r="H509" s="13"/>
      <c r="I509" s="29"/>
      <c r="J509" s="114" t="str">
        <f t="shared" ca="1" si="209"/>
        <v/>
      </c>
      <c r="K509" s="4"/>
      <c r="L509" s="43"/>
      <c r="M509" s="43"/>
      <c r="N509" s="120"/>
      <c r="O509" s="22"/>
      <c r="P509" s="23" t="str">
        <f t="shared" ca="1" si="210"/>
        <v/>
      </c>
      <c r="Q509" s="42"/>
      <c r="R509" s="43"/>
      <c r="S509" s="43"/>
      <c r="T509" s="43"/>
      <c r="U509" s="120"/>
      <c r="V509" s="95"/>
      <c r="W509" s="29" t="str">
        <f t="shared" ca="1" si="211"/>
        <v/>
      </c>
      <c r="X509" s="29"/>
      <c r="Y509" s="42"/>
      <c r="Z509" s="43"/>
      <c r="AA509" s="43"/>
      <c r="AB509" s="43"/>
      <c r="AC509" s="44"/>
      <c r="AD509" s="22"/>
      <c r="AE509" s="23" t="str">
        <f t="shared" ca="1" si="212"/>
        <v/>
      </c>
      <c r="AF509" s="22"/>
      <c r="AG509" s="23" t="str">
        <f t="shared" ca="1" si="213"/>
        <v/>
      </c>
      <c r="AH509" s="95"/>
      <c r="AI509" s="29" t="str">
        <f t="shared" ca="1" si="214"/>
        <v/>
      </c>
      <c r="AJ509" s="22"/>
      <c r="AK509" s="23" t="str">
        <f t="shared" ca="1" si="215"/>
        <v/>
      </c>
      <c r="AL509" s="22"/>
      <c r="AM509" s="23" t="str">
        <f t="shared" ca="1" si="216"/>
        <v/>
      </c>
      <c r="AN509" s="9" t="str">
        <f t="shared" si="217"/>
        <v/>
      </c>
      <c r="AO509" s="9" t="str">
        <f t="shared" si="218"/>
        <v/>
      </c>
      <c r="AP509" s="9" t="str">
        <f>IF(AN509=7,VLOOKUP(AO509,設定!$A$2:$B$6,2,1),"---")</f>
        <v>---</v>
      </c>
      <c r="AQ509" s="64"/>
      <c r="AR509" s="65"/>
      <c r="AS509" s="65"/>
      <c r="AT509" s="66" t="s">
        <v>105</v>
      </c>
      <c r="AU509" s="67"/>
      <c r="AV509" s="66"/>
      <c r="AW509" s="68"/>
      <c r="AX509" s="69" t="str">
        <f t="shared" si="221"/>
        <v/>
      </c>
      <c r="AY509" s="66" t="s">
        <v>105</v>
      </c>
      <c r="AZ509" s="66" t="s">
        <v>105</v>
      </c>
      <c r="BA509" s="66" t="s">
        <v>105</v>
      </c>
      <c r="BB509" s="66"/>
      <c r="BC509" s="66"/>
      <c r="BD509" s="66"/>
      <c r="BE509" s="66"/>
      <c r="BF509" s="70"/>
      <c r="BG509" s="74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153"/>
      <c r="BZ509" s="83"/>
      <c r="CA509" s="31"/>
      <c r="CB509" s="31">
        <v>497</v>
      </c>
      <c r="CC509" s="15" t="str">
        <f t="shared" si="219"/>
        <v/>
      </c>
      <c r="CD509" s="15" t="str">
        <f t="shared" si="222"/>
        <v>立得点表!3:12</v>
      </c>
      <c r="CE509" s="92" t="str">
        <f t="shared" si="223"/>
        <v>立得点表!16:25</v>
      </c>
      <c r="CF509" s="15" t="str">
        <f t="shared" si="224"/>
        <v>立3段得点表!3:13</v>
      </c>
      <c r="CG509" s="92" t="str">
        <f t="shared" si="225"/>
        <v>立3段得点表!16:25</v>
      </c>
      <c r="CH509" s="15" t="str">
        <f t="shared" si="226"/>
        <v>ボール得点表!3:13</v>
      </c>
      <c r="CI509" s="92" t="str">
        <f t="shared" si="227"/>
        <v>ボール得点表!16:25</v>
      </c>
      <c r="CJ509" s="15" t="str">
        <f t="shared" si="228"/>
        <v>50m得点表!3:13</v>
      </c>
      <c r="CK509" s="92" t="str">
        <f t="shared" si="229"/>
        <v>50m得点表!16:25</v>
      </c>
      <c r="CL509" s="15" t="str">
        <f t="shared" si="230"/>
        <v>往得点表!3:13</v>
      </c>
      <c r="CM509" s="92" t="str">
        <f t="shared" si="231"/>
        <v>往得点表!16:25</v>
      </c>
      <c r="CN509" s="15" t="str">
        <f t="shared" si="232"/>
        <v>腕得点表!3:13</v>
      </c>
      <c r="CO509" s="92" t="str">
        <f t="shared" si="233"/>
        <v>腕得点表!16:25</v>
      </c>
      <c r="CP509" s="15" t="str">
        <f t="shared" si="234"/>
        <v>腕膝得点表!3:4</v>
      </c>
      <c r="CQ509" s="92" t="str">
        <f t="shared" si="235"/>
        <v>腕膝得点表!8:9</v>
      </c>
      <c r="CR509" s="15" t="str">
        <f t="shared" si="236"/>
        <v>20mシャトルラン得点表!3:13</v>
      </c>
      <c r="CS509" s="92" t="str">
        <f t="shared" si="237"/>
        <v>20mシャトルラン得点表!16:25</v>
      </c>
      <c r="CT509" s="31" t="b">
        <f t="shared" si="220"/>
        <v>0</v>
      </c>
    </row>
    <row r="510" spans="1:98">
      <c r="A510" s="8">
        <v>498</v>
      </c>
      <c r="B510" s="117"/>
      <c r="C510" s="13"/>
      <c r="D510" s="138"/>
      <c r="E510" s="13"/>
      <c r="F510" s="111" t="str">
        <f t="shared" si="238"/>
        <v/>
      </c>
      <c r="G510" s="13"/>
      <c r="H510" s="13"/>
      <c r="I510" s="29"/>
      <c r="J510" s="114" t="str">
        <f t="shared" ca="1" si="209"/>
        <v/>
      </c>
      <c r="K510" s="4"/>
      <c r="L510" s="43"/>
      <c r="M510" s="43"/>
      <c r="N510" s="120"/>
      <c r="O510" s="22"/>
      <c r="P510" s="23" t="str">
        <f t="shared" ca="1" si="210"/>
        <v/>
      </c>
      <c r="Q510" s="42"/>
      <c r="R510" s="43"/>
      <c r="S510" s="43"/>
      <c r="T510" s="43"/>
      <c r="U510" s="120"/>
      <c r="V510" s="95"/>
      <c r="W510" s="29" t="str">
        <f t="shared" ca="1" si="211"/>
        <v/>
      </c>
      <c r="X510" s="29"/>
      <c r="Y510" s="42"/>
      <c r="Z510" s="43"/>
      <c r="AA510" s="43"/>
      <c r="AB510" s="43"/>
      <c r="AC510" s="44"/>
      <c r="AD510" s="22"/>
      <c r="AE510" s="23" t="str">
        <f t="shared" ca="1" si="212"/>
        <v/>
      </c>
      <c r="AF510" s="22"/>
      <c r="AG510" s="23" t="str">
        <f t="shared" ca="1" si="213"/>
        <v/>
      </c>
      <c r="AH510" s="95"/>
      <c r="AI510" s="29" t="str">
        <f t="shared" ca="1" si="214"/>
        <v/>
      </c>
      <c r="AJ510" s="22"/>
      <c r="AK510" s="23" t="str">
        <f t="shared" ca="1" si="215"/>
        <v/>
      </c>
      <c r="AL510" s="22"/>
      <c r="AM510" s="23" t="str">
        <f t="shared" ca="1" si="216"/>
        <v/>
      </c>
      <c r="AN510" s="9" t="str">
        <f t="shared" si="217"/>
        <v/>
      </c>
      <c r="AO510" s="9" t="str">
        <f t="shared" si="218"/>
        <v/>
      </c>
      <c r="AP510" s="9" t="str">
        <f>IF(AN510=7,VLOOKUP(AO510,設定!$A$2:$B$6,2,1),"---")</f>
        <v>---</v>
      </c>
      <c r="AQ510" s="64"/>
      <c r="AR510" s="65"/>
      <c r="AS510" s="65"/>
      <c r="AT510" s="66" t="s">
        <v>105</v>
      </c>
      <c r="AU510" s="67"/>
      <c r="AV510" s="66"/>
      <c r="AW510" s="68"/>
      <c r="AX510" s="69" t="str">
        <f t="shared" si="221"/>
        <v/>
      </c>
      <c r="AY510" s="66" t="s">
        <v>105</v>
      </c>
      <c r="AZ510" s="66" t="s">
        <v>105</v>
      </c>
      <c r="BA510" s="66" t="s">
        <v>105</v>
      </c>
      <c r="BB510" s="66"/>
      <c r="BC510" s="66"/>
      <c r="BD510" s="66"/>
      <c r="BE510" s="66"/>
      <c r="BF510" s="70"/>
      <c r="BG510" s="74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153"/>
      <c r="BZ510" s="83"/>
      <c r="CA510" s="31"/>
      <c r="CB510" s="31">
        <v>498</v>
      </c>
      <c r="CC510" s="15" t="str">
        <f t="shared" si="219"/>
        <v/>
      </c>
      <c r="CD510" s="15" t="str">
        <f t="shared" si="222"/>
        <v>立得点表!3:12</v>
      </c>
      <c r="CE510" s="92" t="str">
        <f t="shared" si="223"/>
        <v>立得点表!16:25</v>
      </c>
      <c r="CF510" s="15" t="str">
        <f t="shared" si="224"/>
        <v>立3段得点表!3:13</v>
      </c>
      <c r="CG510" s="92" t="str">
        <f t="shared" si="225"/>
        <v>立3段得点表!16:25</v>
      </c>
      <c r="CH510" s="15" t="str">
        <f t="shared" si="226"/>
        <v>ボール得点表!3:13</v>
      </c>
      <c r="CI510" s="92" t="str">
        <f t="shared" si="227"/>
        <v>ボール得点表!16:25</v>
      </c>
      <c r="CJ510" s="15" t="str">
        <f t="shared" si="228"/>
        <v>50m得点表!3:13</v>
      </c>
      <c r="CK510" s="92" t="str">
        <f t="shared" si="229"/>
        <v>50m得点表!16:25</v>
      </c>
      <c r="CL510" s="15" t="str">
        <f t="shared" si="230"/>
        <v>往得点表!3:13</v>
      </c>
      <c r="CM510" s="92" t="str">
        <f t="shared" si="231"/>
        <v>往得点表!16:25</v>
      </c>
      <c r="CN510" s="15" t="str">
        <f t="shared" si="232"/>
        <v>腕得点表!3:13</v>
      </c>
      <c r="CO510" s="92" t="str">
        <f t="shared" si="233"/>
        <v>腕得点表!16:25</v>
      </c>
      <c r="CP510" s="15" t="str">
        <f t="shared" si="234"/>
        <v>腕膝得点表!3:4</v>
      </c>
      <c r="CQ510" s="92" t="str">
        <f t="shared" si="235"/>
        <v>腕膝得点表!8:9</v>
      </c>
      <c r="CR510" s="15" t="str">
        <f t="shared" si="236"/>
        <v>20mシャトルラン得点表!3:13</v>
      </c>
      <c r="CS510" s="92" t="str">
        <f t="shared" si="237"/>
        <v>20mシャトルラン得点表!16:25</v>
      </c>
      <c r="CT510" s="31" t="b">
        <f t="shared" si="220"/>
        <v>0</v>
      </c>
    </row>
    <row r="511" spans="1:98">
      <c r="A511" s="8">
        <v>499</v>
      </c>
      <c r="B511" s="117"/>
      <c r="C511" s="13"/>
      <c r="D511" s="138"/>
      <c r="E511" s="13"/>
      <c r="F511" s="111" t="str">
        <f t="shared" si="238"/>
        <v/>
      </c>
      <c r="G511" s="13"/>
      <c r="H511" s="13"/>
      <c r="I511" s="29"/>
      <c r="J511" s="114" t="str">
        <f t="shared" ca="1" si="209"/>
        <v/>
      </c>
      <c r="K511" s="4"/>
      <c r="L511" s="43"/>
      <c r="M511" s="43"/>
      <c r="N511" s="120"/>
      <c r="O511" s="22"/>
      <c r="P511" s="23" t="str">
        <f t="shared" ca="1" si="210"/>
        <v/>
      </c>
      <c r="Q511" s="42"/>
      <c r="R511" s="43"/>
      <c r="S511" s="43"/>
      <c r="T511" s="43"/>
      <c r="U511" s="120"/>
      <c r="V511" s="95"/>
      <c r="W511" s="29" t="str">
        <f t="shared" ca="1" si="211"/>
        <v/>
      </c>
      <c r="X511" s="29"/>
      <c r="Y511" s="42"/>
      <c r="Z511" s="43"/>
      <c r="AA511" s="43"/>
      <c r="AB511" s="43"/>
      <c r="AC511" s="44"/>
      <c r="AD511" s="22"/>
      <c r="AE511" s="23" t="str">
        <f t="shared" ca="1" si="212"/>
        <v/>
      </c>
      <c r="AF511" s="22"/>
      <c r="AG511" s="23" t="str">
        <f t="shared" ca="1" si="213"/>
        <v/>
      </c>
      <c r="AH511" s="95"/>
      <c r="AI511" s="29" t="str">
        <f t="shared" ca="1" si="214"/>
        <v/>
      </c>
      <c r="AJ511" s="22"/>
      <c r="AK511" s="23" t="str">
        <f t="shared" ca="1" si="215"/>
        <v/>
      </c>
      <c r="AL511" s="22"/>
      <c r="AM511" s="23" t="str">
        <f t="shared" ca="1" si="216"/>
        <v/>
      </c>
      <c r="AN511" s="9" t="str">
        <f t="shared" si="217"/>
        <v/>
      </c>
      <c r="AO511" s="9" t="str">
        <f t="shared" si="218"/>
        <v/>
      </c>
      <c r="AP511" s="9" t="str">
        <f>IF(AN511=7,VLOOKUP(AO511,設定!$A$2:$B$6,2,1),"---")</f>
        <v>---</v>
      </c>
      <c r="AQ511" s="64"/>
      <c r="AR511" s="65"/>
      <c r="AS511" s="65"/>
      <c r="AT511" s="66" t="s">
        <v>105</v>
      </c>
      <c r="AU511" s="67"/>
      <c r="AV511" s="66"/>
      <c r="AW511" s="68"/>
      <c r="AX511" s="69" t="str">
        <f t="shared" si="221"/>
        <v/>
      </c>
      <c r="AY511" s="66" t="s">
        <v>105</v>
      </c>
      <c r="AZ511" s="66" t="s">
        <v>105</v>
      </c>
      <c r="BA511" s="66" t="s">
        <v>105</v>
      </c>
      <c r="BB511" s="66"/>
      <c r="BC511" s="66"/>
      <c r="BD511" s="66"/>
      <c r="BE511" s="66"/>
      <c r="BF511" s="70"/>
      <c r="BG511" s="74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153"/>
      <c r="BZ511" s="83"/>
      <c r="CA511" s="31"/>
      <c r="CB511" s="31">
        <v>499</v>
      </c>
      <c r="CC511" s="15" t="str">
        <f t="shared" si="219"/>
        <v/>
      </c>
      <c r="CD511" s="15" t="str">
        <f t="shared" si="222"/>
        <v>立得点表!3:12</v>
      </c>
      <c r="CE511" s="92" t="str">
        <f t="shared" si="223"/>
        <v>立得点表!16:25</v>
      </c>
      <c r="CF511" s="15" t="str">
        <f t="shared" si="224"/>
        <v>立3段得点表!3:13</v>
      </c>
      <c r="CG511" s="92" t="str">
        <f t="shared" si="225"/>
        <v>立3段得点表!16:25</v>
      </c>
      <c r="CH511" s="15" t="str">
        <f t="shared" si="226"/>
        <v>ボール得点表!3:13</v>
      </c>
      <c r="CI511" s="92" t="str">
        <f t="shared" si="227"/>
        <v>ボール得点表!16:25</v>
      </c>
      <c r="CJ511" s="15" t="str">
        <f t="shared" si="228"/>
        <v>50m得点表!3:13</v>
      </c>
      <c r="CK511" s="92" t="str">
        <f t="shared" si="229"/>
        <v>50m得点表!16:25</v>
      </c>
      <c r="CL511" s="15" t="str">
        <f t="shared" si="230"/>
        <v>往得点表!3:13</v>
      </c>
      <c r="CM511" s="92" t="str">
        <f t="shared" si="231"/>
        <v>往得点表!16:25</v>
      </c>
      <c r="CN511" s="15" t="str">
        <f t="shared" si="232"/>
        <v>腕得点表!3:13</v>
      </c>
      <c r="CO511" s="92" t="str">
        <f t="shared" si="233"/>
        <v>腕得点表!16:25</v>
      </c>
      <c r="CP511" s="15" t="str">
        <f t="shared" si="234"/>
        <v>腕膝得点表!3:4</v>
      </c>
      <c r="CQ511" s="92" t="str">
        <f t="shared" si="235"/>
        <v>腕膝得点表!8:9</v>
      </c>
      <c r="CR511" s="15" t="str">
        <f t="shared" si="236"/>
        <v>20mシャトルラン得点表!3:13</v>
      </c>
      <c r="CS511" s="92" t="str">
        <f t="shared" si="237"/>
        <v>20mシャトルラン得点表!16:25</v>
      </c>
      <c r="CT511" s="31" t="b">
        <f t="shared" si="220"/>
        <v>0</v>
      </c>
    </row>
    <row r="512" spans="1:98">
      <c r="A512" s="8">
        <v>500</v>
      </c>
      <c r="B512" s="117"/>
      <c r="C512" s="13"/>
      <c r="D512" s="138"/>
      <c r="E512" s="13"/>
      <c r="F512" s="111" t="str">
        <f t="shared" si="238"/>
        <v/>
      </c>
      <c r="G512" s="13"/>
      <c r="H512" s="13"/>
      <c r="I512" s="29"/>
      <c r="J512" s="114" t="str">
        <f t="shared" ca="1" si="209"/>
        <v/>
      </c>
      <c r="K512" s="4"/>
      <c r="L512" s="43"/>
      <c r="M512" s="43"/>
      <c r="N512" s="120"/>
      <c r="O512" s="22"/>
      <c r="P512" s="23" t="str">
        <f t="shared" ca="1" si="210"/>
        <v/>
      </c>
      <c r="Q512" s="42"/>
      <c r="R512" s="43"/>
      <c r="S512" s="43"/>
      <c r="T512" s="43"/>
      <c r="U512" s="120"/>
      <c r="V512" s="95"/>
      <c r="W512" s="29" t="str">
        <f t="shared" ca="1" si="211"/>
        <v/>
      </c>
      <c r="X512" s="29"/>
      <c r="Y512" s="42"/>
      <c r="Z512" s="43"/>
      <c r="AA512" s="43"/>
      <c r="AB512" s="43"/>
      <c r="AC512" s="44"/>
      <c r="AD512" s="22"/>
      <c r="AE512" s="23" t="str">
        <f t="shared" ca="1" si="212"/>
        <v/>
      </c>
      <c r="AF512" s="22"/>
      <c r="AG512" s="23" t="str">
        <f t="shared" ca="1" si="213"/>
        <v/>
      </c>
      <c r="AH512" s="95"/>
      <c r="AI512" s="29" t="str">
        <f t="shared" ca="1" si="214"/>
        <v/>
      </c>
      <c r="AJ512" s="22"/>
      <c r="AK512" s="23" t="str">
        <f t="shared" ca="1" si="215"/>
        <v/>
      </c>
      <c r="AL512" s="22"/>
      <c r="AM512" s="23" t="str">
        <f t="shared" ca="1" si="216"/>
        <v/>
      </c>
      <c r="AN512" s="9" t="str">
        <f t="shared" si="217"/>
        <v/>
      </c>
      <c r="AO512" s="9" t="str">
        <f t="shared" si="218"/>
        <v/>
      </c>
      <c r="AP512" s="9" t="str">
        <f>IF(AN512=7,VLOOKUP(AO512,設定!$A$2:$B$6,2,1),"---")</f>
        <v>---</v>
      </c>
      <c r="AQ512" s="64"/>
      <c r="AR512" s="65"/>
      <c r="AS512" s="65"/>
      <c r="AT512" s="66" t="s">
        <v>105</v>
      </c>
      <c r="AU512" s="67"/>
      <c r="AV512" s="66"/>
      <c r="AW512" s="68"/>
      <c r="AX512" s="69" t="str">
        <f t="shared" si="221"/>
        <v/>
      </c>
      <c r="AY512" s="66" t="s">
        <v>105</v>
      </c>
      <c r="AZ512" s="66" t="s">
        <v>105</v>
      </c>
      <c r="BA512" s="66" t="s">
        <v>105</v>
      </c>
      <c r="BB512" s="66"/>
      <c r="BC512" s="66"/>
      <c r="BD512" s="66"/>
      <c r="BE512" s="66"/>
      <c r="BF512" s="70"/>
      <c r="BG512" s="74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153"/>
      <c r="BZ512" s="83"/>
      <c r="CA512" s="31"/>
      <c r="CB512" s="31">
        <v>500</v>
      </c>
      <c r="CC512" s="15" t="str">
        <f t="shared" si="219"/>
        <v/>
      </c>
      <c r="CD512" s="15" t="str">
        <f t="shared" si="222"/>
        <v>立得点表!3:12</v>
      </c>
      <c r="CE512" s="92" t="str">
        <f t="shared" si="223"/>
        <v>立得点表!16:25</v>
      </c>
      <c r="CF512" s="15" t="str">
        <f t="shared" si="224"/>
        <v>立3段得点表!3:13</v>
      </c>
      <c r="CG512" s="92" t="str">
        <f t="shared" si="225"/>
        <v>立3段得点表!16:25</v>
      </c>
      <c r="CH512" s="15" t="str">
        <f t="shared" si="226"/>
        <v>ボール得点表!3:13</v>
      </c>
      <c r="CI512" s="92" t="str">
        <f t="shared" si="227"/>
        <v>ボール得点表!16:25</v>
      </c>
      <c r="CJ512" s="15" t="str">
        <f t="shared" si="228"/>
        <v>50m得点表!3:13</v>
      </c>
      <c r="CK512" s="92" t="str">
        <f t="shared" si="229"/>
        <v>50m得点表!16:25</v>
      </c>
      <c r="CL512" s="15" t="str">
        <f t="shared" si="230"/>
        <v>往得点表!3:13</v>
      </c>
      <c r="CM512" s="92" t="str">
        <f t="shared" si="231"/>
        <v>往得点表!16:25</v>
      </c>
      <c r="CN512" s="15" t="str">
        <f t="shared" si="232"/>
        <v>腕得点表!3:13</v>
      </c>
      <c r="CO512" s="92" t="str">
        <f t="shared" si="233"/>
        <v>腕得点表!16:25</v>
      </c>
      <c r="CP512" s="15" t="str">
        <f t="shared" si="234"/>
        <v>腕膝得点表!3:4</v>
      </c>
      <c r="CQ512" s="92" t="str">
        <f t="shared" si="235"/>
        <v>腕膝得点表!8:9</v>
      </c>
      <c r="CR512" s="15" t="str">
        <f t="shared" si="236"/>
        <v>20mシャトルラン得点表!3:13</v>
      </c>
      <c r="CS512" s="92" t="str">
        <f t="shared" si="237"/>
        <v>20mシャトルラン得点表!16:25</v>
      </c>
      <c r="CT512" s="31" t="b">
        <f t="shared" si="220"/>
        <v>0</v>
      </c>
    </row>
    <row r="513" spans="1:98">
      <c r="A513" s="8">
        <v>501</v>
      </c>
      <c r="B513" s="117"/>
      <c r="C513" s="13"/>
      <c r="D513" s="138"/>
      <c r="E513" s="13"/>
      <c r="F513" s="111" t="str">
        <f t="shared" si="238"/>
        <v/>
      </c>
      <c r="G513" s="13"/>
      <c r="H513" s="13"/>
      <c r="I513" s="29"/>
      <c r="J513" s="114" t="str">
        <f t="shared" ca="1" si="209"/>
        <v/>
      </c>
      <c r="K513" s="4"/>
      <c r="L513" s="43"/>
      <c r="M513" s="43"/>
      <c r="N513" s="120"/>
      <c r="O513" s="22"/>
      <c r="P513" s="23" t="str">
        <f t="shared" ca="1" si="210"/>
        <v/>
      </c>
      <c r="Q513" s="42"/>
      <c r="R513" s="43"/>
      <c r="S513" s="43"/>
      <c r="T513" s="43"/>
      <c r="U513" s="120"/>
      <c r="V513" s="95"/>
      <c r="W513" s="29" t="str">
        <f t="shared" ca="1" si="211"/>
        <v/>
      </c>
      <c r="X513" s="29"/>
      <c r="Y513" s="42"/>
      <c r="Z513" s="43"/>
      <c r="AA513" s="43"/>
      <c r="AB513" s="43"/>
      <c r="AC513" s="44"/>
      <c r="AD513" s="22"/>
      <c r="AE513" s="23" t="str">
        <f t="shared" ca="1" si="212"/>
        <v/>
      </c>
      <c r="AF513" s="22"/>
      <c r="AG513" s="23" t="str">
        <f t="shared" ca="1" si="213"/>
        <v/>
      </c>
      <c r="AH513" s="95"/>
      <c r="AI513" s="29" t="str">
        <f t="shared" ca="1" si="214"/>
        <v/>
      </c>
      <c r="AJ513" s="22"/>
      <c r="AK513" s="23" t="str">
        <f t="shared" ca="1" si="215"/>
        <v/>
      </c>
      <c r="AL513" s="22"/>
      <c r="AM513" s="23" t="str">
        <f t="shared" ca="1" si="216"/>
        <v/>
      </c>
      <c r="AN513" s="9" t="str">
        <f t="shared" si="217"/>
        <v/>
      </c>
      <c r="AO513" s="9" t="str">
        <f t="shared" si="218"/>
        <v/>
      </c>
      <c r="AP513" s="9" t="str">
        <f>IF(AN513=7,VLOOKUP(AO513,設定!$A$2:$B$6,2,1),"---")</f>
        <v>---</v>
      </c>
      <c r="AQ513" s="64"/>
      <c r="AR513" s="65"/>
      <c r="AS513" s="65"/>
      <c r="AT513" s="66" t="s">
        <v>105</v>
      </c>
      <c r="AU513" s="67"/>
      <c r="AV513" s="66"/>
      <c r="AW513" s="68"/>
      <c r="AX513" s="69" t="str">
        <f t="shared" si="221"/>
        <v/>
      </c>
      <c r="AY513" s="66" t="s">
        <v>105</v>
      </c>
      <c r="AZ513" s="66" t="s">
        <v>105</v>
      </c>
      <c r="BA513" s="66" t="s">
        <v>105</v>
      </c>
      <c r="BB513" s="66"/>
      <c r="BC513" s="66"/>
      <c r="BD513" s="66"/>
      <c r="BE513" s="66"/>
      <c r="BF513" s="70"/>
      <c r="BG513" s="74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153"/>
      <c r="BZ513" s="83"/>
      <c r="CA513" s="31"/>
      <c r="CB513" s="31">
        <v>501</v>
      </c>
      <c r="CC513" s="15" t="str">
        <f t="shared" si="219"/>
        <v/>
      </c>
      <c r="CD513" s="15" t="str">
        <f t="shared" si="222"/>
        <v>立得点表!3:12</v>
      </c>
      <c r="CE513" s="92" t="str">
        <f t="shared" si="223"/>
        <v>立得点表!16:25</v>
      </c>
      <c r="CF513" s="15" t="str">
        <f t="shared" si="224"/>
        <v>立3段得点表!3:13</v>
      </c>
      <c r="CG513" s="92" t="str">
        <f t="shared" si="225"/>
        <v>立3段得点表!16:25</v>
      </c>
      <c r="CH513" s="15" t="str">
        <f t="shared" si="226"/>
        <v>ボール得点表!3:13</v>
      </c>
      <c r="CI513" s="92" t="str">
        <f t="shared" si="227"/>
        <v>ボール得点表!16:25</v>
      </c>
      <c r="CJ513" s="15" t="str">
        <f t="shared" si="228"/>
        <v>50m得点表!3:13</v>
      </c>
      <c r="CK513" s="92" t="str">
        <f t="shared" si="229"/>
        <v>50m得点表!16:25</v>
      </c>
      <c r="CL513" s="15" t="str">
        <f t="shared" si="230"/>
        <v>往得点表!3:13</v>
      </c>
      <c r="CM513" s="92" t="str">
        <f t="shared" si="231"/>
        <v>往得点表!16:25</v>
      </c>
      <c r="CN513" s="15" t="str">
        <f t="shared" si="232"/>
        <v>腕得点表!3:13</v>
      </c>
      <c r="CO513" s="92" t="str">
        <f t="shared" si="233"/>
        <v>腕得点表!16:25</v>
      </c>
      <c r="CP513" s="15" t="str">
        <f t="shared" si="234"/>
        <v>腕膝得点表!3:4</v>
      </c>
      <c r="CQ513" s="92" t="str">
        <f t="shared" si="235"/>
        <v>腕膝得点表!8:9</v>
      </c>
      <c r="CR513" s="15" t="str">
        <f t="shared" si="236"/>
        <v>20mシャトルラン得点表!3:13</v>
      </c>
      <c r="CS513" s="92" t="str">
        <f t="shared" si="237"/>
        <v>20mシャトルラン得点表!16:25</v>
      </c>
      <c r="CT513" s="31" t="b">
        <f t="shared" si="220"/>
        <v>0</v>
      </c>
    </row>
    <row r="514" spans="1:98">
      <c r="A514" s="8">
        <v>502</v>
      </c>
      <c r="B514" s="117"/>
      <c r="C514" s="13"/>
      <c r="D514" s="138"/>
      <c r="E514" s="13"/>
      <c r="F514" s="111" t="str">
        <f t="shared" si="238"/>
        <v/>
      </c>
      <c r="G514" s="13"/>
      <c r="H514" s="13"/>
      <c r="I514" s="29"/>
      <c r="J514" s="114" t="str">
        <f t="shared" ca="1" si="209"/>
        <v/>
      </c>
      <c r="K514" s="4"/>
      <c r="L514" s="43"/>
      <c r="M514" s="43"/>
      <c r="N514" s="120"/>
      <c r="O514" s="22"/>
      <c r="P514" s="23" t="str">
        <f t="shared" ca="1" si="210"/>
        <v/>
      </c>
      <c r="Q514" s="42"/>
      <c r="R514" s="43"/>
      <c r="S514" s="43"/>
      <c r="T514" s="43"/>
      <c r="U514" s="120"/>
      <c r="V514" s="95"/>
      <c r="W514" s="29" t="str">
        <f t="shared" ca="1" si="211"/>
        <v/>
      </c>
      <c r="X514" s="29"/>
      <c r="Y514" s="42"/>
      <c r="Z514" s="43"/>
      <c r="AA514" s="43"/>
      <c r="AB514" s="43"/>
      <c r="AC514" s="44"/>
      <c r="AD514" s="22"/>
      <c r="AE514" s="23" t="str">
        <f t="shared" ca="1" si="212"/>
        <v/>
      </c>
      <c r="AF514" s="22"/>
      <c r="AG514" s="23" t="str">
        <f t="shared" ca="1" si="213"/>
        <v/>
      </c>
      <c r="AH514" s="95"/>
      <c r="AI514" s="29" t="str">
        <f t="shared" ca="1" si="214"/>
        <v/>
      </c>
      <c r="AJ514" s="22"/>
      <c r="AK514" s="23" t="str">
        <f t="shared" ca="1" si="215"/>
        <v/>
      </c>
      <c r="AL514" s="22"/>
      <c r="AM514" s="23" t="str">
        <f t="shared" ca="1" si="216"/>
        <v/>
      </c>
      <c r="AN514" s="9" t="str">
        <f t="shared" si="217"/>
        <v/>
      </c>
      <c r="AO514" s="9" t="str">
        <f t="shared" si="218"/>
        <v/>
      </c>
      <c r="AP514" s="9" t="str">
        <f>IF(AN514=7,VLOOKUP(AO514,設定!$A$2:$B$6,2,1),"---")</f>
        <v>---</v>
      </c>
      <c r="AQ514" s="64"/>
      <c r="AR514" s="65"/>
      <c r="AS514" s="65"/>
      <c r="AT514" s="66" t="s">
        <v>105</v>
      </c>
      <c r="AU514" s="67"/>
      <c r="AV514" s="66"/>
      <c r="AW514" s="68"/>
      <c r="AX514" s="69" t="str">
        <f t="shared" si="221"/>
        <v/>
      </c>
      <c r="AY514" s="66" t="s">
        <v>105</v>
      </c>
      <c r="AZ514" s="66" t="s">
        <v>105</v>
      </c>
      <c r="BA514" s="66" t="s">
        <v>105</v>
      </c>
      <c r="BB514" s="66"/>
      <c r="BC514" s="66"/>
      <c r="BD514" s="66"/>
      <c r="BE514" s="66"/>
      <c r="BF514" s="70"/>
      <c r="BG514" s="74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153"/>
      <c r="BZ514" s="83"/>
      <c r="CA514" s="31"/>
      <c r="CB514" s="31">
        <v>502</v>
      </c>
      <c r="CC514" s="15" t="str">
        <f t="shared" si="219"/>
        <v/>
      </c>
      <c r="CD514" s="15" t="str">
        <f t="shared" si="222"/>
        <v>立得点表!3:12</v>
      </c>
      <c r="CE514" s="92" t="str">
        <f t="shared" si="223"/>
        <v>立得点表!16:25</v>
      </c>
      <c r="CF514" s="15" t="str">
        <f t="shared" si="224"/>
        <v>立3段得点表!3:13</v>
      </c>
      <c r="CG514" s="92" t="str">
        <f t="shared" si="225"/>
        <v>立3段得点表!16:25</v>
      </c>
      <c r="CH514" s="15" t="str">
        <f t="shared" si="226"/>
        <v>ボール得点表!3:13</v>
      </c>
      <c r="CI514" s="92" t="str">
        <f t="shared" si="227"/>
        <v>ボール得点表!16:25</v>
      </c>
      <c r="CJ514" s="15" t="str">
        <f t="shared" si="228"/>
        <v>50m得点表!3:13</v>
      </c>
      <c r="CK514" s="92" t="str">
        <f t="shared" si="229"/>
        <v>50m得点表!16:25</v>
      </c>
      <c r="CL514" s="15" t="str">
        <f t="shared" si="230"/>
        <v>往得点表!3:13</v>
      </c>
      <c r="CM514" s="92" t="str">
        <f t="shared" si="231"/>
        <v>往得点表!16:25</v>
      </c>
      <c r="CN514" s="15" t="str">
        <f t="shared" si="232"/>
        <v>腕得点表!3:13</v>
      </c>
      <c r="CO514" s="92" t="str">
        <f t="shared" si="233"/>
        <v>腕得点表!16:25</v>
      </c>
      <c r="CP514" s="15" t="str">
        <f t="shared" si="234"/>
        <v>腕膝得点表!3:4</v>
      </c>
      <c r="CQ514" s="92" t="str">
        <f t="shared" si="235"/>
        <v>腕膝得点表!8:9</v>
      </c>
      <c r="CR514" s="15" t="str">
        <f t="shared" si="236"/>
        <v>20mシャトルラン得点表!3:13</v>
      </c>
      <c r="CS514" s="92" t="str">
        <f t="shared" si="237"/>
        <v>20mシャトルラン得点表!16:25</v>
      </c>
      <c r="CT514" s="31" t="b">
        <f t="shared" si="220"/>
        <v>0</v>
      </c>
    </row>
    <row r="515" spans="1:98">
      <c r="A515" s="8">
        <v>503</v>
      </c>
      <c r="B515" s="117"/>
      <c r="C515" s="13"/>
      <c r="D515" s="138"/>
      <c r="E515" s="13"/>
      <c r="F515" s="111" t="str">
        <f t="shared" si="238"/>
        <v/>
      </c>
      <c r="G515" s="13"/>
      <c r="H515" s="13"/>
      <c r="I515" s="29"/>
      <c r="J515" s="114" t="str">
        <f t="shared" ca="1" si="209"/>
        <v/>
      </c>
      <c r="K515" s="4"/>
      <c r="L515" s="43"/>
      <c r="M515" s="43"/>
      <c r="N515" s="120"/>
      <c r="O515" s="22"/>
      <c r="P515" s="23" t="str">
        <f t="shared" ca="1" si="210"/>
        <v/>
      </c>
      <c r="Q515" s="42"/>
      <c r="R515" s="43"/>
      <c r="S515" s="43"/>
      <c r="T515" s="43"/>
      <c r="U515" s="120"/>
      <c r="V515" s="95"/>
      <c r="W515" s="29" t="str">
        <f t="shared" ca="1" si="211"/>
        <v/>
      </c>
      <c r="X515" s="29"/>
      <c r="Y515" s="42"/>
      <c r="Z515" s="43"/>
      <c r="AA515" s="43"/>
      <c r="AB515" s="43"/>
      <c r="AC515" s="44"/>
      <c r="AD515" s="22"/>
      <c r="AE515" s="23" t="str">
        <f t="shared" ca="1" si="212"/>
        <v/>
      </c>
      <c r="AF515" s="22"/>
      <c r="AG515" s="23" t="str">
        <f t="shared" ca="1" si="213"/>
        <v/>
      </c>
      <c r="AH515" s="95"/>
      <c r="AI515" s="29" t="str">
        <f t="shared" ca="1" si="214"/>
        <v/>
      </c>
      <c r="AJ515" s="22"/>
      <c r="AK515" s="23" t="str">
        <f t="shared" ca="1" si="215"/>
        <v/>
      </c>
      <c r="AL515" s="22"/>
      <c r="AM515" s="23" t="str">
        <f t="shared" ca="1" si="216"/>
        <v/>
      </c>
      <c r="AN515" s="9" t="str">
        <f t="shared" si="217"/>
        <v/>
      </c>
      <c r="AO515" s="9" t="str">
        <f t="shared" si="218"/>
        <v/>
      </c>
      <c r="AP515" s="9" t="str">
        <f>IF(AN515=7,VLOOKUP(AO515,設定!$A$2:$B$6,2,1),"---")</f>
        <v>---</v>
      </c>
      <c r="AQ515" s="64"/>
      <c r="AR515" s="65"/>
      <c r="AS515" s="65"/>
      <c r="AT515" s="66" t="s">
        <v>105</v>
      </c>
      <c r="AU515" s="67"/>
      <c r="AV515" s="66"/>
      <c r="AW515" s="68"/>
      <c r="AX515" s="69" t="str">
        <f t="shared" si="221"/>
        <v/>
      </c>
      <c r="AY515" s="66" t="s">
        <v>105</v>
      </c>
      <c r="AZ515" s="66" t="s">
        <v>105</v>
      </c>
      <c r="BA515" s="66" t="s">
        <v>105</v>
      </c>
      <c r="BB515" s="66"/>
      <c r="BC515" s="66"/>
      <c r="BD515" s="66"/>
      <c r="BE515" s="66"/>
      <c r="BF515" s="70"/>
      <c r="BG515" s="74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153"/>
      <c r="BZ515" s="83"/>
      <c r="CA515" s="31"/>
      <c r="CB515" s="31">
        <v>503</v>
      </c>
      <c r="CC515" s="15" t="str">
        <f t="shared" si="219"/>
        <v/>
      </c>
      <c r="CD515" s="15" t="str">
        <f t="shared" si="222"/>
        <v>立得点表!3:12</v>
      </c>
      <c r="CE515" s="92" t="str">
        <f t="shared" si="223"/>
        <v>立得点表!16:25</v>
      </c>
      <c r="CF515" s="15" t="str">
        <f t="shared" si="224"/>
        <v>立3段得点表!3:13</v>
      </c>
      <c r="CG515" s="92" t="str">
        <f t="shared" si="225"/>
        <v>立3段得点表!16:25</v>
      </c>
      <c r="CH515" s="15" t="str">
        <f t="shared" si="226"/>
        <v>ボール得点表!3:13</v>
      </c>
      <c r="CI515" s="92" t="str">
        <f t="shared" si="227"/>
        <v>ボール得点表!16:25</v>
      </c>
      <c r="CJ515" s="15" t="str">
        <f t="shared" si="228"/>
        <v>50m得点表!3:13</v>
      </c>
      <c r="CK515" s="92" t="str">
        <f t="shared" si="229"/>
        <v>50m得点表!16:25</v>
      </c>
      <c r="CL515" s="15" t="str">
        <f t="shared" si="230"/>
        <v>往得点表!3:13</v>
      </c>
      <c r="CM515" s="92" t="str">
        <f t="shared" si="231"/>
        <v>往得点表!16:25</v>
      </c>
      <c r="CN515" s="15" t="str">
        <f t="shared" si="232"/>
        <v>腕得点表!3:13</v>
      </c>
      <c r="CO515" s="92" t="str">
        <f t="shared" si="233"/>
        <v>腕得点表!16:25</v>
      </c>
      <c r="CP515" s="15" t="str">
        <f t="shared" si="234"/>
        <v>腕膝得点表!3:4</v>
      </c>
      <c r="CQ515" s="92" t="str">
        <f t="shared" si="235"/>
        <v>腕膝得点表!8:9</v>
      </c>
      <c r="CR515" s="15" t="str">
        <f t="shared" si="236"/>
        <v>20mシャトルラン得点表!3:13</v>
      </c>
      <c r="CS515" s="92" t="str">
        <f t="shared" si="237"/>
        <v>20mシャトルラン得点表!16:25</v>
      </c>
      <c r="CT515" s="31" t="b">
        <f t="shared" si="220"/>
        <v>0</v>
      </c>
    </row>
    <row r="516" spans="1:98">
      <c r="A516" s="8">
        <v>504</v>
      </c>
      <c r="B516" s="117"/>
      <c r="C516" s="13"/>
      <c r="D516" s="138"/>
      <c r="E516" s="13"/>
      <c r="F516" s="111" t="str">
        <f t="shared" si="238"/>
        <v/>
      </c>
      <c r="G516" s="13"/>
      <c r="H516" s="13"/>
      <c r="I516" s="29"/>
      <c r="J516" s="114" t="str">
        <f t="shared" ca="1" si="209"/>
        <v/>
      </c>
      <c r="K516" s="4"/>
      <c r="L516" s="43"/>
      <c r="M516" s="43"/>
      <c r="N516" s="120"/>
      <c r="O516" s="22"/>
      <c r="P516" s="23" t="str">
        <f t="shared" ca="1" si="210"/>
        <v/>
      </c>
      <c r="Q516" s="42"/>
      <c r="R516" s="43"/>
      <c r="S516" s="43"/>
      <c r="T516" s="43"/>
      <c r="U516" s="120"/>
      <c r="V516" s="95"/>
      <c r="W516" s="29" t="str">
        <f t="shared" ca="1" si="211"/>
        <v/>
      </c>
      <c r="X516" s="29"/>
      <c r="Y516" s="42"/>
      <c r="Z516" s="43"/>
      <c r="AA516" s="43"/>
      <c r="AB516" s="43"/>
      <c r="AC516" s="44"/>
      <c r="AD516" s="22"/>
      <c r="AE516" s="23" t="str">
        <f t="shared" ca="1" si="212"/>
        <v/>
      </c>
      <c r="AF516" s="22"/>
      <c r="AG516" s="23" t="str">
        <f t="shared" ca="1" si="213"/>
        <v/>
      </c>
      <c r="AH516" s="95"/>
      <c r="AI516" s="29" t="str">
        <f t="shared" ca="1" si="214"/>
        <v/>
      </c>
      <c r="AJ516" s="22"/>
      <c r="AK516" s="23" t="str">
        <f t="shared" ca="1" si="215"/>
        <v/>
      </c>
      <c r="AL516" s="22"/>
      <c r="AM516" s="23" t="str">
        <f t="shared" ca="1" si="216"/>
        <v/>
      </c>
      <c r="AN516" s="9" t="str">
        <f t="shared" si="217"/>
        <v/>
      </c>
      <c r="AO516" s="9" t="str">
        <f t="shared" si="218"/>
        <v/>
      </c>
      <c r="AP516" s="9" t="str">
        <f>IF(AN516=7,VLOOKUP(AO516,設定!$A$2:$B$6,2,1),"---")</f>
        <v>---</v>
      </c>
      <c r="AQ516" s="64"/>
      <c r="AR516" s="65"/>
      <c r="AS516" s="65"/>
      <c r="AT516" s="66" t="s">
        <v>105</v>
      </c>
      <c r="AU516" s="67"/>
      <c r="AV516" s="66"/>
      <c r="AW516" s="68"/>
      <c r="AX516" s="69" t="str">
        <f t="shared" si="221"/>
        <v/>
      </c>
      <c r="AY516" s="66" t="s">
        <v>105</v>
      </c>
      <c r="AZ516" s="66" t="s">
        <v>105</v>
      </c>
      <c r="BA516" s="66" t="s">
        <v>105</v>
      </c>
      <c r="BB516" s="66"/>
      <c r="BC516" s="66"/>
      <c r="BD516" s="66"/>
      <c r="BE516" s="66"/>
      <c r="BF516" s="70"/>
      <c r="BG516" s="74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153"/>
      <c r="BZ516" s="83"/>
      <c r="CA516" s="31"/>
      <c r="CB516" s="31">
        <v>504</v>
      </c>
      <c r="CC516" s="15" t="str">
        <f t="shared" si="219"/>
        <v/>
      </c>
      <c r="CD516" s="15" t="str">
        <f t="shared" si="222"/>
        <v>立得点表!3:12</v>
      </c>
      <c r="CE516" s="92" t="str">
        <f t="shared" si="223"/>
        <v>立得点表!16:25</v>
      </c>
      <c r="CF516" s="15" t="str">
        <f t="shared" si="224"/>
        <v>立3段得点表!3:13</v>
      </c>
      <c r="CG516" s="92" t="str">
        <f t="shared" si="225"/>
        <v>立3段得点表!16:25</v>
      </c>
      <c r="CH516" s="15" t="str">
        <f t="shared" si="226"/>
        <v>ボール得点表!3:13</v>
      </c>
      <c r="CI516" s="92" t="str">
        <f t="shared" si="227"/>
        <v>ボール得点表!16:25</v>
      </c>
      <c r="CJ516" s="15" t="str">
        <f t="shared" si="228"/>
        <v>50m得点表!3:13</v>
      </c>
      <c r="CK516" s="92" t="str">
        <f t="shared" si="229"/>
        <v>50m得点表!16:25</v>
      </c>
      <c r="CL516" s="15" t="str">
        <f t="shared" si="230"/>
        <v>往得点表!3:13</v>
      </c>
      <c r="CM516" s="92" t="str">
        <f t="shared" si="231"/>
        <v>往得点表!16:25</v>
      </c>
      <c r="CN516" s="15" t="str">
        <f t="shared" si="232"/>
        <v>腕得点表!3:13</v>
      </c>
      <c r="CO516" s="92" t="str">
        <f t="shared" si="233"/>
        <v>腕得点表!16:25</v>
      </c>
      <c r="CP516" s="15" t="str">
        <f t="shared" si="234"/>
        <v>腕膝得点表!3:4</v>
      </c>
      <c r="CQ516" s="92" t="str">
        <f t="shared" si="235"/>
        <v>腕膝得点表!8:9</v>
      </c>
      <c r="CR516" s="15" t="str">
        <f t="shared" si="236"/>
        <v>20mシャトルラン得点表!3:13</v>
      </c>
      <c r="CS516" s="92" t="str">
        <f t="shared" si="237"/>
        <v>20mシャトルラン得点表!16:25</v>
      </c>
      <c r="CT516" s="31" t="b">
        <f t="shared" si="220"/>
        <v>0</v>
      </c>
    </row>
    <row r="517" spans="1:98">
      <c r="A517" s="8">
        <v>505</v>
      </c>
      <c r="B517" s="117"/>
      <c r="C517" s="13"/>
      <c r="D517" s="138"/>
      <c r="E517" s="13"/>
      <c r="F517" s="111" t="str">
        <f t="shared" si="238"/>
        <v/>
      </c>
      <c r="G517" s="13"/>
      <c r="H517" s="13"/>
      <c r="I517" s="29"/>
      <c r="J517" s="114" t="str">
        <f t="shared" ca="1" si="209"/>
        <v/>
      </c>
      <c r="K517" s="4"/>
      <c r="L517" s="43"/>
      <c r="M517" s="43"/>
      <c r="N517" s="120"/>
      <c r="O517" s="22"/>
      <c r="P517" s="23" t="str">
        <f t="shared" ca="1" si="210"/>
        <v/>
      </c>
      <c r="Q517" s="42"/>
      <c r="R517" s="43"/>
      <c r="S517" s="43"/>
      <c r="T517" s="43"/>
      <c r="U517" s="120"/>
      <c r="V517" s="95"/>
      <c r="W517" s="29" t="str">
        <f t="shared" ca="1" si="211"/>
        <v/>
      </c>
      <c r="X517" s="29"/>
      <c r="Y517" s="42"/>
      <c r="Z517" s="43"/>
      <c r="AA517" s="43"/>
      <c r="AB517" s="43"/>
      <c r="AC517" s="44"/>
      <c r="AD517" s="22"/>
      <c r="AE517" s="23" t="str">
        <f t="shared" ca="1" si="212"/>
        <v/>
      </c>
      <c r="AF517" s="22"/>
      <c r="AG517" s="23" t="str">
        <f t="shared" ca="1" si="213"/>
        <v/>
      </c>
      <c r="AH517" s="95"/>
      <c r="AI517" s="29" t="str">
        <f t="shared" ca="1" si="214"/>
        <v/>
      </c>
      <c r="AJ517" s="22"/>
      <c r="AK517" s="23" t="str">
        <f t="shared" ca="1" si="215"/>
        <v/>
      </c>
      <c r="AL517" s="22"/>
      <c r="AM517" s="23" t="str">
        <f t="shared" ca="1" si="216"/>
        <v/>
      </c>
      <c r="AN517" s="9" t="str">
        <f t="shared" si="217"/>
        <v/>
      </c>
      <c r="AO517" s="9" t="str">
        <f t="shared" si="218"/>
        <v/>
      </c>
      <c r="AP517" s="9" t="str">
        <f>IF(AN517=7,VLOOKUP(AO517,設定!$A$2:$B$6,2,1),"---")</f>
        <v>---</v>
      </c>
      <c r="AQ517" s="64"/>
      <c r="AR517" s="65"/>
      <c r="AS517" s="65"/>
      <c r="AT517" s="66" t="s">
        <v>105</v>
      </c>
      <c r="AU517" s="67"/>
      <c r="AV517" s="66"/>
      <c r="AW517" s="68"/>
      <c r="AX517" s="69" t="str">
        <f t="shared" si="221"/>
        <v/>
      </c>
      <c r="AY517" s="66" t="s">
        <v>105</v>
      </c>
      <c r="AZ517" s="66" t="s">
        <v>105</v>
      </c>
      <c r="BA517" s="66" t="s">
        <v>105</v>
      </c>
      <c r="BB517" s="66"/>
      <c r="BC517" s="66"/>
      <c r="BD517" s="66"/>
      <c r="BE517" s="66"/>
      <c r="BF517" s="70"/>
      <c r="BG517" s="74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153"/>
      <c r="BZ517" s="83"/>
      <c r="CA517" s="31"/>
      <c r="CB517" s="31">
        <v>505</v>
      </c>
      <c r="CC517" s="15" t="str">
        <f t="shared" si="219"/>
        <v/>
      </c>
      <c r="CD517" s="15" t="str">
        <f t="shared" si="222"/>
        <v>立得点表!3:12</v>
      </c>
      <c r="CE517" s="92" t="str">
        <f t="shared" si="223"/>
        <v>立得点表!16:25</v>
      </c>
      <c r="CF517" s="15" t="str">
        <f t="shared" si="224"/>
        <v>立3段得点表!3:13</v>
      </c>
      <c r="CG517" s="92" t="str">
        <f t="shared" si="225"/>
        <v>立3段得点表!16:25</v>
      </c>
      <c r="CH517" s="15" t="str">
        <f t="shared" si="226"/>
        <v>ボール得点表!3:13</v>
      </c>
      <c r="CI517" s="92" t="str">
        <f t="shared" si="227"/>
        <v>ボール得点表!16:25</v>
      </c>
      <c r="CJ517" s="15" t="str">
        <f t="shared" si="228"/>
        <v>50m得点表!3:13</v>
      </c>
      <c r="CK517" s="92" t="str">
        <f t="shared" si="229"/>
        <v>50m得点表!16:25</v>
      </c>
      <c r="CL517" s="15" t="str">
        <f t="shared" si="230"/>
        <v>往得点表!3:13</v>
      </c>
      <c r="CM517" s="92" t="str">
        <f t="shared" si="231"/>
        <v>往得点表!16:25</v>
      </c>
      <c r="CN517" s="15" t="str">
        <f t="shared" si="232"/>
        <v>腕得点表!3:13</v>
      </c>
      <c r="CO517" s="92" t="str">
        <f t="shared" si="233"/>
        <v>腕得点表!16:25</v>
      </c>
      <c r="CP517" s="15" t="str">
        <f t="shared" si="234"/>
        <v>腕膝得点表!3:4</v>
      </c>
      <c r="CQ517" s="92" t="str">
        <f t="shared" si="235"/>
        <v>腕膝得点表!8:9</v>
      </c>
      <c r="CR517" s="15" t="str">
        <f t="shared" si="236"/>
        <v>20mシャトルラン得点表!3:13</v>
      </c>
      <c r="CS517" s="92" t="str">
        <f t="shared" si="237"/>
        <v>20mシャトルラン得点表!16:25</v>
      </c>
      <c r="CT517" s="31" t="b">
        <f t="shared" si="220"/>
        <v>0</v>
      </c>
    </row>
    <row r="518" spans="1:98">
      <c r="A518" s="8">
        <v>506</v>
      </c>
      <c r="B518" s="117"/>
      <c r="C518" s="13"/>
      <c r="D518" s="138"/>
      <c r="E518" s="13"/>
      <c r="F518" s="111" t="str">
        <f t="shared" si="238"/>
        <v/>
      </c>
      <c r="G518" s="13"/>
      <c r="H518" s="13"/>
      <c r="I518" s="29"/>
      <c r="J518" s="114" t="str">
        <f t="shared" ca="1" si="209"/>
        <v/>
      </c>
      <c r="K518" s="4"/>
      <c r="L518" s="43"/>
      <c r="M518" s="43"/>
      <c r="N518" s="120"/>
      <c r="O518" s="22"/>
      <c r="P518" s="23" t="str">
        <f t="shared" ca="1" si="210"/>
        <v/>
      </c>
      <c r="Q518" s="42"/>
      <c r="R518" s="43"/>
      <c r="S518" s="43"/>
      <c r="T518" s="43"/>
      <c r="U518" s="120"/>
      <c r="V518" s="95"/>
      <c r="W518" s="29" t="str">
        <f t="shared" ca="1" si="211"/>
        <v/>
      </c>
      <c r="X518" s="29"/>
      <c r="Y518" s="42"/>
      <c r="Z518" s="43"/>
      <c r="AA518" s="43"/>
      <c r="AB518" s="43"/>
      <c r="AC518" s="44"/>
      <c r="AD518" s="22"/>
      <c r="AE518" s="23" t="str">
        <f t="shared" ca="1" si="212"/>
        <v/>
      </c>
      <c r="AF518" s="22"/>
      <c r="AG518" s="23" t="str">
        <f t="shared" ca="1" si="213"/>
        <v/>
      </c>
      <c r="AH518" s="95"/>
      <c r="AI518" s="29" t="str">
        <f t="shared" ca="1" si="214"/>
        <v/>
      </c>
      <c r="AJ518" s="22"/>
      <c r="AK518" s="23" t="str">
        <f t="shared" ca="1" si="215"/>
        <v/>
      </c>
      <c r="AL518" s="22"/>
      <c r="AM518" s="23" t="str">
        <f t="shared" ca="1" si="216"/>
        <v/>
      </c>
      <c r="AN518" s="9" t="str">
        <f t="shared" si="217"/>
        <v/>
      </c>
      <c r="AO518" s="9" t="str">
        <f t="shared" si="218"/>
        <v/>
      </c>
      <c r="AP518" s="9" t="str">
        <f>IF(AN518=7,VLOOKUP(AO518,設定!$A$2:$B$6,2,1),"---")</f>
        <v>---</v>
      </c>
      <c r="AQ518" s="64"/>
      <c r="AR518" s="65"/>
      <c r="AS518" s="65"/>
      <c r="AT518" s="66" t="s">
        <v>105</v>
      </c>
      <c r="AU518" s="67"/>
      <c r="AV518" s="66"/>
      <c r="AW518" s="68"/>
      <c r="AX518" s="69" t="str">
        <f t="shared" si="221"/>
        <v/>
      </c>
      <c r="AY518" s="66" t="s">
        <v>105</v>
      </c>
      <c r="AZ518" s="66" t="s">
        <v>105</v>
      </c>
      <c r="BA518" s="66" t="s">
        <v>105</v>
      </c>
      <c r="BB518" s="66"/>
      <c r="BC518" s="66"/>
      <c r="BD518" s="66"/>
      <c r="BE518" s="66"/>
      <c r="BF518" s="70"/>
      <c r="BG518" s="74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153"/>
      <c r="BZ518" s="83"/>
      <c r="CA518" s="31"/>
      <c r="CB518" s="31">
        <v>506</v>
      </c>
      <c r="CC518" s="15" t="str">
        <f t="shared" si="219"/>
        <v/>
      </c>
      <c r="CD518" s="15" t="str">
        <f t="shared" si="222"/>
        <v>立得点表!3:12</v>
      </c>
      <c r="CE518" s="92" t="str">
        <f t="shared" si="223"/>
        <v>立得点表!16:25</v>
      </c>
      <c r="CF518" s="15" t="str">
        <f t="shared" si="224"/>
        <v>立3段得点表!3:13</v>
      </c>
      <c r="CG518" s="92" t="str">
        <f t="shared" si="225"/>
        <v>立3段得点表!16:25</v>
      </c>
      <c r="CH518" s="15" t="str">
        <f t="shared" si="226"/>
        <v>ボール得点表!3:13</v>
      </c>
      <c r="CI518" s="92" t="str">
        <f t="shared" si="227"/>
        <v>ボール得点表!16:25</v>
      </c>
      <c r="CJ518" s="15" t="str">
        <f t="shared" si="228"/>
        <v>50m得点表!3:13</v>
      </c>
      <c r="CK518" s="92" t="str">
        <f t="shared" si="229"/>
        <v>50m得点表!16:25</v>
      </c>
      <c r="CL518" s="15" t="str">
        <f t="shared" si="230"/>
        <v>往得点表!3:13</v>
      </c>
      <c r="CM518" s="92" t="str">
        <f t="shared" si="231"/>
        <v>往得点表!16:25</v>
      </c>
      <c r="CN518" s="15" t="str">
        <f t="shared" si="232"/>
        <v>腕得点表!3:13</v>
      </c>
      <c r="CO518" s="92" t="str">
        <f t="shared" si="233"/>
        <v>腕得点表!16:25</v>
      </c>
      <c r="CP518" s="15" t="str">
        <f t="shared" si="234"/>
        <v>腕膝得点表!3:4</v>
      </c>
      <c r="CQ518" s="92" t="str">
        <f t="shared" si="235"/>
        <v>腕膝得点表!8:9</v>
      </c>
      <c r="CR518" s="15" t="str">
        <f t="shared" si="236"/>
        <v>20mシャトルラン得点表!3:13</v>
      </c>
      <c r="CS518" s="92" t="str">
        <f t="shared" si="237"/>
        <v>20mシャトルラン得点表!16:25</v>
      </c>
      <c r="CT518" s="31" t="b">
        <f t="shared" si="220"/>
        <v>0</v>
      </c>
    </row>
    <row r="519" spans="1:98">
      <c r="A519" s="8">
        <v>507</v>
      </c>
      <c r="B519" s="117"/>
      <c r="C519" s="13"/>
      <c r="D519" s="138"/>
      <c r="E519" s="13"/>
      <c r="F519" s="111" t="str">
        <f t="shared" si="238"/>
        <v/>
      </c>
      <c r="G519" s="13"/>
      <c r="H519" s="13"/>
      <c r="I519" s="29"/>
      <c r="J519" s="114" t="str">
        <f t="shared" ca="1" si="209"/>
        <v/>
      </c>
      <c r="K519" s="4"/>
      <c r="L519" s="43"/>
      <c r="M519" s="43"/>
      <c r="N519" s="120"/>
      <c r="O519" s="22"/>
      <c r="P519" s="23" t="str">
        <f t="shared" ca="1" si="210"/>
        <v/>
      </c>
      <c r="Q519" s="42"/>
      <c r="R519" s="43"/>
      <c r="S519" s="43"/>
      <c r="T519" s="43"/>
      <c r="U519" s="120"/>
      <c r="V519" s="95"/>
      <c r="W519" s="29" t="str">
        <f t="shared" ca="1" si="211"/>
        <v/>
      </c>
      <c r="X519" s="29"/>
      <c r="Y519" s="42"/>
      <c r="Z519" s="43"/>
      <c r="AA519" s="43"/>
      <c r="AB519" s="43"/>
      <c r="AC519" s="44"/>
      <c r="AD519" s="22"/>
      <c r="AE519" s="23" t="str">
        <f t="shared" ca="1" si="212"/>
        <v/>
      </c>
      <c r="AF519" s="22"/>
      <c r="AG519" s="23" t="str">
        <f t="shared" ca="1" si="213"/>
        <v/>
      </c>
      <c r="AH519" s="95"/>
      <c r="AI519" s="29" t="str">
        <f t="shared" ca="1" si="214"/>
        <v/>
      </c>
      <c r="AJ519" s="22"/>
      <c r="AK519" s="23" t="str">
        <f t="shared" ca="1" si="215"/>
        <v/>
      </c>
      <c r="AL519" s="22"/>
      <c r="AM519" s="23" t="str">
        <f t="shared" ca="1" si="216"/>
        <v/>
      </c>
      <c r="AN519" s="9" t="str">
        <f t="shared" si="217"/>
        <v/>
      </c>
      <c r="AO519" s="9" t="str">
        <f t="shared" si="218"/>
        <v/>
      </c>
      <c r="AP519" s="9" t="str">
        <f>IF(AN519=7,VLOOKUP(AO519,設定!$A$2:$B$6,2,1),"---")</f>
        <v>---</v>
      </c>
      <c r="AQ519" s="64"/>
      <c r="AR519" s="65"/>
      <c r="AS519" s="65"/>
      <c r="AT519" s="66" t="s">
        <v>105</v>
      </c>
      <c r="AU519" s="67"/>
      <c r="AV519" s="66"/>
      <c r="AW519" s="68"/>
      <c r="AX519" s="69" t="str">
        <f t="shared" si="221"/>
        <v/>
      </c>
      <c r="AY519" s="66" t="s">
        <v>105</v>
      </c>
      <c r="AZ519" s="66" t="s">
        <v>105</v>
      </c>
      <c r="BA519" s="66" t="s">
        <v>105</v>
      </c>
      <c r="BB519" s="66"/>
      <c r="BC519" s="66"/>
      <c r="BD519" s="66"/>
      <c r="BE519" s="66"/>
      <c r="BF519" s="70"/>
      <c r="BG519" s="74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153"/>
      <c r="BZ519" s="83"/>
      <c r="CA519" s="31"/>
      <c r="CB519" s="31">
        <v>507</v>
      </c>
      <c r="CC519" s="15" t="str">
        <f t="shared" si="219"/>
        <v/>
      </c>
      <c r="CD519" s="15" t="str">
        <f t="shared" si="222"/>
        <v>立得点表!3:12</v>
      </c>
      <c r="CE519" s="92" t="str">
        <f t="shared" si="223"/>
        <v>立得点表!16:25</v>
      </c>
      <c r="CF519" s="15" t="str">
        <f t="shared" si="224"/>
        <v>立3段得点表!3:13</v>
      </c>
      <c r="CG519" s="92" t="str">
        <f t="shared" si="225"/>
        <v>立3段得点表!16:25</v>
      </c>
      <c r="CH519" s="15" t="str">
        <f t="shared" si="226"/>
        <v>ボール得点表!3:13</v>
      </c>
      <c r="CI519" s="92" t="str">
        <f t="shared" si="227"/>
        <v>ボール得点表!16:25</v>
      </c>
      <c r="CJ519" s="15" t="str">
        <f t="shared" si="228"/>
        <v>50m得点表!3:13</v>
      </c>
      <c r="CK519" s="92" t="str">
        <f t="shared" si="229"/>
        <v>50m得点表!16:25</v>
      </c>
      <c r="CL519" s="15" t="str">
        <f t="shared" si="230"/>
        <v>往得点表!3:13</v>
      </c>
      <c r="CM519" s="92" t="str">
        <f t="shared" si="231"/>
        <v>往得点表!16:25</v>
      </c>
      <c r="CN519" s="15" t="str">
        <f t="shared" si="232"/>
        <v>腕得点表!3:13</v>
      </c>
      <c r="CO519" s="92" t="str">
        <f t="shared" si="233"/>
        <v>腕得点表!16:25</v>
      </c>
      <c r="CP519" s="15" t="str">
        <f t="shared" si="234"/>
        <v>腕膝得点表!3:4</v>
      </c>
      <c r="CQ519" s="92" t="str">
        <f t="shared" si="235"/>
        <v>腕膝得点表!8:9</v>
      </c>
      <c r="CR519" s="15" t="str">
        <f t="shared" si="236"/>
        <v>20mシャトルラン得点表!3:13</v>
      </c>
      <c r="CS519" s="92" t="str">
        <f t="shared" si="237"/>
        <v>20mシャトルラン得点表!16:25</v>
      </c>
      <c r="CT519" s="31" t="b">
        <f t="shared" si="220"/>
        <v>0</v>
      </c>
    </row>
    <row r="520" spans="1:98">
      <c r="A520" s="8">
        <v>508</v>
      </c>
      <c r="B520" s="117"/>
      <c r="C520" s="13"/>
      <c r="D520" s="138"/>
      <c r="E520" s="13"/>
      <c r="F520" s="111" t="str">
        <f t="shared" si="238"/>
        <v/>
      </c>
      <c r="G520" s="13"/>
      <c r="H520" s="13"/>
      <c r="I520" s="29"/>
      <c r="J520" s="114" t="str">
        <f t="shared" ca="1" si="209"/>
        <v/>
      </c>
      <c r="K520" s="4"/>
      <c r="L520" s="43"/>
      <c r="M520" s="43"/>
      <c r="N520" s="120"/>
      <c r="O520" s="22"/>
      <c r="P520" s="23" t="str">
        <f t="shared" ca="1" si="210"/>
        <v/>
      </c>
      <c r="Q520" s="42"/>
      <c r="R520" s="43"/>
      <c r="S520" s="43"/>
      <c r="T520" s="43"/>
      <c r="U520" s="120"/>
      <c r="V520" s="95"/>
      <c r="W520" s="29" t="str">
        <f t="shared" ca="1" si="211"/>
        <v/>
      </c>
      <c r="X520" s="29"/>
      <c r="Y520" s="42"/>
      <c r="Z520" s="43"/>
      <c r="AA520" s="43"/>
      <c r="AB520" s="43"/>
      <c r="AC520" s="44"/>
      <c r="AD520" s="22"/>
      <c r="AE520" s="23" t="str">
        <f t="shared" ca="1" si="212"/>
        <v/>
      </c>
      <c r="AF520" s="22"/>
      <c r="AG520" s="23" t="str">
        <f t="shared" ca="1" si="213"/>
        <v/>
      </c>
      <c r="AH520" s="95"/>
      <c r="AI520" s="29" t="str">
        <f t="shared" ca="1" si="214"/>
        <v/>
      </c>
      <c r="AJ520" s="22"/>
      <c r="AK520" s="23" t="str">
        <f t="shared" ca="1" si="215"/>
        <v/>
      </c>
      <c r="AL520" s="22"/>
      <c r="AM520" s="23" t="str">
        <f t="shared" ca="1" si="216"/>
        <v/>
      </c>
      <c r="AN520" s="9" t="str">
        <f t="shared" si="217"/>
        <v/>
      </c>
      <c r="AO520" s="9" t="str">
        <f t="shared" si="218"/>
        <v/>
      </c>
      <c r="AP520" s="9" t="str">
        <f>IF(AN520=7,VLOOKUP(AO520,設定!$A$2:$B$6,2,1),"---")</f>
        <v>---</v>
      </c>
      <c r="AQ520" s="64"/>
      <c r="AR520" s="65"/>
      <c r="AS520" s="65"/>
      <c r="AT520" s="66" t="s">
        <v>105</v>
      </c>
      <c r="AU520" s="67"/>
      <c r="AV520" s="66"/>
      <c r="AW520" s="68"/>
      <c r="AX520" s="69" t="str">
        <f t="shared" si="221"/>
        <v/>
      </c>
      <c r="AY520" s="66" t="s">
        <v>105</v>
      </c>
      <c r="AZ520" s="66" t="s">
        <v>105</v>
      </c>
      <c r="BA520" s="66" t="s">
        <v>105</v>
      </c>
      <c r="BB520" s="66"/>
      <c r="BC520" s="66"/>
      <c r="BD520" s="66"/>
      <c r="BE520" s="66"/>
      <c r="BF520" s="70"/>
      <c r="BG520" s="74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153"/>
      <c r="BZ520" s="83"/>
      <c r="CA520" s="31"/>
      <c r="CB520" s="31">
        <v>508</v>
      </c>
      <c r="CC520" s="15" t="str">
        <f t="shared" si="219"/>
        <v/>
      </c>
      <c r="CD520" s="15" t="str">
        <f t="shared" si="222"/>
        <v>立得点表!3:12</v>
      </c>
      <c r="CE520" s="92" t="str">
        <f t="shared" si="223"/>
        <v>立得点表!16:25</v>
      </c>
      <c r="CF520" s="15" t="str">
        <f t="shared" si="224"/>
        <v>立3段得点表!3:13</v>
      </c>
      <c r="CG520" s="92" t="str">
        <f t="shared" si="225"/>
        <v>立3段得点表!16:25</v>
      </c>
      <c r="CH520" s="15" t="str">
        <f t="shared" si="226"/>
        <v>ボール得点表!3:13</v>
      </c>
      <c r="CI520" s="92" t="str">
        <f t="shared" si="227"/>
        <v>ボール得点表!16:25</v>
      </c>
      <c r="CJ520" s="15" t="str">
        <f t="shared" si="228"/>
        <v>50m得点表!3:13</v>
      </c>
      <c r="CK520" s="92" t="str">
        <f t="shared" si="229"/>
        <v>50m得点表!16:25</v>
      </c>
      <c r="CL520" s="15" t="str">
        <f t="shared" si="230"/>
        <v>往得点表!3:13</v>
      </c>
      <c r="CM520" s="92" t="str">
        <f t="shared" si="231"/>
        <v>往得点表!16:25</v>
      </c>
      <c r="CN520" s="15" t="str">
        <f t="shared" si="232"/>
        <v>腕得点表!3:13</v>
      </c>
      <c r="CO520" s="92" t="str">
        <f t="shared" si="233"/>
        <v>腕得点表!16:25</v>
      </c>
      <c r="CP520" s="15" t="str">
        <f t="shared" si="234"/>
        <v>腕膝得点表!3:4</v>
      </c>
      <c r="CQ520" s="92" t="str">
        <f t="shared" si="235"/>
        <v>腕膝得点表!8:9</v>
      </c>
      <c r="CR520" s="15" t="str">
        <f t="shared" si="236"/>
        <v>20mシャトルラン得点表!3:13</v>
      </c>
      <c r="CS520" s="92" t="str">
        <f t="shared" si="237"/>
        <v>20mシャトルラン得点表!16:25</v>
      </c>
      <c r="CT520" s="31" t="b">
        <f t="shared" si="220"/>
        <v>0</v>
      </c>
    </row>
    <row r="521" spans="1:98">
      <c r="A521" s="8">
        <v>509</v>
      </c>
      <c r="B521" s="117"/>
      <c r="C521" s="13"/>
      <c r="D521" s="138"/>
      <c r="E521" s="13"/>
      <c r="F521" s="111" t="str">
        <f t="shared" si="238"/>
        <v/>
      </c>
      <c r="G521" s="13"/>
      <c r="H521" s="13"/>
      <c r="I521" s="29"/>
      <c r="J521" s="114" t="str">
        <f t="shared" ca="1" si="209"/>
        <v/>
      </c>
      <c r="K521" s="4"/>
      <c r="L521" s="43"/>
      <c r="M521" s="43"/>
      <c r="N521" s="120"/>
      <c r="O521" s="22"/>
      <c r="P521" s="23" t="str">
        <f t="shared" ca="1" si="210"/>
        <v/>
      </c>
      <c r="Q521" s="42"/>
      <c r="R521" s="43"/>
      <c r="S521" s="43"/>
      <c r="T521" s="43"/>
      <c r="U521" s="120"/>
      <c r="V521" s="95"/>
      <c r="W521" s="29" t="str">
        <f t="shared" ca="1" si="211"/>
        <v/>
      </c>
      <c r="X521" s="29"/>
      <c r="Y521" s="42"/>
      <c r="Z521" s="43"/>
      <c r="AA521" s="43"/>
      <c r="AB521" s="43"/>
      <c r="AC521" s="44"/>
      <c r="AD521" s="22"/>
      <c r="AE521" s="23" t="str">
        <f t="shared" ca="1" si="212"/>
        <v/>
      </c>
      <c r="AF521" s="22"/>
      <c r="AG521" s="23" t="str">
        <f t="shared" ca="1" si="213"/>
        <v/>
      </c>
      <c r="AH521" s="95"/>
      <c r="AI521" s="29" t="str">
        <f t="shared" ca="1" si="214"/>
        <v/>
      </c>
      <c r="AJ521" s="22"/>
      <c r="AK521" s="23" t="str">
        <f t="shared" ca="1" si="215"/>
        <v/>
      </c>
      <c r="AL521" s="22"/>
      <c r="AM521" s="23" t="str">
        <f t="shared" ca="1" si="216"/>
        <v/>
      </c>
      <c r="AN521" s="9" t="str">
        <f t="shared" si="217"/>
        <v/>
      </c>
      <c r="AO521" s="9" t="str">
        <f t="shared" si="218"/>
        <v/>
      </c>
      <c r="AP521" s="9" t="str">
        <f>IF(AN521=7,VLOOKUP(AO521,設定!$A$2:$B$6,2,1),"---")</f>
        <v>---</v>
      </c>
      <c r="AQ521" s="64"/>
      <c r="AR521" s="65"/>
      <c r="AS521" s="65"/>
      <c r="AT521" s="66" t="s">
        <v>105</v>
      </c>
      <c r="AU521" s="67"/>
      <c r="AV521" s="66"/>
      <c r="AW521" s="68"/>
      <c r="AX521" s="69" t="str">
        <f t="shared" si="221"/>
        <v/>
      </c>
      <c r="AY521" s="66" t="s">
        <v>105</v>
      </c>
      <c r="AZ521" s="66" t="s">
        <v>105</v>
      </c>
      <c r="BA521" s="66" t="s">
        <v>105</v>
      </c>
      <c r="BB521" s="66"/>
      <c r="BC521" s="66"/>
      <c r="BD521" s="66"/>
      <c r="BE521" s="66"/>
      <c r="BF521" s="70"/>
      <c r="BG521" s="74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153"/>
      <c r="BZ521" s="83"/>
      <c r="CA521" s="31"/>
      <c r="CB521" s="31">
        <v>509</v>
      </c>
      <c r="CC521" s="15" t="str">
        <f t="shared" si="219"/>
        <v/>
      </c>
      <c r="CD521" s="15" t="str">
        <f t="shared" si="222"/>
        <v>立得点表!3:12</v>
      </c>
      <c r="CE521" s="92" t="str">
        <f t="shared" si="223"/>
        <v>立得点表!16:25</v>
      </c>
      <c r="CF521" s="15" t="str">
        <f t="shared" si="224"/>
        <v>立3段得点表!3:13</v>
      </c>
      <c r="CG521" s="92" t="str">
        <f t="shared" si="225"/>
        <v>立3段得点表!16:25</v>
      </c>
      <c r="CH521" s="15" t="str">
        <f t="shared" si="226"/>
        <v>ボール得点表!3:13</v>
      </c>
      <c r="CI521" s="92" t="str">
        <f t="shared" si="227"/>
        <v>ボール得点表!16:25</v>
      </c>
      <c r="CJ521" s="15" t="str">
        <f t="shared" si="228"/>
        <v>50m得点表!3:13</v>
      </c>
      <c r="CK521" s="92" t="str">
        <f t="shared" si="229"/>
        <v>50m得点表!16:25</v>
      </c>
      <c r="CL521" s="15" t="str">
        <f t="shared" si="230"/>
        <v>往得点表!3:13</v>
      </c>
      <c r="CM521" s="92" t="str">
        <f t="shared" si="231"/>
        <v>往得点表!16:25</v>
      </c>
      <c r="CN521" s="15" t="str">
        <f t="shared" si="232"/>
        <v>腕得点表!3:13</v>
      </c>
      <c r="CO521" s="92" t="str">
        <f t="shared" si="233"/>
        <v>腕得点表!16:25</v>
      </c>
      <c r="CP521" s="15" t="str">
        <f t="shared" si="234"/>
        <v>腕膝得点表!3:4</v>
      </c>
      <c r="CQ521" s="92" t="str">
        <f t="shared" si="235"/>
        <v>腕膝得点表!8:9</v>
      </c>
      <c r="CR521" s="15" t="str">
        <f t="shared" si="236"/>
        <v>20mシャトルラン得点表!3:13</v>
      </c>
      <c r="CS521" s="92" t="str">
        <f t="shared" si="237"/>
        <v>20mシャトルラン得点表!16:25</v>
      </c>
      <c r="CT521" s="31" t="b">
        <f t="shared" si="220"/>
        <v>0</v>
      </c>
    </row>
    <row r="522" spans="1:98">
      <c r="A522" s="8">
        <v>510</v>
      </c>
      <c r="B522" s="117"/>
      <c r="C522" s="13"/>
      <c r="D522" s="138"/>
      <c r="E522" s="13"/>
      <c r="F522" s="111" t="str">
        <f t="shared" si="238"/>
        <v/>
      </c>
      <c r="G522" s="13"/>
      <c r="H522" s="13"/>
      <c r="I522" s="29"/>
      <c r="J522" s="114" t="str">
        <f t="shared" ca="1" si="209"/>
        <v/>
      </c>
      <c r="K522" s="4"/>
      <c r="L522" s="43"/>
      <c r="M522" s="43"/>
      <c r="N522" s="120"/>
      <c r="O522" s="22"/>
      <c r="P522" s="23" t="str">
        <f t="shared" ca="1" si="210"/>
        <v/>
      </c>
      <c r="Q522" s="42"/>
      <c r="R522" s="43"/>
      <c r="S522" s="43"/>
      <c r="T522" s="43"/>
      <c r="U522" s="120"/>
      <c r="V522" s="95"/>
      <c r="W522" s="29" t="str">
        <f t="shared" ca="1" si="211"/>
        <v/>
      </c>
      <c r="X522" s="29"/>
      <c r="Y522" s="42"/>
      <c r="Z522" s="43"/>
      <c r="AA522" s="43"/>
      <c r="AB522" s="43"/>
      <c r="AC522" s="44"/>
      <c r="AD522" s="22"/>
      <c r="AE522" s="23" t="str">
        <f t="shared" ca="1" si="212"/>
        <v/>
      </c>
      <c r="AF522" s="22"/>
      <c r="AG522" s="23" t="str">
        <f t="shared" ca="1" si="213"/>
        <v/>
      </c>
      <c r="AH522" s="95"/>
      <c r="AI522" s="29" t="str">
        <f t="shared" ca="1" si="214"/>
        <v/>
      </c>
      <c r="AJ522" s="22"/>
      <c r="AK522" s="23" t="str">
        <f t="shared" ca="1" si="215"/>
        <v/>
      </c>
      <c r="AL522" s="22"/>
      <c r="AM522" s="23" t="str">
        <f t="shared" ca="1" si="216"/>
        <v/>
      </c>
      <c r="AN522" s="9" t="str">
        <f t="shared" si="217"/>
        <v/>
      </c>
      <c r="AO522" s="9" t="str">
        <f t="shared" si="218"/>
        <v/>
      </c>
      <c r="AP522" s="9" t="str">
        <f>IF(AN522=7,VLOOKUP(AO522,設定!$A$2:$B$6,2,1),"---")</f>
        <v>---</v>
      </c>
      <c r="AQ522" s="64"/>
      <c r="AR522" s="65"/>
      <c r="AS522" s="65"/>
      <c r="AT522" s="66" t="s">
        <v>105</v>
      </c>
      <c r="AU522" s="67"/>
      <c r="AV522" s="66"/>
      <c r="AW522" s="68"/>
      <c r="AX522" s="69" t="str">
        <f t="shared" si="221"/>
        <v/>
      </c>
      <c r="AY522" s="66" t="s">
        <v>105</v>
      </c>
      <c r="AZ522" s="66" t="s">
        <v>105</v>
      </c>
      <c r="BA522" s="66" t="s">
        <v>105</v>
      </c>
      <c r="BB522" s="66"/>
      <c r="BC522" s="66"/>
      <c r="BD522" s="66"/>
      <c r="BE522" s="66"/>
      <c r="BF522" s="70"/>
      <c r="BG522" s="74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153"/>
      <c r="BZ522" s="83"/>
      <c r="CA522" s="31"/>
      <c r="CB522" s="31">
        <v>510</v>
      </c>
      <c r="CC522" s="15" t="str">
        <f t="shared" si="219"/>
        <v/>
      </c>
      <c r="CD522" s="15" t="str">
        <f t="shared" si="222"/>
        <v>立得点表!3:12</v>
      </c>
      <c r="CE522" s="92" t="str">
        <f t="shared" si="223"/>
        <v>立得点表!16:25</v>
      </c>
      <c r="CF522" s="15" t="str">
        <f t="shared" si="224"/>
        <v>立3段得点表!3:13</v>
      </c>
      <c r="CG522" s="92" t="str">
        <f t="shared" si="225"/>
        <v>立3段得点表!16:25</v>
      </c>
      <c r="CH522" s="15" t="str">
        <f t="shared" si="226"/>
        <v>ボール得点表!3:13</v>
      </c>
      <c r="CI522" s="92" t="str">
        <f t="shared" si="227"/>
        <v>ボール得点表!16:25</v>
      </c>
      <c r="CJ522" s="15" t="str">
        <f t="shared" si="228"/>
        <v>50m得点表!3:13</v>
      </c>
      <c r="CK522" s="92" t="str">
        <f t="shared" si="229"/>
        <v>50m得点表!16:25</v>
      </c>
      <c r="CL522" s="15" t="str">
        <f t="shared" si="230"/>
        <v>往得点表!3:13</v>
      </c>
      <c r="CM522" s="92" t="str">
        <f t="shared" si="231"/>
        <v>往得点表!16:25</v>
      </c>
      <c r="CN522" s="15" t="str">
        <f t="shared" si="232"/>
        <v>腕得点表!3:13</v>
      </c>
      <c r="CO522" s="92" t="str">
        <f t="shared" si="233"/>
        <v>腕得点表!16:25</v>
      </c>
      <c r="CP522" s="15" t="str">
        <f t="shared" si="234"/>
        <v>腕膝得点表!3:4</v>
      </c>
      <c r="CQ522" s="92" t="str">
        <f t="shared" si="235"/>
        <v>腕膝得点表!8:9</v>
      </c>
      <c r="CR522" s="15" t="str">
        <f t="shared" si="236"/>
        <v>20mシャトルラン得点表!3:13</v>
      </c>
      <c r="CS522" s="92" t="str">
        <f t="shared" si="237"/>
        <v>20mシャトルラン得点表!16:25</v>
      </c>
      <c r="CT522" s="31" t="b">
        <f t="shared" si="220"/>
        <v>0</v>
      </c>
    </row>
    <row r="523" spans="1:98">
      <c r="A523" s="8">
        <v>511</v>
      </c>
      <c r="B523" s="117"/>
      <c r="C523" s="13"/>
      <c r="D523" s="138"/>
      <c r="E523" s="13"/>
      <c r="F523" s="111" t="str">
        <f t="shared" si="238"/>
        <v/>
      </c>
      <c r="G523" s="13"/>
      <c r="H523" s="13"/>
      <c r="I523" s="29"/>
      <c r="J523" s="114" t="str">
        <f t="shared" ca="1" si="209"/>
        <v/>
      </c>
      <c r="K523" s="4"/>
      <c r="L523" s="43"/>
      <c r="M523" s="43"/>
      <c r="N523" s="120"/>
      <c r="O523" s="22"/>
      <c r="P523" s="23" t="str">
        <f t="shared" ca="1" si="210"/>
        <v/>
      </c>
      <c r="Q523" s="42"/>
      <c r="R523" s="43"/>
      <c r="S523" s="43"/>
      <c r="T523" s="43"/>
      <c r="U523" s="120"/>
      <c r="V523" s="95"/>
      <c r="W523" s="29" t="str">
        <f t="shared" ca="1" si="211"/>
        <v/>
      </c>
      <c r="X523" s="29"/>
      <c r="Y523" s="42"/>
      <c r="Z523" s="43"/>
      <c r="AA523" s="43"/>
      <c r="AB523" s="43"/>
      <c r="AC523" s="44"/>
      <c r="AD523" s="22"/>
      <c r="AE523" s="23" t="str">
        <f t="shared" ca="1" si="212"/>
        <v/>
      </c>
      <c r="AF523" s="22"/>
      <c r="AG523" s="23" t="str">
        <f t="shared" ca="1" si="213"/>
        <v/>
      </c>
      <c r="AH523" s="95"/>
      <c r="AI523" s="29" t="str">
        <f t="shared" ca="1" si="214"/>
        <v/>
      </c>
      <c r="AJ523" s="22"/>
      <c r="AK523" s="23" t="str">
        <f t="shared" ca="1" si="215"/>
        <v/>
      </c>
      <c r="AL523" s="22"/>
      <c r="AM523" s="23" t="str">
        <f t="shared" ca="1" si="216"/>
        <v/>
      </c>
      <c r="AN523" s="9" t="str">
        <f t="shared" si="217"/>
        <v/>
      </c>
      <c r="AO523" s="9" t="str">
        <f t="shared" si="218"/>
        <v/>
      </c>
      <c r="AP523" s="9" t="str">
        <f>IF(AN523=7,VLOOKUP(AO523,設定!$A$2:$B$6,2,1),"---")</f>
        <v>---</v>
      </c>
      <c r="AQ523" s="64"/>
      <c r="AR523" s="65"/>
      <c r="AS523" s="65"/>
      <c r="AT523" s="66" t="s">
        <v>105</v>
      </c>
      <c r="AU523" s="67"/>
      <c r="AV523" s="66"/>
      <c r="AW523" s="68"/>
      <c r="AX523" s="69" t="str">
        <f t="shared" si="221"/>
        <v/>
      </c>
      <c r="AY523" s="66" t="s">
        <v>105</v>
      </c>
      <c r="AZ523" s="66" t="s">
        <v>105</v>
      </c>
      <c r="BA523" s="66" t="s">
        <v>105</v>
      </c>
      <c r="BB523" s="66"/>
      <c r="BC523" s="66"/>
      <c r="BD523" s="66"/>
      <c r="BE523" s="66"/>
      <c r="BF523" s="70"/>
      <c r="BG523" s="74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153"/>
      <c r="BZ523" s="83"/>
      <c r="CA523" s="31"/>
      <c r="CB523" s="31">
        <v>511</v>
      </c>
      <c r="CC523" s="15" t="str">
        <f t="shared" si="219"/>
        <v/>
      </c>
      <c r="CD523" s="15" t="str">
        <f t="shared" si="222"/>
        <v>立得点表!3:12</v>
      </c>
      <c r="CE523" s="92" t="str">
        <f t="shared" si="223"/>
        <v>立得点表!16:25</v>
      </c>
      <c r="CF523" s="15" t="str">
        <f t="shared" si="224"/>
        <v>立3段得点表!3:13</v>
      </c>
      <c r="CG523" s="92" t="str">
        <f t="shared" si="225"/>
        <v>立3段得点表!16:25</v>
      </c>
      <c r="CH523" s="15" t="str">
        <f t="shared" si="226"/>
        <v>ボール得点表!3:13</v>
      </c>
      <c r="CI523" s="92" t="str">
        <f t="shared" si="227"/>
        <v>ボール得点表!16:25</v>
      </c>
      <c r="CJ523" s="15" t="str">
        <f t="shared" si="228"/>
        <v>50m得点表!3:13</v>
      </c>
      <c r="CK523" s="92" t="str">
        <f t="shared" si="229"/>
        <v>50m得点表!16:25</v>
      </c>
      <c r="CL523" s="15" t="str">
        <f t="shared" si="230"/>
        <v>往得点表!3:13</v>
      </c>
      <c r="CM523" s="92" t="str">
        <f t="shared" si="231"/>
        <v>往得点表!16:25</v>
      </c>
      <c r="CN523" s="15" t="str">
        <f t="shared" si="232"/>
        <v>腕得点表!3:13</v>
      </c>
      <c r="CO523" s="92" t="str">
        <f t="shared" si="233"/>
        <v>腕得点表!16:25</v>
      </c>
      <c r="CP523" s="15" t="str">
        <f t="shared" si="234"/>
        <v>腕膝得点表!3:4</v>
      </c>
      <c r="CQ523" s="92" t="str">
        <f t="shared" si="235"/>
        <v>腕膝得点表!8:9</v>
      </c>
      <c r="CR523" s="15" t="str">
        <f t="shared" si="236"/>
        <v>20mシャトルラン得点表!3:13</v>
      </c>
      <c r="CS523" s="92" t="str">
        <f t="shared" si="237"/>
        <v>20mシャトルラン得点表!16:25</v>
      </c>
      <c r="CT523" s="31" t="b">
        <f t="shared" si="220"/>
        <v>0</v>
      </c>
    </row>
    <row r="524" spans="1:98">
      <c r="A524" s="8">
        <v>512</v>
      </c>
      <c r="B524" s="117"/>
      <c r="C524" s="13"/>
      <c r="D524" s="138"/>
      <c r="E524" s="13"/>
      <c r="F524" s="111" t="str">
        <f t="shared" si="238"/>
        <v/>
      </c>
      <c r="G524" s="13"/>
      <c r="H524" s="13"/>
      <c r="I524" s="29"/>
      <c r="J524" s="114" t="str">
        <f t="shared" ca="1" si="209"/>
        <v/>
      </c>
      <c r="K524" s="4"/>
      <c r="L524" s="43"/>
      <c r="M524" s="43"/>
      <c r="N524" s="120"/>
      <c r="O524" s="22"/>
      <c r="P524" s="23" t="str">
        <f t="shared" ca="1" si="210"/>
        <v/>
      </c>
      <c r="Q524" s="42"/>
      <c r="R524" s="43"/>
      <c r="S524" s="43"/>
      <c r="T524" s="43"/>
      <c r="U524" s="120"/>
      <c r="V524" s="95"/>
      <c r="W524" s="29" t="str">
        <f t="shared" ca="1" si="211"/>
        <v/>
      </c>
      <c r="X524" s="29"/>
      <c r="Y524" s="42"/>
      <c r="Z524" s="43"/>
      <c r="AA524" s="43"/>
      <c r="AB524" s="43"/>
      <c r="AC524" s="44"/>
      <c r="AD524" s="22"/>
      <c r="AE524" s="23" t="str">
        <f t="shared" ca="1" si="212"/>
        <v/>
      </c>
      <c r="AF524" s="22"/>
      <c r="AG524" s="23" t="str">
        <f t="shared" ca="1" si="213"/>
        <v/>
      </c>
      <c r="AH524" s="95"/>
      <c r="AI524" s="29" t="str">
        <f t="shared" ca="1" si="214"/>
        <v/>
      </c>
      <c r="AJ524" s="22"/>
      <c r="AK524" s="23" t="str">
        <f t="shared" ca="1" si="215"/>
        <v/>
      </c>
      <c r="AL524" s="22"/>
      <c r="AM524" s="23" t="str">
        <f t="shared" ca="1" si="216"/>
        <v/>
      </c>
      <c r="AN524" s="9" t="str">
        <f t="shared" si="217"/>
        <v/>
      </c>
      <c r="AO524" s="9" t="str">
        <f t="shared" si="218"/>
        <v/>
      </c>
      <c r="AP524" s="9" t="str">
        <f>IF(AN524=7,VLOOKUP(AO524,設定!$A$2:$B$6,2,1),"---")</f>
        <v>---</v>
      </c>
      <c r="AQ524" s="64"/>
      <c r="AR524" s="65"/>
      <c r="AS524" s="65"/>
      <c r="AT524" s="66" t="s">
        <v>105</v>
      </c>
      <c r="AU524" s="67"/>
      <c r="AV524" s="66"/>
      <c r="AW524" s="68"/>
      <c r="AX524" s="69" t="str">
        <f t="shared" si="221"/>
        <v/>
      </c>
      <c r="AY524" s="66" t="s">
        <v>105</v>
      </c>
      <c r="AZ524" s="66" t="s">
        <v>105</v>
      </c>
      <c r="BA524" s="66" t="s">
        <v>105</v>
      </c>
      <c r="BB524" s="66"/>
      <c r="BC524" s="66"/>
      <c r="BD524" s="66"/>
      <c r="BE524" s="66"/>
      <c r="BF524" s="70"/>
      <c r="BG524" s="74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153"/>
      <c r="BZ524" s="83"/>
      <c r="CA524" s="31"/>
      <c r="CB524" s="31">
        <v>512</v>
      </c>
      <c r="CC524" s="15" t="str">
        <f t="shared" si="219"/>
        <v/>
      </c>
      <c r="CD524" s="15" t="str">
        <f t="shared" si="222"/>
        <v>立得点表!3:12</v>
      </c>
      <c r="CE524" s="92" t="str">
        <f t="shared" si="223"/>
        <v>立得点表!16:25</v>
      </c>
      <c r="CF524" s="15" t="str">
        <f t="shared" si="224"/>
        <v>立3段得点表!3:13</v>
      </c>
      <c r="CG524" s="92" t="str">
        <f t="shared" si="225"/>
        <v>立3段得点表!16:25</v>
      </c>
      <c r="CH524" s="15" t="str">
        <f t="shared" si="226"/>
        <v>ボール得点表!3:13</v>
      </c>
      <c r="CI524" s="92" t="str">
        <f t="shared" si="227"/>
        <v>ボール得点表!16:25</v>
      </c>
      <c r="CJ524" s="15" t="str">
        <f t="shared" si="228"/>
        <v>50m得点表!3:13</v>
      </c>
      <c r="CK524" s="92" t="str">
        <f t="shared" si="229"/>
        <v>50m得点表!16:25</v>
      </c>
      <c r="CL524" s="15" t="str">
        <f t="shared" si="230"/>
        <v>往得点表!3:13</v>
      </c>
      <c r="CM524" s="92" t="str">
        <f t="shared" si="231"/>
        <v>往得点表!16:25</v>
      </c>
      <c r="CN524" s="15" t="str">
        <f t="shared" si="232"/>
        <v>腕得点表!3:13</v>
      </c>
      <c r="CO524" s="92" t="str">
        <f t="shared" si="233"/>
        <v>腕得点表!16:25</v>
      </c>
      <c r="CP524" s="15" t="str">
        <f t="shared" si="234"/>
        <v>腕膝得点表!3:4</v>
      </c>
      <c r="CQ524" s="92" t="str">
        <f t="shared" si="235"/>
        <v>腕膝得点表!8:9</v>
      </c>
      <c r="CR524" s="15" t="str">
        <f t="shared" si="236"/>
        <v>20mシャトルラン得点表!3:13</v>
      </c>
      <c r="CS524" s="92" t="str">
        <f t="shared" si="237"/>
        <v>20mシャトルラン得点表!16:25</v>
      </c>
      <c r="CT524" s="31" t="b">
        <f t="shared" si="220"/>
        <v>0</v>
      </c>
    </row>
    <row r="525" spans="1:98">
      <c r="A525" s="8">
        <v>513</v>
      </c>
      <c r="B525" s="117"/>
      <c r="C525" s="13"/>
      <c r="D525" s="138"/>
      <c r="E525" s="13"/>
      <c r="F525" s="111" t="str">
        <f t="shared" si="238"/>
        <v/>
      </c>
      <c r="G525" s="13"/>
      <c r="H525" s="13"/>
      <c r="I525" s="29"/>
      <c r="J525" s="114" t="str">
        <f t="shared" ref="J525:J560" ca="1" si="239">IF(B525="","",IF(I525="","",CHOOSE(MATCH($I525,IF($C525="男",INDIRECT(CJ525),INDIRECT(CK525)),1),10,9,8,7,6,5,4,3,2,1)))</f>
        <v/>
      </c>
      <c r="K525" s="4"/>
      <c r="L525" s="43"/>
      <c r="M525" s="43"/>
      <c r="N525" s="120"/>
      <c r="O525" s="22"/>
      <c r="P525" s="23" t="str">
        <f t="shared" ref="P525:P560" ca="1" si="240">IF(B525="","",IF(O525="","",CHOOSE(MATCH($O525,IF($C525="男",INDIRECT(CD525),INDIRECT(CE525)),1),1,2,3,4,5,6,7,8,9,10)))</f>
        <v/>
      </c>
      <c r="Q525" s="42"/>
      <c r="R525" s="43"/>
      <c r="S525" s="43"/>
      <c r="T525" s="43"/>
      <c r="U525" s="120"/>
      <c r="V525" s="95"/>
      <c r="W525" s="29" t="str">
        <f t="shared" ref="W525:W560" ca="1" si="241">IF(B525="","",IF(V525="","",CHOOSE(MATCH($V525,IF($C525="男",INDIRECT(CH525),INDIRECT(CI525)),1),1,2,3,4,5,6,7,8,9,10)))</f>
        <v/>
      </c>
      <c r="X525" s="29"/>
      <c r="Y525" s="42"/>
      <c r="Z525" s="43"/>
      <c r="AA525" s="43"/>
      <c r="AB525" s="43"/>
      <c r="AC525" s="44"/>
      <c r="AD525" s="22"/>
      <c r="AE525" s="23" t="str">
        <f t="shared" ref="AE525:AE560" ca="1" si="242">IF(B525="","",IF(AD525="","",CHOOSE(MATCH(AD525,IF($C525="男",INDIRECT(CL525),INDIRECT(CM525)),1),1,2,3,4,5,6,7,8,9,10)))</f>
        <v/>
      </c>
      <c r="AF525" s="22"/>
      <c r="AG525" s="23" t="str">
        <f t="shared" ref="AG525:AG560" ca="1" si="243">IF(B525="","",IF(AF525="","",CHOOSE(MATCH(AF525,IF($C525="男",INDIRECT(CN525),INDIRECT(CO525)),1),1,2,3,4,5,6,7,8,9,10)))</f>
        <v/>
      </c>
      <c r="AH525" s="95"/>
      <c r="AI525" s="29" t="str">
        <f t="shared" ref="AI525:AI560" ca="1" si="244">IF(B525="","",IF(AH525="","",CHOOSE(MATCH(AH525,IF($C525="男",INDIRECT(CP525),INDIRECT(CQ525)),1),1,2,3,4,5,6,7,8,9,10)))</f>
        <v/>
      </c>
      <c r="AJ525" s="22"/>
      <c r="AK525" s="23" t="str">
        <f t="shared" ref="AK525:AK560" ca="1" si="245">IF(B525="","",IF(AJ525="","",CHOOSE(MATCH($AJ525,IF($C525="男",INDIRECT(CF525),INDIRECT(CG525)),1),1,2,3,4,5,6,7,8,9,10)))</f>
        <v/>
      </c>
      <c r="AL525" s="22"/>
      <c r="AM525" s="23" t="str">
        <f t="shared" ref="AM525:AM560" ca="1" si="246">IF(B525="","",IF(AL525="","",CHOOSE(MATCH(AL525,IF($C525="男",INDIRECT(CR525),INDIRECT(CS525)),1),1,2,3,4,5,6,7,8,9,10)))</f>
        <v/>
      </c>
      <c r="AN525" s="9" t="str">
        <f t="shared" ref="AN525:AN560" si="247">IF(B525="","",COUNT(O525,AJ525,V525,I525,AF525,AD525,AL525,AH525))</f>
        <v/>
      </c>
      <c r="AO525" s="9" t="str">
        <f t="shared" ref="AO525:AO560" si="248">IF(B525="","",SUM(P525,AK525,W525,AG525,J525,AE525,AM525,AI525))</f>
        <v/>
      </c>
      <c r="AP525" s="9" t="str">
        <f>IF(AN525=7,VLOOKUP(AO525,設定!$A$2:$B$6,2,1),"---")</f>
        <v>---</v>
      </c>
      <c r="AQ525" s="64"/>
      <c r="AR525" s="65"/>
      <c r="AS525" s="65"/>
      <c r="AT525" s="66" t="s">
        <v>105</v>
      </c>
      <c r="AU525" s="67"/>
      <c r="AV525" s="66"/>
      <c r="AW525" s="68"/>
      <c r="AX525" s="69" t="str">
        <f t="shared" si="221"/>
        <v/>
      </c>
      <c r="AY525" s="66" t="s">
        <v>105</v>
      </c>
      <c r="AZ525" s="66" t="s">
        <v>105</v>
      </c>
      <c r="BA525" s="66" t="s">
        <v>105</v>
      </c>
      <c r="BB525" s="66"/>
      <c r="BC525" s="66"/>
      <c r="BD525" s="66"/>
      <c r="BE525" s="66"/>
      <c r="BF525" s="70"/>
      <c r="BG525" s="74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153"/>
      <c r="BZ525" s="83"/>
      <c r="CA525" s="31"/>
      <c r="CB525" s="31">
        <v>513</v>
      </c>
      <c r="CC525" s="15" t="str">
        <f t="shared" ref="CC525:CC560" si="249">IF(F525="","",VLOOKUP(F525,年齢変換表,2))</f>
        <v/>
      </c>
      <c r="CD525" s="15" t="str">
        <f t="shared" si="222"/>
        <v>立得点表!3:12</v>
      </c>
      <c r="CE525" s="92" t="str">
        <f t="shared" si="223"/>
        <v>立得点表!16:25</v>
      </c>
      <c r="CF525" s="15" t="str">
        <f t="shared" si="224"/>
        <v>立3段得点表!3:13</v>
      </c>
      <c r="CG525" s="92" t="str">
        <f t="shared" si="225"/>
        <v>立3段得点表!16:25</v>
      </c>
      <c r="CH525" s="15" t="str">
        <f t="shared" si="226"/>
        <v>ボール得点表!3:13</v>
      </c>
      <c r="CI525" s="92" t="str">
        <f t="shared" si="227"/>
        <v>ボール得点表!16:25</v>
      </c>
      <c r="CJ525" s="15" t="str">
        <f t="shared" si="228"/>
        <v>50m得点表!3:13</v>
      </c>
      <c r="CK525" s="92" t="str">
        <f t="shared" si="229"/>
        <v>50m得点表!16:25</v>
      </c>
      <c r="CL525" s="15" t="str">
        <f t="shared" si="230"/>
        <v>往得点表!3:13</v>
      </c>
      <c r="CM525" s="92" t="str">
        <f t="shared" si="231"/>
        <v>往得点表!16:25</v>
      </c>
      <c r="CN525" s="15" t="str">
        <f t="shared" si="232"/>
        <v>腕得点表!3:13</v>
      </c>
      <c r="CO525" s="92" t="str">
        <f t="shared" si="233"/>
        <v>腕得点表!16:25</v>
      </c>
      <c r="CP525" s="15" t="str">
        <f t="shared" si="234"/>
        <v>腕膝得点表!3:4</v>
      </c>
      <c r="CQ525" s="92" t="str">
        <f t="shared" si="235"/>
        <v>腕膝得点表!8:9</v>
      </c>
      <c r="CR525" s="15" t="str">
        <f t="shared" si="236"/>
        <v>20mシャトルラン得点表!3:13</v>
      </c>
      <c r="CS525" s="92" t="str">
        <f t="shared" si="237"/>
        <v>20mシャトルラン得点表!16:25</v>
      </c>
      <c r="CT525" s="31" t="b">
        <f t="shared" ref="CT525:CT560" si="250">OR(AND(E525&lt;=7,E525&lt;&gt;""),AND(E525&gt;=50,E525=""))</f>
        <v>0</v>
      </c>
    </row>
    <row r="526" spans="1:98">
      <c r="A526" s="8">
        <v>514</v>
      </c>
      <c r="B526" s="117"/>
      <c r="C526" s="13"/>
      <c r="D526" s="138"/>
      <c r="E526" s="13"/>
      <c r="F526" s="111" t="str">
        <f t="shared" si="238"/>
        <v/>
      </c>
      <c r="G526" s="13"/>
      <c r="H526" s="13"/>
      <c r="I526" s="29"/>
      <c r="J526" s="114" t="str">
        <f t="shared" ca="1" si="239"/>
        <v/>
      </c>
      <c r="K526" s="4"/>
      <c r="L526" s="43"/>
      <c r="M526" s="43"/>
      <c r="N526" s="120"/>
      <c r="O526" s="22"/>
      <c r="P526" s="23" t="str">
        <f t="shared" ca="1" si="240"/>
        <v/>
      </c>
      <c r="Q526" s="42"/>
      <c r="R526" s="43"/>
      <c r="S526" s="43"/>
      <c r="T526" s="43"/>
      <c r="U526" s="120"/>
      <c r="V526" s="95"/>
      <c r="W526" s="29" t="str">
        <f t="shared" ca="1" si="241"/>
        <v/>
      </c>
      <c r="X526" s="29"/>
      <c r="Y526" s="42"/>
      <c r="Z526" s="43"/>
      <c r="AA526" s="43"/>
      <c r="AB526" s="43"/>
      <c r="AC526" s="44"/>
      <c r="AD526" s="22"/>
      <c r="AE526" s="23" t="str">
        <f t="shared" ca="1" si="242"/>
        <v/>
      </c>
      <c r="AF526" s="22"/>
      <c r="AG526" s="23" t="str">
        <f t="shared" ca="1" si="243"/>
        <v/>
      </c>
      <c r="AH526" s="95"/>
      <c r="AI526" s="29" t="str">
        <f t="shared" ca="1" si="244"/>
        <v/>
      </c>
      <c r="AJ526" s="22"/>
      <c r="AK526" s="23" t="str">
        <f t="shared" ca="1" si="245"/>
        <v/>
      </c>
      <c r="AL526" s="22"/>
      <c r="AM526" s="23" t="str">
        <f t="shared" ca="1" si="246"/>
        <v/>
      </c>
      <c r="AN526" s="9" t="str">
        <f t="shared" si="247"/>
        <v/>
      </c>
      <c r="AO526" s="9" t="str">
        <f t="shared" si="248"/>
        <v/>
      </c>
      <c r="AP526" s="9" t="str">
        <f>IF(AN526=7,VLOOKUP(AO526,設定!$A$2:$B$6,2,1),"---")</f>
        <v>---</v>
      </c>
      <c r="AQ526" s="64"/>
      <c r="AR526" s="65"/>
      <c r="AS526" s="65"/>
      <c r="AT526" s="66" t="s">
        <v>105</v>
      </c>
      <c r="AU526" s="67"/>
      <c r="AV526" s="66"/>
      <c r="AW526" s="68"/>
      <c r="AX526" s="69" t="str">
        <f t="shared" ref="AX526:AX560" si="251">IF(AW526="","",AW526/AV526)</f>
        <v/>
      </c>
      <c r="AY526" s="66" t="s">
        <v>105</v>
      </c>
      <c r="AZ526" s="66" t="s">
        <v>105</v>
      </c>
      <c r="BA526" s="66" t="s">
        <v>105</v>
      </c>
      <c r="BB526" s="66"/>
      <c r="BC526" s="66"/>
      <c r="BD526" s="66"/>
      <c r="BE526" s="66"/>
      <c r="BF526" s="70"/>
      <c r="BG526" s="74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153"/>
      <c r="BZ526" s="83"/>
      <c r="CA526" s="31"/>
      <c r="CB526" s="31">
        <v>514</v>
      </c>
      <c r="CC526" s="15" t="str">
        <f t="shared" si="249"/>
        <v/>
      </c>
      <c r="CD526" s="15" t="str">
        <f t="shared" ref="CD526:CD560" si="252">"立得点表!"&amp;$CC526&amp;"3:"&amp;$CC526&amp;"12"</f>
        <v>立得点表!3:12</v>
      </c>
      <c r="CE526" s="92" t="str">
        <f t="shared" ref="CE526:CE560" si="253">"立得点表!"&amp;$CC526&amp;"16:"&amp;$CC526&amp;"25"</f>
        <v>立得点表!16:25</v>
      </c>
      <c r="CF526" s="15" t="str">
        <f t="shared" ref="CF526:CF560" si="254">"立3段得点表!"&amp;$CC526&amp;"3:"&amp;$CC526&amp;"13"</f>
        <v>立3段得点表!3:13</v>
      </c>
      <c r="CG526" s="92" t="str">
        <f t="shared" ref="CG526:CG560" si="255">"立3段得点表!"&amp;$CC526&amp;"16:"&amp;$CC526&amp;"25"</f>
        <v>立3段得点表!16:25</v>
      </c>
      <c r="CH526" s="15" t="str">
        <f t="shared" ref="CH526:CH560" si="256">"ボール得点表!"&amp;$CC526&amp;"3:"&amp;$CC526&amp;"13"</f>
        <v>ボール得点表!3:13</v>
      </c>
      <c r="CI526" s="92" t="str">
        <f t="shared" ref="CI526:CI560" si="257">"ボール得点表!"&amp;$CC526&amp;"16:"&amp;$CC526&amp;"25"</f>
        <v>ボール得点表!16:25</v>
      </c>
      <c r="CJ526" s="15" t="str">
        <f t="shared" ref="CJ526:CJ560" si="258">"50m得点表!"&amp;$CC526&amp;"3:"&amp;$CC526&amp;"13"</f>
        <v>50m得点表!3:13</v>
      </c>
      <c r="CK526" s="92" t="str">
        <f t="shared" ref="CK526:CK560" si="259">"50m得点表!"&amp;$CC526&amp;"16:"&amp;$CC526&amp;"25"</f>
        <v>50m得点表!16:25</v>
      </c>
      <c r="CL526" s="15" t="str">
        <f t="shared" ref="CL526:CL560" si="260">"往得点表!"&amp;$CC526&amp;"3:"&amp;$CC526&amp;"13"</f>
        <v>往得点表!3:13</v>
      </c>
      <c r="CM526" s="92" t="str">
        <f t="shared" ref="CM526:CM560" si="261">"往得点表!"&amp;$CC526&amp;"16:"&amp;$CC526&amp;"25"</f>
        <v>往得点表!16:25</v>
      </c>
      <c r="CN526" s="15" t="str">
        <f t="shared" ref="CN526:CN560" si="262">"腕得点表!"&amp;$CC526&amp;"3:"&amp;$CC526&amp;"13"</f>
        <v>腕得点表!3:13</v>
      </c>
      <c r="CO526" s="92" t="str">
        <f t="shared" ref="CO526:CO560" si="263">"腕得点表!"&amp;$CC526&amp;"16:"&amp;$CC526&amp;"25"</f>
        <v>腕得点表!16:25</v>
      </c>
      <c r="CP526" s="15" t="str">
        <f t="shared" ref="CP526:CP560" si="264">"腕膝得点表!"&amp;$CC526&amp;"3:"&amp;$CC526&amp;"4"</f>
        <v>腕膝得点表!3:4</v>
      </c>
      <c r="CQ526" s="92" t="str">
        <f t="shared" ref="CQ526:CQ560" si="265">"腕膝得点表!"&amp;$CC526&amp;"8:"&amp;$CC526&amp;"9"</f>
        <v>腕膝得点表!8:9</v>
      </c>
      <c r="CR526" s="15" t="str">
        <f t="shared" ref="CR526:CR560" si="266">"20mシャトルラン得点表!"&amp;$CC526&amp;"3:"&amp;$CC526&amp;"13"</f>
        <v>20mシャトルラン得点表!3:13</v>
      </c>
      <c r="CS526" s="92" t="str">
        <f t="shared" ref="CS526:CS560" si="267">"20mシャトルラン得点表!"&amp;$CC526&amp;"16:"&amp;$CC526&amp;"25"</f>
        <v>20mシャトルラン得点表!16:25</v>
      </c>
      <c r="CT526" s="31" t="b">
        <f t="shared" si="250"/>
        <v>0</v>
      </c>
    </row>
    <row r="527" spans="1:98">
      <c r="A527" s="8">
        <v>515</v>
      </c>
      <c r="B527" s="117"/>
      <c r="C527" s="13"/>
      <c r="D527" s="138"/>
      <c r="E527" s="13"/>
      <c r="F527" s="111" t="str">
        <f t="shared" si="238"/>
        <v/>
      </c>
      <c r="G527" s="13"/>
      <c r="H527" s="13"/>
      <c r="I527" s="29"/>
      <c r="J527" s="114" t="str">
        <f t="shared" ca="1" si="239"/>
        <v/>
      </c>
      <c r="K527" s="4"/>
      <c r="L527" s="43"/>
      <c r="M527" s="43"/>
      <c r="N527" s="120"/>
      <c r="O527" s="22"/>
      <c r="P527" s="23" t="str">
        <f t="shared" ca="1" si="240"/>
        <v/>
      </c>
      <c r="Q527" s="42"/>
      <c r="R527" s="43"/>
      <c r="S527" s="43"/>
      <c r="T527" s="43"/>
      <c r="U527" s="120"/>
      <c r="V527" s="95"/>
      <c r="W527" s="29" t="str">
        <f t="shared" ca="1" si="241"/>
        <v/>
      </c>
      <c r="X527" s="29"/>
      <c r="Y527" s="42"/>
      <c r="Z527" s="43"/>
      <c r="AA527" s="43"/>
      <c r="AB527" s="43"/>
      <c r="AC527" s="44"/>
      <c r="AD527" s="22"/>
      <c r="AE527" s="23" t="str">
        <f t="shared" ca="1" si="242"/>
        <v/>
      </c>
      <c r="AF527" s="22"/>
      <c r="AG527" s="23" t="str">
        <f t="shared" ca="1" si="243"/>
        <v/>
      </c>
      <c r="AH527" s="95"/>
      <c r="AI527" s="29" t="str">
        <f t="shared" ca="1" si="244"/>
        <v/>
      </c>
      <c r="AJ527" s="22"/>
      <c r="AK527" s="23" t="str">
        <f t="shared" ca="1" si="245"/>
        <v/>
      </c>
      <c r="AL527" s="22"/>
      <c r="AM527" s="23" t="str">
        <f t="shared" ca="1" si="246"/>
        <v/>
      </c>
      <c r="AN527" s="9" t="str">
        <f t="shared" si="247"/>
        <v/>
      </c>
      <c r="AO527" s="9" t="str">
        <f t="shared" si="248"/>
        <v/>
      </c>
      <c r="AP527" s="9" t="str">
        <f>IF(AN527=7,VLOOKUP(AO527,設定!$A$2:$B$6,2,1),"---")</f>
        <v>---</v>
      </c>
      <c r="AQ527" s="64"/>
      <c r="AR527" s="65"/>
      <c r="AS527" s="65"/>
      <c r="AT527" s="66" t="s">
        <v>105</v>
      </c>
      <c r="AU527" s="67"/>
      <c r="AV527" s="66"/>
      <c r="AW527" s="68"/>
      <c r="AX527" s="69" t="str">
        <f t="shared" si="251"/>
        <v/>
      </c>
      <c r="AY527" s="66" t="s">
        <v>105</v>
      </c>
      <c r="AZ527" s="66" t="s">
        <v>105</v>
      </c>
      <c r="BA527" s="66" t="s">
        <v>105</v>
      </c>
      <c r="BB527" s="66"/>
      <c r="BC527" s="66"/>
      <c r="BD527" s="66"/>
      <c r="BE527" s="66"/>
      <c r="BF527" s="70"/>
      <c r="BG527" s="74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153"/>
      <c r="BZ527" s="83"/>
      <c r="CA527" s="31"/>
      <c r="CB527" s="31">
        <v>515</v>
      </c>
      <c r="CC527" s="15" t="str">
        <f t="shared" si="249"/>
        <v/>
      </c>
      <c r="CD527" s="15" t="str">
        <f t="shared" si="252"/>
        <v>立得点表!3:12</v>
      </c>
      <c r="CE527" s="92" t="str">
        <f t="shared" si="253"/>
        <v>立得点表!16:25</v>
      </c>
      <c r="CF527" s="15" t="str">
        <f t="shared" si="254"/>
        <v>立3段得点表!3:13</v>
      </c>
      <c r="CG527" s="92" t="str">
        <f t="shared" si="255"/>
        <v>立3段得点表!16:25</v>
      </c>
      <c r="CH527" s="15" t="str">
        <f t="shared" si="256"/>
        <v>ボール得点表!3:13</v>
      </c>
      <c r="CI527" s="92" t="str">
        <f t="shared" si="257"/>
        <v>ボール得点表!16:25</v>
      </c>
      <c r="CJ527" s="15" t="str">
        <f t="shared" si="258"/>
        <v>50m得点表!3:13</v>
      </c>
      <c r="CK527" s="92" t="str">
        <f t="shared" si="259"/>
        <v>50m得点表!16:25</v>
      </c>
      <c r="CL527" s="15" t="str">
        <f t="shared" si="260"/>
        <v>往得点表!3:13</v>
      </c>
      <c r="CM527" s="92" t="str">
        <f t="shared" si="261"/>
        <v>往得点表!16:25</v>
      </c>
      <c r="CN527" s="15" t="str">
        <f t="shared" si="262"/>
        <v>腕得点表!3:13</v>
      </c>
      <c r="CO527" s="92" t="str">
        <f t="shared" si="263"/>
        <v>腕得点表!16:25</v>
      </c>
      <c r="CP527" s="15" t="str">
        <f t="shared" si="264"/>
        <v>腕膝得点表!3:4</v>
      </c>
      <c r="CQ527" s="92" t="str">
        <f t="shared" si="265"/>
        <v>腕膝得点表!8:9</v>
      </c>
      <c r="CR527" s="15" t="str">
        <f t="shared" si="266"/>
        <v>20mシャトルラン得点表!3:13</v>
      </c>
      <c r="CS527" s="92" t="str">
        <f t="shared" si="267"/>
        <v>20mシャトルラン得点表!16:25</v>
      </c>
      <c r="CT527" s="31" t="b">
        <f t="shared" si="250"/>
        <v>0</v>
      </c>
    </row>
    <row r="528" spans="1:98">
      <c r="A528" s="8">
        <v>516</v>
      </c>
      <c r="B528" s="117"/>
      <c r="C528" s="13"/>
      <c r="D528" s="138"/>
      <c r="E528" s="13"/>
      <c r="F528" s="111" t="str">
        <f t="shared" si="238"/>
        <v/>
      </c>
      <c r="G528" s="13"/>
      <c r="H528" s="13"/>
      <c r="I528" s="29"/>
      <c r="J528" s="114" t="str">
        <f t="shared" ca="1" si="239"/>
        <v/>
      </c>
      <c r="K528" s="4"/>
      <c r="L528" s="43"/>
      <c r="M528" s="43"/>
      <c r="N528" s="120"/>
      <c r="O528" s="22"/>
      <c r="P528" s="23" t="str">
        <f t="shared" ca="1" si="240"/>
        <v/>
      </c>
      <c r="Q528" s="42"/>
      <c r="R528" s="43"/>
      <c r="S528" s="43"/>
      <c r="T528" s="43"/>
      <c r="U528" s="120"/>
      <c r="V528" s="95"/>
      <c r="W528" s="29" t="str">
        <f t="shared" ca="1" si="241"/>
        <v/>
      </c>
      <c r="X528" s="29"/>
      <c r="Y528" s="42"/>
      <c r="Z528" s="43"/>
      <c r="AA528" s="43"/>
      <c r="AB528" s="43"/>
      <c r="AC528" s="44"/>
      <c r="AD528" s="22"/>
      <c r="AE528" s="23" t="str">
        <f t="shared" ca="1" si="242"/>
        <v/>
      </c>
      <c r="AF528" s="22"/>
      <c r="AG528" s="23" t="str">
        <f t="shared" ca="1" si="243"/>
        <v/>
      </c>
      <c r="AH528" s="95"/>
      <c r="AI528" s="29" t="str">
        <f t="shared" ca="1" si="244"/>
        <v/>
      </c>
      <c r="AJ528" s="22"/>
      <c r="AK528" s="23" t="str">
        <f t="shared" ca="1" si="245"/>
        <v/>
      </c>
      <c r="AL528" s="22"/>
      <c r="AM528" s="23" t="str">
        <f t="shared" ca="1" si="246"/>
        <v/>
      </c>
      <c r="AN528" s="9" t="str">
        <f t="shared" si="247"/>
        <v/>
      </c>
      <c r="AO528" s="9" t="str">
        <f t="shared" si="248"/>
        <v/>
      </c>
      <c r="AP528" s="9" t="str">
        <f>IF(AN528=7,VLOOKUP(AO528,設定!$A$2:$B$6,2,1),"---")</f>
        <v>---</v>
      </c>
      <c r="AQ528" s="64"/>
      <c r="AR528" s="65"/>
      <c r="AS528" s="65"/>
      <c r="AT528" s="66" t="s">
        <v>105</v>
      </c>
      <c r="AU528" s="67"/>
      <c r="AV528" s="66"/>
      <c r="AW528" s="68"/>
      <c r="AX528" s="69" t="str">
        <f t="shared" si="251"/>
        <v/>
      </c>
      <c r="AY528" s="66" t="s">
        <v>105</v>
      </c>
      <c r="AZ528" s="66" t="s">
        <v>105</v>
      </c>
      <c r="BA528" s="66" t="s">
        <v>105</v>
      </c>
      <c r="BB528" s="66"/>
      <c r="BC528" s="66"/>
      <c r="BD528" s="66"/>
      <c r="BE528" s="66"/>
      <c r="BF528" s="70"/>
      <c r="BG528" s="74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153"/>
      <c r="BZ528" s="83"/>
      <c r="CA528" s="31"/>
      <c r="CB528" s="31">
        <v>516</v>
      </c>
      <c r="CC528" s="15" t="str">
        <f t="shared" si="249"/>
        <v/>
      </c>
      <c r="CD528" s="15" t="str">
        <f t="shared" si="252"/>
        <v>立得点表!3:12</v>
      </c>
      <c r="CE528" s="92" t="str">
        <f t="shared" si="253"/>
        <v>立得点表!16:25</v>
      </c>
      <c r="CF528" s="15" t="str">
        <f t="shared" si="254"/>
        <v>立3段得点表!3:13</v>
      </c>
      <c r="CG528" s="92" t="str">
        <f t="shared" si="255"/>
        <v>立3段得点表!16:25</v>
      </c>
      <c r="CH528" s="15" t="str">
        <f t="shared" si="256"/>
        <v>ボール得点表!3:13</v>
      </c>
      <c r="CI528" s="92" t="str">
        <f t="shared" si="257"/>
        <v>ボール得点表!16:25</v>
      </c>
      <c r="CJ528" s="15" t="str">
        <f t="shared" si="258"/>
        <v>50m得点表!3:13</v>
      </c>
      <c r="CK528" s="92" t="str">
        <f t="shared" si="259"/>
        <v>50m得点表!16:25</v>
      </c>
      <c r="CL528" s="15" t="str">
        <f t="shared" si="260"/>
        <v>往得点表!3:13</v>
      </c>
      <c r="CM528" s="92" t="str">
        <f t="shared" si="261"/>
        <v>往得点表!16:25</v>
      </c>
      <c r="CN528" s="15" t="str">
        <f t="shared" si="262"/>
        <v>腕得点表!3:13</v>
      </c>
      <c r="CO528" s="92" t="str">
        <f t="shared" si="263"/>
        <v>腕得点表!16:25</v>
      </c>
      <c r="CP528" s="15" t="str">
        <f t="shared" si="264"/>
        <v>腕膝得点表!3:4</v>
      </c>
      <c r="CQ528" s="92" t="str">
        <f t="shared" si="265"/>
        <v>腕膝得点表!8:9</v>
      </c>
      <c r="CR528" s="15" t="str">
        <f t="shared" si="266"/>
        <v>20mシャトルラン得点表!3:13</v>
      </c>
      <c r="CS528" s="92" t="str">
        <f t="shared" si="267"/>
        <v>20mシャトルラン得点表!16:25</v>
      </c>
      <c r="CT528" s="31" t="b">
        <f t="shared" si="250"/>
        <v>0</v>
      </c>
    </row>
    <row r="529" spans="1:98">
      <c r="A529" s="8">
        <v>517</v>
      </c>
      <c r="B529" s="117"/>
      <c r="C529" s="13"/>
      <c r="D529" s="138"/>
      <c r="E529" s="13"/>
      <c r="F529" s="111" t="str">
        <f t="shared" si="238"/>
        <v/>
      </c>
      <c r="G529" s="13"/>
      <c r="H529" s="13"/>
      <c r="I529" s="29"/>
      <c r="J529" s="114" t="str">
        <f t="shared" ca="1" si="239"/>
        <v/>
      </c>
      <c r="K529" s="4"/>
      <c r="L529" s="43"/>
      <c r="M529" s="43"/>
      <c r="N529" s="120"/>
      <c r="O529" s="22"/>
      <c r="P529" s="23" t="str">
        <f t="shared" ca="1" si="240"/>
        <v/>
      </c>
      <c r="Q529" s="42"/>
      <c r="R529" s="43"/>
      <c r="S529" s="43"/>
      <c r="T529" s="43"/>
      <c r="U529" s="120"/>
      <c r="V529" s="95"/>
      <c r="W529" s="29" t="str">
        <f t="shared" ca="1" si="241"/>
        <v/>
      </c>
      <c r="X529" s="29"/>
      <c r="Y529" s="42"/>
      <c r="Z529" s="43"/>
      <c r="AA529" s="43"/>
      <c r="AB529" s="43"/>
      <c r="AC529" s="44"/>
      <c r="AD529" s="22"/>
      <c r="AE529" s="23" t="str">
        <f t="shared" ca="1" si="242"/>
        <v/>
      </c>
      <c r="AF529" s="22"/>
      <c r="AG529" s="23" t="str">
        <f t="shared" ca="1" si="243"/>
        <v/>
      </c>
      <c r="AH529" s="95"/>
      <c r="AI529" s="29" t="str">
        <f t="shared" ca="1" si="244"/>
        <v/>
      </c>
      <c r="AJ529" s="22"/>
      <c r="AK529" s="23" t="str">
        <f t="shared" ca="1" si="245"/>
        <v/>
      </c>
      <c r="AL529" s="22"/>
      <c r="AM529" s="23" t="str">
        <f t="shared" ca="1" si="246"/>
        <v/>
      </c>
      <c r="AN529" s="9" t="str">
        <f t="shared" si="247"/>
        <v/>
      </c>
      <c r="AO529" s="9" t="str">
        <f t="shared" si="248"/>
        <v/>
      </c>
      <c r="AP529" s="9" t="str">
        <f>IF(AN529=7,VLOOKUP(AO529,設定!$A$2:$B$6,2,1),"---")</f>
        <v>---</v>
      </c>
      <c r="AQ529" s="64"/>
      <c r="AR529" s="65"/>
      <c r="AS529" s="65"/>
      <c r="AT529" s="66" t="s">
        <v>105</v>
      </c>
      <c r="AU529" s="67"/>
      <c r="AV529" s="66"/>
      <c r="AW529" s="68"/>
      <c r="AX529" s="69" t="str">
        <f t="shared" si="251"/>
        <v/>
      </c>
      <c r="AY529" s="66" t="s">
        <v>105</v>
      </c>
      <c r="AZ529" s="66" t="s">
        <v>105</v>
      </c>
      <c r="BA529" s="66" t="s">
        <v>105</v>
      </c>
      <c r="BB529" s="66"/>
      <c r="BC529" s="66"/>
      <c r="BD529" s="66"/>
      <c r="BE529" s="66"/>
      <c r="BF529" s="70"/>
      <c r="BG529" s="74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153"/>
      <c r="BZ529" s="83"/>
      <c r="CA529" s="31"/>
      <c r="CB529" s="31">
        <v>517</v>
      </c>
      <c r="CC529" s="15" t="str">
        <f t="shared" si="249"/>
        <v/>
      </c>
      <c r="CD529" s="15" t="str">
        <f t="shared" si="252"/>
        <v>立得点表!3:12</v>
      </c>
      <c r="CE529" s="92" t="str">
        <f t="shared" si="253"/>
        <v>立得点表!16:25</v>
      </c>
      <c r="CF529" s="15" t="str">
        <f t="shared" si="254"/>
        <v>立3段得点表!3:13</v>
      </c>
      <c r="CG529" s="92" t="str">
        <f t="shared" si="255"/>
        <v>立3段得点表!16:25</v>
      </c>
      <c r="CH529" s="15" t="str">
        <f t="shared" si="256"/>
        <v>ボール得点表!3:13</v>
      </c>
      <c r="CI529" s="92" t="str">
        <f t="shared" si="257"/>
        <v>ボール得点表!16:25</v>
      </c>
      <c r="CJ529" s="15" t="str">
        <f t="shared" si="258"/>
        <v>50m得点表!3:13</v>
      </c>
      <c r="CK529" s="92" t="str">
        <f t="shared" si="259"/>
        <v>50m得点表!16:25</v>
      </c>
      <c r="CL529" s="15" t="str">
        <f t="shared" si="260"/>
        <v>往得点表!3:13</v>
      </c>
      <c r="CM529" s="92" t="str">
        <f t="shared" si="261"/>
        <v>往得点表!16:25</v>
      </c>
      <c r="CN529" s="15" t="str">
        <f t="shared" si="262"/>
        <v>腕得点表!3:13</v>
      </c>
      <c r="CO529" s="92" t="str">
        <f t="shared" si="263"/>
        <v>腕得点表!16:25</v>
      </c>
      <c r="CP529" s="15" t="str">
        <f t="shared" si="264"/>
        <v>腕膝得点表!3:4</v>
      </c>
      <c r="CQ529" s="92" t="str">
        <f t="shared" si="265"/>
        <v>腕膝得点表!8:9</v>
      </c>
      <c r="CR529" s="15" t="str">
        <f t="shared" si="266"/>
        <v>20mシャトルラン得点表!3:13</v>
      </c>
      <c r="CS529" s="92" t="str">
        <f t="shared" si="267"/>
        <v>20mシャトルラン得点表!16:25</v>
      </c>
      <c r="CT529" s="31" t="b">
        <f t="shared" si="250"/>
        <v>0</v>
      </c>
    </row>
    <row r="530" spans="1:98">
      <c r="A530" s="8">
        <v>518</v>
      </c>
      <c r="B530" s="117"/>
      <c r="C530" s="13"/>
      <c r="D530" s="138"/>
      <c r="E530" s="13"/>
      <c r="F530" s="111" t="str">
        <f t="shared" si="238"/>
        <v/>
      </c>
      <c r="G530" s="13"/>
      <c r="H530" s="13"/>
      <c r="I530" s="29"/>
      <c r="J530" s="114" t="str">
        <f t="shared" ca="1" si="239"/>
        <v/>
      </c>
      <c r="K530" s="4"/>
      <c r="L530" s="43"/>
      <c r="M530" s="43"/>
      <c r="N530" s="120"/>
      <c r="O530" s="22"/>
      <c r="P530" s="23" t="str">
        <f t="shared" ca="1" si="240"/>
        <v/>
      </c>
      <c r="Q530" s="42"/>
      <c r="R530" s="43"/>
      <c r="S530" s="43"/>
      <c r="T530" s="43"/>
      <c r="U530" s="120"/>
      <c r="V530" s="95"/>
      <c r="W530" s="29" t="str">
        <f t="shared" ca="1" si="241"/>
        <v/>
      </c>
      <c r="X530" s="29"/>
      <c r="Y530" s="42"/>
      <c r="Z530" s="43"/>
      <c r="AA530" s="43"/>
      <c r="AB530" s="43"/>
      <c r="AC530" s="44"/>
      <c r="AD530" s="22"/>
      <c r="AE530" s="23" t="str">
        <f t="shared" ca="1" si="242"/>
        <v/>
      </c>
      <c r="AF530" s="22"/>
      <c r="AG530" s="23" t="str">
        <f t="shared" ca="1" si="243"/>
        <v/>
      </c>
      <c r="AH530" s="95"/>
      <c r="AI530" s="29" t="str">
        <f t="shared" ca="1" si="244"/>
        <v/>
      </c>
      <c r="AJ530" s="22"/>
      <c r="AK530" s="23" t="str">
        <f t="shared" ca="1" si="245"/>
        <v/>
      </c>
      <c r="AL530" s="22"/>
      <c r="AM530" s="23" t="str">
        <f t="shared" ca="1" si="246"/>
        <v/>
      </c>
      <c r="AN530" s="9" t="str">
        <f t="shared" si="247"/>
        <v/>
      </c>
      <c r="AO530" s="9" t="str">
        <f t="shared" si="248"/>
        <v/>
      </c>
      <c r="AP530" s="9" t="str">
        <f>IF(AN530=7,VLOOKUP(AO530,設定!$A$2:$B$6,2,1),"---")</f>
        <v>---</v>
      </c>
      <c r="AQ530" s="64"/>
      <c r="AR530" s="65"/>
      <c r="AS530" s="65"/>
      <c r="AT530" s="66" t="s">
        <v>105</v>
      </c>
      <c r="AU530" s="67"/>
      <c r="AV530" s="66"/>
      <c r="AW530" s="68"/>
      <c r="AX530" s="69" t="str">
        <f t="shared" si="251"/>
        <v/>
      </c>
      <c r="AY530" s="66" t="s">
        <v>105</v>
      </c>
      <c r="AZ530" s="66" t="s">
        <v>105</v>
      </c>
      <c r="BA530" s="66" t="s">
        <v>105</v>
      </c>
      <c r="BB530" s="66"/>
      <c r="BC530" s="66"/>
      <c r="BD530" s="66"/>
      <c r="BE530" s="66"/>
      <c r="BF530" s="70"/>
      <c r="BG530" s="74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153"/>
      <c r="BZ530" s="83"/>
      <c r="CA530" s="31"/>
      <c r="CB530" s="31">
        <v>518</v>
      </c>
      <c r="CC530" s="15" t="str">
        <f t="shared" si="249"/>
        <v/>
      </c>
      <c r="CD530" s="15" t="str">
        <f t="shared" si="252"/>
        <v>立得点表!3:12</v>
      </c>
      <c r="CE530" s="92" t="str">
        <f t="shared" si="253"/>
        <v>立得点表!16:25</v>
      </c>
      <c r="CF530" s="15" t="str">
        <f t="shared" si="254"/>
        <v>立3段得点表!3:13</v>
      </c>
      <c r="CG530" s="92" t="str">
        <f t="shared" si="255"/>
        <v>立3段得点表!16:25</v>
      </c>
      <c r="CH530" s="15" t="str">
        <f t="shared" si="256"/>
        <v>ボール得点表!3:13</v>
      </c>
      <c r="CI530" s="92" t="str">
        <f t="shared" si="257"/>
        <v>ボール得点表!16:25</v>
      </c>
      <c r="CJ530" s="15" t="str">
        <f t="shared" si="258"/>
        <v>50m得点表!3:13</v>
      </c>
      <c r="CK530" s="92" t="str">
        <f t="shared" si="259"/>
        <v>50m得点表!16:25</v>
      </c>
      <c r="CL530" s="15" t="str">
        <f t="shared" si="260"/>
        <v>往得点表!3:13</v>
      </c>
      <c r="CM530" s="92" t="str">
        <f t="shared" si="261"/>
        <v>往得点表!16:25</v>
      </c>
      <c r="CN530" s="15" t="str">
        <f t="shared" si="262"/>
        <v>腕得点表!3:13</v>
      </c>
      <c r="CO530" s="92" t="str">
        <f t="shared" si="263"/>
        <v>腕得点表!16:25</v>
      </c>
      <c r="CP530" s="15" t="str">
        <f t="shared" si="264"/>
        <v>腕膝得点表!3:4</v>
      </c>
      <c r="CQ530" s="92" t="str">
        <f t="shared" si="265"/>
        <v>腕膝得点表!8:9</v>
      </c>
      <c r="CR530" s="15" t="str">
        <f t="shared" si="266"/>
        <v>20mシャトルラン得点表!3:13</v>
      </c>
      <c r="CS530" s="92" t="str">
        <f t="shared" si="267"/>
        <v>20mシャトルラン得点表!16:25</v>
      </c>
      <c r="CT530" s="31" t="b">
        <f t="shared" si="250"/>
        <v>0</v>
      </c>
    </row>
    <row r="531" spans="1:98">
      <c r="A531" s="8">
        <v>519</v>
      </c>
      <c r="B531" s="117"/>
      <c r="C531" s="13"/>
      <c r="D531" s="138"/>
      <c r="E531" s="13"/>
      <c r="F531" s="111" t="str">
        <f t="shared" si="238"/>
        <v/>
      </c>
      <c r="G531" s="13"/>
      <c r="H531" s="13"/>
      <c r="I531" s="29"/>
      <c r="J531" s="114" t="str">
        <f t="shared" ca="1" si="239"/>
        <v/>
      </c>
      <c r="K531" s="4"/>
      <c r="L531" s="43"/>
      <c r="M531" s="43"/>
      <c r="N531" s="120"/>
      <c r="O531" s="22"/>
      <c r="P531" s="23" t="str">
        <f t="shared" ca="1" si="240"/>
        <v/>
      </c>
      <c r="Q531" s="42"/>
      <c r="R531" s="43"/>
      <c r="S531" s="43"/>
      <c r="T531" s="43"/>
      <c r="U531" s="120"/>
      <c r="V531" s="95"/>
      <c r="W531" s="29" t="str">
        <f t="shared" ca="1" si="241"/>
        <v/>
      </c>
      <c r="X531" s="29"/>
      <c r="Y531" s="42"/>
      <c r="Z531" s="43"/>
      <c r="AA531" s="43"/>
      <c r="AB531" s="43"/>
      <c r="AC531" s="44"/>
      <c r="AD531" s="22"/>
      <c r="AE531" s="23" t="str">
        <f t="shared" ca="1" si="242"/>
        <v/>
      </c>
      <c r="AF531" s="22"/>
      <c r="AG531" s="23" t="str">
        <f t="shared" ca="1" si="243"/>
        <v/>
      </c>
      <c r="AH531" s="95"/>
      <c r="AI531" s="29" t="str">
        <f t="shared" ca="1" si="244"/>
        <v/>
      </c>
      <c r="AJ531" s="22"/>
      <c r="AK531" s="23" t="str">
        <f t="shared" ca="1" si="245"/>
        <v/>
      </c>
      <c r="AL531" s="22"/>
      <c r="AM531" s="23" t="str">
        <f t="shared" ca="1" si="246"/>
        <v/>
      </c>
      <c r="AN531" s="9" t="str">
        <f t="shared" si="247"/>
        <v/>
      </c>
      <c r="AO531" s="9" t="str">
        <f t="shared" si="248"/>
        <v/>
      </c>
      <c r="AP531" s="9" t="str">
        <f>IF(AN531=7,VLOOKUP(AO531,設定!$A$2:$B$6,2,1),"---")</f>
        <v>---</v>
      </c>
      <c r="AQ531" s="64"/>
      <c r="AR531" s="65"/>
      <c r="AS531" s="65"/>
      <c r="AT531" s="66" t="s">
        <v>105</v>
      </c>
      <c r="AU531" s="67"/>
      <c r="AV531" s="66"/>
      <c r="AW531" s="68"/>
      <c r="AX531" s="69" t="str">
        <f t="shared" si="251"/>
        <v/>
      </c>
      <c r="AY531" s="66" t="s">
        <v>105</v>
      </c>
      <c r="AZ531" s="66" t="s">
        <v>105</v>
      </c>
      <c r="BA531" s="66" t="s">
        <v>105</v>
      </c>
      <c r="BB531" s="66"/>
      <c r="BC531" s="66"/>
      <c r="BD531" s="66"/>
      <c r="BE531" s="66"/>
      <c r="BF531" s="70"/>
      <c r="BG531" s="74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153"/>
      <c r="BZ531" s="83"/>
      <c r="CA531" s="31"/>
      <c r="CB531" s="31">
        <v>519</v>
      </c>
      <c r="CC531" s="15" t="str">
        <f t="shared" si="249"/>
        <v/>
      </c>
      <c r="CD531" s="15" t="str">
        <f t="shared" si="252"/>
        <v>立得点表!3:12</v>
      </c>
      <c r="CE531" s="92" t="str">
        <f t="shared" si="253"/>
        <v>立得点表!16:25</v>
      </c>
      <c r="CF531" s="15" t="str">
        <f t="shared" si="254"/>
        <v>立3段得点表!3:13</v>
      </c>
      <c r="CG531" s="92" t="str">
        <f t="shared" si="255"/>
        <v>立3段得点表!16:25</v>
      </c>
      <c r="CH531" s="15" t="str">
        <f t="shared" si="256"/>
        <v>ボール得点表!3:13</v>
      </c>
      <c r="CI531" s="92" t="str">
        <f t="shared" si="257"/>
        <v>ボール得点表!16:25</v>
      </c>
      <c r="CJ531" s="15" t="str">
        <f t="shared" si="258"/>
        <v>50m得点表!3:13</v>
      </c>
      <c r="CK531" s="92" t="str">
        <f t="shared" si="259"/>
        <v>50m得点表!16:25</v>
      </c>
      <c r="CL531" s="15" t="str">
        <f t="shared" si="260"/>
        <v>往得点表!3:13</v>
      </c>
      <c r="CM531" s="92" t="str">
        <f t="shared" si="261"/>
        <v>往得点表!16:25</v>
      </c>
      <c r="CN531" s="15" t="str">
        <f t="shared" si="262"/>
        <v>腕得点表!3:13</v>
      </c>
      <c r="CO531" s="92" t="str">
        <f t="shared" si="263"/>
        <v>腕得点表!16:25</v>
      </c>
      <c r="CP531" s="15" t="str">
        <f t="shared" si="264"/>
        <v>腕膝得点表!3:4</v>
      </c>
      <c r="CQ531" s="92" t="str">
        <f t="shared" si="265"/>
        <v>腕膝得点表!8:9</v>
      </c>
      <c r="CR531" s="15" t="str">
        <f t="shared" si="266"/>
        <v>20mシャトルラン得点表!3:13</v>
      </c>
      <c r="CS531" s="92" t="str">
        <f t="shared" si="267"/>
        <v>20mシャトルラン得点表!16:25</v>
      </c>
      <c r="CT531" s="31" t="b">
        <f t="shared" si="250"/>
        <v>0</v>
      </c>
    </row>
    <row r="532" spans="1:98">
      <c r="A532" s="8">
        <v>520</v>
      </c>
      <c r="B532" s="117"/>
      <c r="C532" s="13"/>
      <c r="D532" s="138"/>
      <c r="E532" s="13"/>
      <c r="F532" s="111" t="str">
        <f t="shared" si="238"/>
        <v/>
      </c>
      <c r="G532" s="13"/>
      <c r="H532" s="13"/>
      <c r="I532" s="29"/>
      <c r="J532" s="114" t="str">
        <f t="shared" ca="1" si="239"/>
        <v/>
      </c>
      <c r="K532" s="4"/>
      <c r="L532" s="43"/>
      <c r="M532" s="43"/>
      <c r="N532" s="120"/>
      <c r="O532" s="22"/>
      <c r="P532" s="23" t="str">
        <f t="shared" ca="1" si="240"/>
        <v/>
      </c>
      <c r="Q532" s="42"/>
      <c r="R532" s="43"/>
      <c r="S532" s="43"/>
      <c r="T532" s="43"/>
      <c r="U532" s="120"/>
      <c r="V532" s="95"/>
      <c r="W532" s="29" t="str">
        <f t="shared" ca="1" si="241"/>
        <v/>
      </c>
      <c r="X532" s="29"/>
      <c r="Y532" s="42"/>
      <c r="Z532" s="43"/>
      <c r="AA532" s="43"/>
      <c r="AB532" s="43"/>
      <c r="AC532" s="44"/>
      <c r="AD532" s="22"/>
      <c r="AE532" s="23" t="str">
        <f t="shared" ca="1" si="242"/>
        <v/>
      </c>
      <c r="AF532" s="22"/>
      <c r="AG532" s="23" t="str">
        <f t="shared" ca="1" si="243"/>
        <v/>
      </c>
      <c r="AH532" s="95"/>
      <c r="AI532" s="29" t="str">
        <f t="shared" ca="1" si="244"/>
        <v/>
      </c>
      <c r="AJ532" s="22"/>
      <c r="AK532" s="23" t="str">
        <f t="shared" ca="1" si="245"/>
        <v/>
      </c>
      <c r="AL532" s="22"/>
      <c r="AM532" s="23" t="str">
        <f t="shared" ca="1" si="246"/>
        <v/>
      </c>
      <c r="AN532" s="9" t="str">
        <f t="shared" si="247"/>
        <v/>
      </c>
      <c r="AO532" s="9" t="str">
        <f t="shared" si="248"/>
        <v/>
      </c>
      <c r="AP532" s="9" t="str">
        <f>IF(AN532=7,VLOOKUP(AO532,設定!$A$2:$B$6,2,1),"---")</f>
        <v>---</v>
      </c>
      <c r="AQ532" s="64"/>
      <c r="AR532" s="65"/>
      <c r="AS532" s="65"/>
      <c r="AT532" s="66" t="s">
        <v>105</v>
      </c>
      <c r="AU532" s="67"/>
      <c r="AV532" s="66"/>
      <c r="AW532" s="68"/>
      <c r="AX532" s="69" t="str">
        <f t="shared" si="251"/>
        <v/>
      </c>
      <c r="AY532" s="66" t="s">
        <v>105</v>
      </c>
      <c r="AZ532" s="66" t="s">
        <v>105</v>
      </c>
      <c r="BA532" s="66" t="s">
        <v>105</v>
      </c>
      <c r="BB532" s="66"/>
      <c r="BC532" s="66"/>
      <c r="BD532" s="66"/>
      <c r="BE532" s="66"/>
      <c r="BF532" s="70"/>
      <c r="BG532" s="74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153"/>
      <c r="BZ532" s="83"/>
      <c r="CA532" s="31"/>
      <c r="CB532" s="31">
        <v>520</v>
      </c>
      <c r="CC532" s="15" t="str">
        <f t="shared" si="249"/>
        <v/>
      </c>
      <c r="CD532" s="15" t="str">
        <f t="shared" si="252"/>
        <v>立得点表!3:12</v>
      </c>
      <c r="CE532" s="92" t="str">
        <f t="shared" si="253"/>
        <v>立得点表!16:25</v>
      </c>
      <c r="CF532" s="15" t="str">
        <f t="shared" si="254"/>
        <v>立3段得点表!3:13</v>
      </c>
      <c r="CG532" s="92" t="str">
        <f t="shared" si="255"/>
        <v>立3段得点表!16:25</v>
      </c>
      <c r="CH532" s="15" t="str">
        <f t="shared" si="256"/>
        <v>ボール得点表!3:13</v>
      </c>
      <c r="CI532" s="92" t="str">
        <f t="shared" si="257"/>
        <v>ボール得点表!16:25</v>
      </c>
      <c r="CJ532" s="15" t="str">
        <f t="shared" si="258"/>
        <v>50m得点表!3:13</v>
      </c>
      <c r="CK532" s="92" t="str">
        <f t="shared" si="259"/>
        <v>50m得点表!16:25</v>
      </c>
      <c r="CL532" s="15" t="str">
        <f t="shared" si="260"/>
        <v>往得点表!3:13</v>
      </c>
      <c r="CM532" s="92" t="str">
        <f t="shared" si="261"/>
        <v>往得点表!16:25</v>
      </c>
      <c r="CN532" s="15" t="str">
        <f t="shared" si="262"/>
        <v>腕得点表!3:13</v>
      </c>
      <c r="CO532" s="92" t="str">
        <f t="shared" si="263"/>
        <v>腕得点表!16:25</v>
      </c>
      <c r="CP532" s="15" t="str">
        <f t="shared" si="264"/>
        <v>腕膝得点表!3:4</v>
      </c>
      <c r="CQ532" s="92" t="str">
        <f t="shared" si="265"/>
        <v>腕膝得点表!8:9</v>
      </c>
      <c r="CR532" s="15" t="str">
        <f t="shared" si="266"/>
        <v>20mシャトルラン得点表!3:13</v>
      </c>
      <c r="CS532" s="92" t="str">
        <f t="shared" si="267"/>
        <v>20mシャトルラン得点表!16:25</v>
      </c>
      <c r="CT532" s="31" t="b">
        <f t="shared" si="250"/>
        <v>0</v>
      </c>
    </row>
    <row r="533" spans="1:98">
      <c r="A533" s="8">
        <v>521</v>
      </c>
      <c r="B533" s="117"/>
      <c r="C533" s="13"/>
      <c r="D533" s="138"/>
      <c r="E533" s="13"/>
      <c r="F533" s="111" t="str">
        <f t="shared" si="238"/>
        <v/>
      </c>
      <c r="G533" s="13"/>
      <c r="H533" s="13"/>
      <c r="I533" s="29"/>
      <c r="J533" s="114" t="str">
        <f t="shared" ca="1" si="239"/>
        <v/>
      </c>
      <c r="K533" s="4"/>
      <c r="L533" s="43"/>
      <c r="M533" s="43"/>
      <c r="N533" s="120"/>
      <c r="O533" s="22"/>
      <c r="P533" s="23" t="str">
        <f t="shared" ca="1" si="240"/>
        <v/>
      </c>
      <c r="Q533" s="42"/>
      <c r="R533" s="43"/>
      <c r="S533" s="43"/>
      <c r="T533" s="43"/>
      <c r="U533" s="120"/>
      <c r="V533" s="95"/>
      <c r="W533" s="29" t="str">
        <f t="shared" ca="1" si="241"/>
        <v/>
      </c>
      <c r="X533" s="29"/>
      <c r="Y533" s="42"/>
      <c r="Z533" s="43"/>
      <c r="AA533" s="43"/>
      <c r="AB533" s="43"/>
      <c r="AC533" s="44"/>
      <c r="AD533" s="22"/>
      <c r="AE533" s="23" t="str">
        <f t="shared" ca="1" si="242"/>
        <v/>
      </c>
      <c r="AF533" s="22"/>
      <c r="AG533" s="23" t="str">
        <f t="shared" ca="1" si="243"/>
        <v/>
      </c>
      <c r="AH533" s="95"/>
      <c r="AI533" s="29" t="str">
        <f t="shared" ca="1" si="244"/>
        <v/>
      </c>
      <c r="AJ533" s="22"/>
      <c r="AK533" s="23" t="str">
        <f t="shared" ca="1" si="245"/>
        <v/>
      </c>
      <c r="AL533" s="22"/>
      <c r="AM533" s="23" t="str">
        <f t="shared" ca="1" si="246"/>
        <v/>
      </c>
      <c r="AN533" s="9" t="str">
        <f t="shared" si="247"/>
        <v/>
      </c>
      <c r="AO533" s="9" t="str">
        <f t="shared" si="248"/>
        <v/>
      </c>
      <c r="AP533" s="9" t="str">
        <f>IF(AN533=7,VLOOKUP(AO533,設定!$A$2:$B$6,2,1),"---")</f>
        <v>---</v>
      </c>
      <c r="AQ533" s="64"/>
      <c r="AR533" s="65"/>
      <c r="AS533" s="65"/>
      <c r="AT533" s="66" t="s">
        <v>105</v>
      </c>
      <c r="AU533" s="67"/>
      <c r="AV533" s="66"/>
      <c r="AW533" s="68"/>
      <c r="AX533" s="69" t="str">
        <f t="shared" si="251"/>
        <v/>
      </c>
      <c r="AY533" s="66" t="s">
        <v>105</v>
      </c>
      <c r="AZ533" s="66" t="s">
        <v>105</v>
      </c>
      <c r="BA533" s="66" t="s">
        <v>105</v>
      </c>
      <c r="BB533" s="66"/>
      <c r="BC533" s="66"/>
      <c r="BD533" s="66"/>
      <c r="BE533" s="66"/>
      <c r="BF533" s="70"/>
      <c r="BG533" s="74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153"/>
      <c r="BZ533" s="83"/>
      <c r="CA533" s="31"/>
      <c r="CB533" s="31">
        <v>521</v>
      </c>
      <c r="CC533" s="15" t="str">
        <f t="shared" si="249"/>
        <v/>
      </c>
      <c r="CD533" s="15" t="str">
        <f t="shared" si="252"/>
        <v>立得点表!3:12</v>
      </c>
      <c r="CE533" s="92" t="str">
        <f t="shared" si="253"/>
        <v>立得点表!16:25</v>
      </c>
      <c r="CF533" s="15" t="str">
        <f t="shared" si="254"/>
        <v>立3段得点表!3:13</v>
      </c>
      <c r="CG533" s="92" t="str">
        <f t="shared" si="255"/>
        <v>立3段得点表!16:25</v>
      </c>
      <c r="CH533" s="15" t="str">
        <f t="shared" si="256"/>
        <v>ボール得点表!3:13</v>
      </c>
      <c r="CI533" s="92" t="str">
        <f t="shared" si="257"/>
        <v>ボール得点表!16:25</v>
      </c>
      <c r="CJ533" s="15" t="str">
        <f t="shared" si="258"/>
        <v>50m得点表!3:13</v>
      </c>
      <c r="CK533" s="92" t="str">
        <f t="shared" si="259"/>
        <v>50m得点表!16:25</v>
      </c>
      <c r="CL533" s="15" t="str">
        <f t="shared" si="260"/>
        <v>往得点表!3:13</v>
      </c>
      <c r="CM533" s="92" t="str">
        <f t="shared" si="261"/>
        <v>往得点表!16:25</v>
      </c>
      <c r="CN533" s="15" t="str">
        <f t="shared" si="262"/>
        <v>腕得点表!3:13</v>
      </c>
      <c r="CO533" s="92" t="str">
        <f t="shared" si="263"/>
        <v>腕得点表!16:25</v>
      </c>
      <c r="CP533" s="15" t="str">
        <f t="shared" si="264"/>
        <v>腕膝得点表!3:4</v>
      </c>
      <c r="CQ533" s="92" t="str">
        <f t="shared" si="265"/>
        <v>腕膝得点表!8:9</v>
      </c>
      <c r="CR533" s="15" t="str">
        <f t="shared" si="266"/>
        <v>20mシャトルラン得点表!3:13</v>
      </c>
      <c r="CS533" s="92" t="str">
        <f t="shared" si="267"/>
        <v>20mシャトルラン得点表!16:25</v>
      </c>
      <c r="CT533" s="31" t="b">
        <f t="shared" si="250"/>
        <v>0</v>
      </c>
    </row>
    <row r="534" spans="1:98">
      <c r="A534" s="8">
        <v>522</v>
      </c>
      <c r="B534" s="117"/>
      <c r="C534" s="13"/>
      <c r="D534" s="138"/>
      <c r="E534" s="13"/>
      <c r="F534" s="111" t="str">
        <f t="shared" si="238"/>
        <v/>
      </c>
      <c r="G534" s="13"/>
      <c r="H534" s="13"/>
      <c r="I534" s="29"/>
      <c r="J534" s="114" t="str">
        <f t="shared" ca="1" si="239"/>
        <v/>
      </c>
      <c r="K534" s="4"/>
      <c r="L534" s="43"/>
      <c r="M534" s="43"/>
      <c r="N534" s="120"/>
      <c r="O534" s="22"/>
      <c r="P534" s="23" t="str">
        <f t="shared" ca="1" si="240"/>
        <v/>
      </c>
      <c r="Q534" s="42"/>
      <c r="R534" s="43"/>
      <c r="S534" s="43"/>
      <c r="T534" s="43"/>
      <c r="U534" s="120"/>
      <c r="V534" s="95"/>
      <c r="W534" s="29" t="str">
        <f t="shared" ca="1" si="241"/>
        <v/>
      </c>
      <c r="X534" s="29"/>
      <c r="Y534" s="42"/>
      <c r="Z534" s="43"/>
      <c r="AA534" s="43"/>
      <c r="AB534" s="43"/>
      <c r="AC534" s="44"/>
      <c r="AD534" s="22"/>
      <c r="AE534" s="23" t="str">
        <f t="shared" ca="1" si="242"/>
        <v/>
      </c>
      <c r="AF534" s="22"/>
      <c r="AG534" s="23" t="str">
        <f t="shared" ca="1" si="243"/>
        <v/>
      </c>
      <c r="AH534" s="95"/>
      <c r="AI534" s="29" t="str">
        <f t="shared" ca="1" si="244"/>
        <v/>
      </c>
      <c r="AJ534" s="22"/>
      <c r="AK534" s="23" t="str">
        <f t="shared" ca="1" si="245"/>
        <v/>
      </c>
      <c r="AL534" s="22"/>
      <c r="AM534" s="23" t="str">
        <f t="shared" ca="1" si="246"/>
        <v/>
      </c>
      <c r="AN534" s="9" t="str">
        <f t="shared" si="247"/>
        <v/>
      </c>
      <c r="AO534" s="9" t="str">
        <f t="shared" si="248"/>
        <v/>
      </c>
      <c r="AP534" s="9" t="str">
        <f>IF(AN534=7,VLOOKUP(AO534,設定!$A$2:$B$6,2,1),"---")</f>
        <v>---</v>
      </c>
      <c r="AQ534" s="64"/>
      <c r="AR534" s="65"/>
      <c r="AS534" s="65"/>
      <c r="AT534" s="66" t="s">
        <v>105</v>
      </c>
      <c r="AU534" s="67"/>
      <c r="AV534" s="66"/>
      <c r="AW534" s="68"/>
      <c r="AX534" s="69" t="str">
        <f t="shared" si="251"/>
        <v/>
      </c>
      <c r="AY534" s="66" t="s">
        <v>105</v>
      </c>
      <c r="AZ534" s="66" t="s">
        <v>105</v>
      </c>
      <c r="BA534" s="66" t="s">
        <v>105</v>
      </c>
      <c r="BB534" s="66"/>
      <c r="BC534" s="66"/>
      <c r="BD534" s="66"/>
      <c r="BE534" s="66"/>
      <c r="BF534" s="70"/>
      <c r="BG534" s="74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153"/>
      <c r="BZ534" s="83"/>
      <c r="CA534" s="31"/>
      <c r="CB534" s="31">
        <v>522</v>
      </c>
      <c r="CC534" s="15" t="str">
        <f t="shared" si="249"/>
        <v/>
      </c>
      <c r="CD534" s="15" t="str">
        <f t="shared" si="252"/>
        <v>立得点表!3:12</v>
      </c>
      <c r="CE534" s="92" t="str">
        <f t="shared" si="253"/>
        <v>立得点表!16:25</v>
      </c>
      <c r="CF534" s="15" t="str">
        <f t="shared" si="254"/>
        <v>立3段得点表!3:13</v>
      </c>
      <c r="CG534" s="92" t="str">
        <f t="shared" si="255"/>
        <v>立3段得点表!16:25</v>
      </c>
      <c r="CH534" s="15" t="str">
        <f t="shared" si="256"/>
        <v>ボール得点表!3:13</v>
      </c>
      <c r="CI534" s="92" t="str">
        <f t="shared" si="257"/>
        <v>ボール得点表!16:25</v>
      </c>
      <c r="CJ534" s="15" t="str">
        <f t="shared" si="258"/>
        <v>50m得点表!3:13</v>
      </c>
      <c r="CK534" s="92" t="str">
        <f t="shared" si="259"/>
        <v>50m得点表!16:25</v>
      </c>
      <c r="CL534" s="15" t="str">
        <f t="shared" si="260"/>
        <v>往得点表!3:13</v>
      </c>
      <c r="CM534" s="92" t="str">
        <f t="shared" si="261"/>
        <v>往得点表!16:25</v>
      </c>
      <c r="CN534" s="15" t="str">
        <f t="shared" si="262"/>
        <v>腕得点表!3:13</v>
      </c>
      <c r="CO534" s="92" t="str">
        <f t="shared" si="263"/>
        <v>腕得点表!16:25</v>
      </c>
      <c r="CP534" s="15" t="str">
        <f t="shared" si="264"/>
        <v>腕膝得点表!3:4</v>
      </c>
      <c r="CQ534" s="92" t="str">
        <f t="shared" si="265"/>
        <v>腕膝得点表!8:9</v>
      </c>
      <c r="CR534" s="15" t="str">
        <f t="shared" si="266"/>
        <v>20mシャトルラン得点表!3:13</v>
      </c>
      <c r="CS534" s="92" t="str">
        <f t="shared" si="267"/>
        <v>20mシャトルラン得点表!16:25</v>
      </c>
      <c r="CT534" s="31" t="b">
        <f t="shared" si="250"/>
        <v>0</v>
      </c>
    </row>
    <row r="535" spans="1:98">
      <c r="A535" s="8">
        <v>523</v>
      </c>
      <c r="B535" s="117"/>
      <c r="C535" s="13"/>
      <c r="D535" s="138"/>
      <c r="E535" s="13"/>
      <c r="F535" s="111" t="str">
        <f t="shared" si="238"/>
        <v/>
      </c>
      <c r="G535" s="13"/>
      <c r="H535" s="13"/>
      <c r="I535" s="29"/>
      <c r="J535" s="114" t="str">
        <f t="shared" ca="1" si="239"/>
        <v/>
      </c>
      <c r="K535" s="4"/>
      <c r="L535" s="43"/>
      <c r="M535" s="43"/>
      <c r="N535" s="120"/>
      <c r="O535" s="22"/>
      <c r="P535" s="23" t="str">
        <f t="shared" ca="1" si="240"/>
        <v/>
      </c>
      <c r="Q535" s="42"/>
      <c r="R535" s="43"/>
      <c r="S535" s="43"/>
      <c r="T535" s="43"/>
      <c r="U535" s="120"/>
      <c r="V535" s="95"/>
      <c r="W535" s="29" t="str">
        <f t="shared" ca="1" si="241"/>
        <v/>
      </c>
      <c r="X535" s="29"/>
      <c r="Y535" s="42"/>
      <c r="Z535" s="43"/>
      <c r="AA535" s="43"/>
      <c r="AB535" s="43"/>
      <c r="AC535" s="44"/>
      <c r="AD535" s="22"/>
      <c r="AE535" s="23" t="str">
        <f t="shared" ca="1" si="242"/>
        <v/>
      </c>
      <c r="AF535" s="22"/>
      <c r="AG535" s="23" t="str">
        <f t="shared" ca="1" si="243"/>
        <v/>
      </c>
      <c r="AH535" s="95"/>
      <c r="AI535" s="29" t="str">
        <f t="shared" ca="1" si="244"/>
        <v/>
      </c>
      <c r="AJ535" s="22"/>
      <c r="AK535" s="23" t="str">
        <f t="shared" ca="1" si="245"/>
        <v/>
      </c>
      <c r="AL535" s="22"/>
      <c r="AM535" s="23" t="str">
        <f t="shared" ca="1" si="246"/>
        <v/>
      </c>
      <c r="AN535" s="9" t="str">
        <f t="shared" si="247"/>
        <v/>
      </c>
      <c r="AO535" s="9" t="str">
        <f t="shared" si="248"/>
        <v/>
      </c>
      <c r="AP535" s="9" t="str">
        <f>IF(AN535=7,VLOOKUP(AO535,設定!$A$2:$B$6,2,1),"---")</f>
        <v>---</v>
      </c>
      <c r="AQ535" s="64"/>
      <c r="AR535" s="65"/>
      <c r="AS535" s="65"/>
      <c r="AT535" s="66" t="s">
        <v>105</v>
      </c>
      <c r="AU535" s="67"/>
      <c r="AV535" s="66"/>
      <c r="AW535" s="68"/>
      <c r="AX535" s="69" t="str">
        <f t="shared" si="251"/>
        <v/>
      </c>
      <c r="AY535" s="66" t="s">
        <v>105</v>
      </c>
      <c r="AZ535" s="66" t="s">
        <v>105</v>
      </c>
      <c r="BA535" s="66" t="s">
        <v>105</v>
      </c>
      <c r="BB535" s="66"/>
      <c r="BC535" s="66"/>
      <c r="BD535" s="66"/>
      <c r="BE535" s="66"/>
      <c r="BF535" s="70"/>
      <c r="BG535" s="74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153"/>
      <c r="BZ535" s="83"/>
      <c r="CA535" s="31"/>
      <c r="CB535" s="31">
        <v>523</v>
      </c>
      <c r="CC535" s="15" t="str">
        <f t="shared" si="249"/>
        <v/>
      </c>
      <c r="CD535" s="15" t="str">
        <f t="shared" si="252"/>
        <v>立得点表!3:12</v>
      </c>
      <c r="CE535" s="92" t="str">
        <f t="shared" si="253"/>
        <v>立得点表!16:25</v>
      </c>
      <c r="CF535" s="15" t="str">
        <f t="shared" si="254"/>
        <v>立3段得点表!3:13</v>
      </c>
      <c r="CG535" s="92" t="str">
        <f t="shared" si="255"/>
        <v>立3段得点表!16:25</v>
      </c>
      <c r="CH535" s="15" t="str">
        <f t="shared" si="256"/>
        <v>ボール得点表!3:13</v>
      </c>
      <c r="CI535" s="92" t="str">
        <f t="shared" si="257"/>
        <v>ボール得点表!16:25</v>
      </c>
      <c r="CJ535" s="15" t="str">
        <f t="shared" si="258"/>
        <v>50m得点表!3:13</v>
      </c>
      <c r="CK535" s="92" t="str">
        <f t="shared" si="259"/>
        <v>50m得点表!16:25</v>
      </c>
      <c r="CL535" s="15" t="str">
        <f t="shared" si="260"/>
        <v>往得点表!3:13</v>
      </c>
      <c r="CM535" s="92" t="str">
        <f t="shared" si="261"/>
        <v>往得点表!16:25</v>
      </c>
      <c r="CN535" s="15" t="str">
        <f t="shared" si="262"/>
        <v>腕得点表!3:13</v>
      </c>
      <c r="CO535" s="92" t="str">
        <f t="shared" si="263"/>
        <v>腕得点表!16:25</v>
      </c>
      <c r="CP535" s="15" t="str">
        <f t="shared" si="264"/>
        <v>腕膝得点表!3:4</v>
      </c>
      <c r="CQ535" s="92" t="str">
        <f t="shared" si="265"/>
        <v>腕膝得点表!8:9</v>
      </c>
      <c r="CR535" s="15" t="str">
        <f t="shared" si="266"/>
        <v>20mシャトルラン得点表!3:13</v>
      </c>
      <c r="CS535" s="92" t="str">
        <f t="shared" si="267"/>
        <v>20mシャトルラン得点表!16:25</v>
      </c>
      <c r="CT535" s="31" t="b">
        <f t="shared" si="250"/>
        <v>0</v>
      </c>
    </row>
    <row r="536" spans="1:98">
      <c r="A536" s="8">
        <v>524</v>
      </c>
      <c r="B536" s="117"/>
      <c r="C536" s="13"/>
      <c r="D536" s="138"/>
      <c r="E536" s="13"/>
      <c r="F536" s="111" t="str">
        <f t="shared" si="238"/>
        <v/>
      </c>
      <c r="G536" s="13"/>
      <c r="H536" s="13"/>
      <c r="I536" s="29"/>
      <c r="J536" s="114" t="str">
        <f t="shared" ca="1" si="239"/>
        <v/>
      </c>
      <c r="K536" s="4"/>
      <c r="L536" s="43"/>
      <c r="M536" s="43"/>
      <c r="N536" s="120"/>
      <c r="O536" s="22"/>
      <c r="P536" s="23" t="str">
        <f t="shared" ca="1" si="240"/>
        <v/>
      </c>
      <c r="Q536" s="42"/>
      <c r="R536" s="43"/>
      <c r="S536" s="43"/>
      <c r="T536" s="43"/>
      <c r="U536" s="120"/>
      <c r="V536" s="95"/>
      <c r="W536" s="29" t="str">
        <f t="shared" ca="1" si="241"/>
        <v/>
      </c>
      <c r="X536" s="29"/>
      <c r="Y536" s="42"/>
      <c r="Z536" s="43"/>
      <c r="AA536" s="43"/>
      <c r="AB536" s="43"/>
      <c r="AC536" s="44"/>
      <c r="AD536" s="22"/>
      <c r="AE536" s="23" t="str">
        <f t="shared" ca="1" si="242"/>
        <v/>
      </c>
      <c r="AF536" s="22"/>
      <c r="AG536" s="23" t="str">
        <f t="shared" ca="1" si="243"/>
        <v/>
      </c>
      <c r="AH536" s="95"/>
      <c r="AI536" s="29" t="str">
        <f t="shared" ca="1" si="244"/>
        <v/>
      </c>
      <c r="AJ536" s="22"/>
      <c r="AK536" s="23" t="str">
        <f t="shared" ca="1" si="245"/>
        <v/>
      </c>
      <c r="AL536" s="22"/>
      <c r="AM536" s="23" t="str">
        <f t="shared" ca="1" si="246"/>
        <v/>
      </c>
      <c r="AN536" s="9" t="str">
        <f t="shared" si="247"/>
        <v/>
      </c>
      <c r="AO536" s="9" t="str">
        <f t="shared" si="248"/>
        <v/>
      </c>
      <c r="AP536" s="9" t="str">
        <f>IF(AN536=7,VLOOKUP(AO536,設定!$A$2:$B$6,2,1),"---")</f>
        <v>---</v>
      </c>
      <c r="AQ536" s="64"/>
      <c r="AR536" s="65"/>
      <c r="AS536" s="65"/>
      <c r="AT536" s="66" t="s">
        <v>105</v>
      </c>
      <c r="AU536" s="67"/>
      <c r="AV536" s="66"/>
      <c r="AW536" s="68"/>
      <c r="AX536" s="69" t="str">
        <f t="shared" si="251"/>
        <v/>
      </c>
      <c r="AY536" s="66" t="s">
        <v>105</v>
      </c>
      <c r="AZ536" s="66" t="s">
        <v>105</v>
      </c>
      <c r="BA536" s="66" t="s">
        <v>105</v>
      </c>
      <c r="BB536" s="66"/>
      <c r="BC536" s="66"/>
      <c r="BD536" s="66"/>
      <c r="BE536" s="66"/>
      <c r="BF536" s="70"/>
      <c r="BG536" s="74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153"/>
      <c r="BZ536" s="83"/>
      <c r="CA536" s="31"/>
      <c r="CB536" s="31">
        <v>524</v>
      </c>
      <c r="CC536" s="15" t="str">
        <f t="shared" si="249"/>
        <v/>
      </c>
      <c r="CD536" s="15" t="str">
        <f t="shared" si="252"/>
        <v>立得点表!3:12</v>
      </c>
      <c r="CE536" s="92" t="str">
        <f t="shared" si="253"/>
        <v>立得点表!16:25</v>
      </c>
      <c r="CF536" s="15" t="str">
        <f t="shared" si="254"/>
        <v>立3段得点表!3:13</v>
      </c>
      <c r="CG536" s="92" t="str">
        <f t="shared" si="255"/>
        <v>立3段得点表!16:25</v>
      </c>
      <c r="CH536" s="15" t="str">
        <f t="shared" si="256"/>
        <v>ボール得点表!3:13</v>
      </c>
      <c r="CI536" s="92" t="str">
        <f t="shared" si="257"/>
        <v>ボール得点表!16:25</v>
      </c>
      <c r="CJ536" s="15" t="str">
        <f t="shared" si="258"/>
        <v>50m得点表!3:13</v>
      </c>
      <c r="CK536" s="92" t="str">
        <f t="shared" si="259"/>
        <v>50m得点表!16:25</v>
      </c>
      <c r="CL536" s="15" t="str">
        <f t="shared" si="260"/>
        <v>往得点表!3:13</v>
      </c>
      <c r="CM536" s="92" t="str">
        <f t="shared" si="261"/>
        <v>往得点表!16:25</v>
      </c>
      <c r="CN536" s="15" t="str">
        <f t="shared" si="262"/>
        <v>腕得点表!3:13</v>
      </c>
      <c r="CO536" s="92" t="str">
        <f t="shared" si="263"/>
        <v>腕得点表!16:25</v>
      </c>
      <c r="CP536" s="15" t="str">
        <f t="shared" si="264"/>
        <v>腕膝得点表!3:4</v>
      </c>
      <c r="CQ536" s="92" t="str">
        <f t="shared" si="265"/>
        <v>腕膝得点表!8:9</v>
      </c>
      <c r="CR536" s="15" t="str">
        <f t="shared" si="266"/>
        <v>20mシャトルラン得点表!3:13</v>
      </c>
      <c r="CS536" s="92" t="str">
        <f t="shared" si="267"/>
        <v>20mシャトルラン得点表!16:25</v>
      </c>
      <c r="CT536" s="31" t="b">
        <f t="shared" si="250"/>
        <v>0</v>
      </c>
    </row>
    <row r="537" spans="1:98">
      <c r="A537" s="8">
        <v>525</v>
      </c>
      <c r="B537" s="117"/>
      <c r="C537" s="13"/>
      <c r="D537" s="138"/>
      <c r="E537" s="13"/>
      <c r="F537" s="111" t="str">
        <f t="shared" si="238"/>
        <v/>
      </c>
      <c r="G537" s="13"/>
      <c r="H537" s="13"/>
      <c r="I537" s="29"/>
      <c r="J537" s="114" t="str">
        <f t="shared" ca="1" si="239"/>
        <v/>
      </c>
      <c r="K537" s="4"/>
      <c r="L537" s="43"/>
      <c r="M537" s="43"/>
      <c r="N537" s="120"/>
      <c r="O537" s="22"/>
      <c r="P537" s="23" t="str">
        <f t="shared" ca="1" si="240"/>
        <v/>
      </c>
      <c r="Q537" s="42"/>
      <c r="R537" s="43"/>
      <c r="S537" s="43"/>
      <c r="T537" s="43"/>
      <c r="U537" s="120"/>
      <c r="V537" s="95"/>
      <c r="W537" s="29" t="str">
        <f t="shared" ca="1" si="241"/>
        <v/>
      </c>
      <c r="X537" s="29"/>
      <c r="Y537" s="42"/>
      <c r="Z537" s="43"/>
      <c r="AA537" s="43"/>
      <c r="AB537" s="43"/>
      <c r="AC537" s="44"/>
      <c r="AD537" s="22"/>
      <c r="AE537" s="23" t="str">
        <f t="shared" ca="1" si="242"/>
        <v/>
      </c>
      <c r="AF537" s="22"/>
      <c r="AG537" s="23" t="str">
        <f t="shared" ca="1" si="243"/>
        <v/>
      </c>
      <c r="AH537" s="95"/>
      <c r="AI537" s="29" t="str">
        <f t="shared" ca="1" si="244"/>
        <v/>
      </c>
      <c r="AJ537" s="22"/>
      <c r="AK537" s="23" t="str">
        <f t="shared" ca="1" si="245"/>
        <v/>
      </c>
      <c r="AL537" s="22"/>
      <c r="AM537" s="23" t="str">
        <f t="shared" ca="1" si="246"/>
        <v/>
      </c>
      <c r="AN537" s="9" t="str">
        <f t="shared" si="247"/>
        <v/>
      </c>
      <c r="AO537" s="9" t="str">
        <f t="shared" si="248"/>
        <v/>
      </c>
      <c r="AP537" s="9" t="str">
        <f>IF(AN537=7,VLOOKUP(AO537,設定!$A$2:$B$6,2,1),"---")</f>
        <v>---</v>
      </c>
      <c r="AQ537" s="64"/>
      <c r="AR537" s="65"/>
      <c r="AS537" s="65"/>
      <c r="AT537" s="66" t="s">
        <v>105</v>
      </c>
      <c r="AU537" s="67"/>
      <c r="AV537" s="66"/>
      <c r="AW537" s="68"/>
      <c r="AX537" s="69" t="str">
        <f t="shared" si="251"/>
        <v/>
      </c>
      <c r="AY537" s="66" t="s">
        <v>105</v>
      </c>
      <c r="AZ537" s="66" t="s">
        <v>105</v>
      </c>
      <c r="BA537" s="66" t="s">
        <v>105</v>
      </c>
      <c r="BB537" s="66"/>
      <c r="BC537" s="66"/>
      <c r="BD537" s="66"/>
      <c r="BE537" s="66"/>
      <c r="BF537" s="70"/>
      <c r="BG537" s="74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153"/>
      <c r="BZ537" s="83"/>
      <c r="CA537" s="31"/>
      <c r="CB537" s="31">
        <v>525</v>
      </c>
      <c r="CC537" s="15" t="str">
        <f t="shared" si="249"/>
        <v/>
      </c>
      <c r="CD537" s="15" t="str">
        <f t="shared" si="252"/>
        <v>立得点表!3:12</v>
      </c>
      <c r="CE537" s="92" t="str">
        <f t="shared" si="253"/>
        <v>立得点表!16:25</v>
      </c>
      <c r="CF537" s="15" t="str">
        <f t="shared" si="254"/>
        <v>立3段得点表!3:13</v>
      </c>
      <c r="CG537" s="92" t="str">
        <f t="shared" si="255"/>
        <v>立3段得点表!16:25</v>
      </c>
      <c r="CH537" s="15" t="str">
        <f t="shared" si="256"/>
        <v>ボール得点表!3:13</v>
      </c>
      <c r="CI537" s="92" t="str">
        <f t="shared" si="257"/>
        <v>ボール得点表!16:25</v>
      </c>
      <c r="CJ537" s="15" t="str">
        <f t="shared" si="258"/>
        <v>50m得点表!3:13</v>
      </c>
      <c r="CK537" s="92" t="str">
        <f t="shared" si="259"/>
        <v>50m得点表!16:25</v>
      </c>
      <c r="CL537" s="15" t="str">
        <f t="shared" si="260"/>
        <v>往得点表!3:13</v>
      </c>
      <c r="CM537" s="92" t="str">
        <f t="shared" si="261"/>
        <v>往得点表!16:25</v>
      </c>
      <c r="CN537" s="15" t="str">
        <f t="shared" si="262"/>
        <v>腕得点表!3:13</v>
      </c>
      <c r="CO537" s="92" t="str">
        <f t="shared" si="263"/>
        <v>腕得点表!16:25</v>
      </c>
      <c r="CP537" s="15" t="str">
        <f t="shared" si="264"/>
        <v>腕膝得点表!3:4</v>
      </c>
      <c r="CQ537" s="92" t="str">
        <f t="shared" si="265"/>
        <v>腕膝得点表!8:9</v>
      </c>
      <c r="CR537" s="15" t="str">
        <f t="shared" si="266"/>
        <v>20mシャトルラン得点表!3:13</v>
      </c>
      <c r="CS537" s="92" t="str">
        <f t="shared" si="267"/>
        <v>20mシャトルラン得点表!16:25</v>
      </c>
      <c r="CT537" s="31" t="b">
        <f t="shared" si="250"/>
        <v>0</v>
      </c>
    </row>
    <row r="538" spans="1:98">
      <c r="A538" s="8">
        <v>526</v>
      </c>
      <c r="B538" s="117"/>
      <c r="C538" s="13"/>
      <c r="D538" s="138"/>
      <c r="E538" s="13"/>
      <c r="F538" s="111" t="str">
        <f t="shared" si="238"/>
        <v/>
      </c>
      <c r="G538" s="13"/>
      <c r="H538" s="13"/>
      <c r="I538" s="29"/>
      <c r="J538" s="114" t="str">
        <f t="shared" ca="1" si="239"/>
        <v/>
      </c>
      <c r="K538" s="4"/>
      <c r="L538" s="43"/>
      <c r="M538" s="43"/>
      <c r="N538" s="120"/>
      <c r="O538" s="22"/>
      <c r="P538" s="23" t="str">
        <f t="shared" ca="1" si="240"/>
        <v/>
      </c>
      <c r="Q538" s="42"/>
      <c r="R538" s="43"/>
      <c r="S538" s="43"/>
      <c r="T538" s="43"/>
      <c r="U538" s="120"/>
      <c r="V538" s="95"/>
      <c r="W538" s="29" t="str">
        <f t="shared" ca="1" si="241"/>
        <v/>
      </c>
      <c r="X538" s="29"/>
      <c r="Y538" s="42"/>
      <c r="Z538" s="43"/>
      <c r="AA538" s="43"/>
      <c r="AB538" s="43"/>
      <c r="AC538" s="44"/>
      <c r="AD538" s="22"/>
      <c r="AE538" s="23" t="str">
        <f t="shared" ca="1" si="242"/>
        <v/>
      </c>
      <c r="AF538" s="22"/>
      <c r="AG538" s="23" t="str">
        <f t="shared" ca="1" si="243"/>
        <v/>
      </c>
      <c r="AH538" s="95"/>
      <c r="AI538" s="29" t="str">
        <f t="shared" ca="1" si="244"/>
        <v/>
      </c>
      <c r="AJ538" s="22"/>
      <c r="AK538" s="23" t="str">
        <f t="shared" ca="1" si="245"/>
        <v/>
      </c>
      <c r="AL538" s="22"/>
      <c r="AM538" s="23" t="str">
        <f t="shared" ca="1" si="246"/>
        <v/>
      </c>
      <c r="AN538" s="9" t="str">
        <f t="shared" si="247"/>
        <v/>
      </c>
      <c r="AO538" s="9" t="str">
        <f t="shared" si="248"/>
        <v/>
      </c>
      <c r="AP538" s="9" t="str">
        <f>IF(AN538=7,VLOOKUP(AO538,設定!$A$2:$B$6,2,1),"---")</f>
        <v>---</v>
      </c>
      <c r="AQ538" s="64"/>
      <c r="AR538" s="65"/>
      <c r="AS538" s="65"/>
      <c r="AT538" s="66" t="s">
        <v>105</v>
      </c>
      <c r="AU538" s="67"/>
      <c r="AV538" s="66"/>
      <c r="AW538" s="68"/>
      <c r="AX538" s="69" t="str">
        <f t="shared" si="251"/>
        <v/>
      </c>
      <c r="AY538" s="66" t="s">
        <v>105</v>
      </c>
      <c r="AZ538" s="66" t="s">
        <v>105</v>
      </c>
      <c r="BA538" s="66" t="s">
        <v>105</v>
      </c>
      <c r="BB538" s="66"/>
      <c r="BC538" s="66"/>
      <c r="BD538" s="66"/>
      <c r="BE538" s="66"/>
      <c r="BF538" s="70"/>
      <c r="BG538" s="74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153"/>
      <c r="BZ538" s="83"/>
      <c r="CA538" s="31"/>
      <c r="CB538" s="31">
        <v>526</v>
      </c>
      <c r="CC538" s="15" t="str">
        <f t="shared" si="249"/>
        <v/>
      </c>
      <c r="CD538" s="15" t="str">
        <f t="shared" si="252"/>
        <v>立得点表!3:12</v>
      </c>
      <c r="CE538" s="92" t="str">
        <f t="shared" si="253"/>
        <v>立得点表!16:25</v>
      </c>
      <c r="CF538" s="15" t="str">
        <f t="shared" si="254"/>
        <v>立3段得点表!3:13</v>
      </c>
      <c r="CG538" s="92" t="str">
        <f t="shared" si="255"/>
        <v>立3段得点表!16:25</v>
      </c>
      <c r="CH538" s="15" t="str">
        <f t="shared" si="256"/>
        <v>ボール得点表!3:13</v>
      </c>
      <c r="CI538" s="92" t="str">
        <f t="shared" si="257"/>
        <v>ボール得点表!16:25</v>
      </c>
      <c r="CJ538" s="15" t="str">
        <f t="shared" si="258"/>
        <v>50m得点表!3:13</v>
      </c>
      <c r="CK538" s="92" t="str">
        <f t="shared" si="259"/>
        <v>50m得点表!16:25</v>
      </c>
      <c r="CL538" s="15" t="str">
        <f t="shared" si="260"/>
        <v>往得点表!3:13</v>
      </c>
      <c r="CM538" s="92" t="str">
        <f t="shared" si="261"/>
        <v>往得点表!16:25</v>
      </c>
      <c r="CN538" s="15" t="str">
        <f t="shared" si="262"/>
        <v>腕得点表!3:13</v>
      </c>
      <c r="CO538" s="92" t="str">
        <f t="shared" si="263"/>
        <v>腕得点表!16:25</v>
      </c>
      <c r="CP538" s="15" t="str">
        <f t="shared" si="264"/>
        <v>腕膝得点表!3:4</v>
      </c>
      <c r="CQ538" s="92" t="str">
        <f t="shared" si="265"/>
        <v>腕膝得点表!8:9</v>
      </c>
      <c r="CR538" s="15" t="str">
        <f t="shared" si="266"/>
        <v>20mシャトルラン得点表!3:13</v>
      </c>
      <c r="CS538" s="92" t="str">
        <f t="shared" si="267"/>
        <v>20mシャトルラン得点表!16:25</v>
      </c>
      <c r="CT538" s="31" t="b">
        <f t="shared" si="250"/>
        <v>0</v>
      </c>
    </row>
    <row r="539" spans="1:98">
      <c r="A539" s="8">
        <v>527</v>
      </c>
      <c r="B539" s="117"/>
      <c r="C539" s="13"/>
      <c r="D539" s="138"/>
      <c r="E539" s="13"/>
      <c r="F539" s="111" t="str">
        <f t="shared" si="238"/>
        <v/>
      </c>
      <c r="G539" s="13"/>
      <c r="H539" s="13"/>
      <c r="I539" s="29"/>
      <c r="J539" s="114" t="str">
        <f t="shared" ca="1" si="239"/>
        <v/>
      </c>
      <c r="K539" s="4"/>
      <c r="L539" s="43"/>
      <c r="M539" s="43"/>
      <c r="N539" s="120"/>
      <c r="O539" s="22"/>
      <c r="P539" s="23" t="str">
        <f t="shared" ca="1" si="240"/>
        <v/>
      </c>
      <c r="Q539" s="42"/>
      <c r="R539" s="43"/>
      <c r="S539" s="43"/>
      <c r="T539" s="43"/>
      <c r="U539" s="120"/>
      <c r="V539" s="95"/>
      <c r="W539" s="29" t="str">
        <f t="shared" ca="1" si="241"/>
        <v/>
      </c>
      <c r="X539" s="29"/>
      <c r="Y539" s="42"/>
      <c r="Z539" s="43"/>
      <c r="AA539" s="43"/>
      <c r="AB539" s="43"/>
      <c r="AC539" s="44"/>
      <c r="AD539" s="22"/>
      <c r="AE539" s="23" t="str">
        <f t="shared" ca="1" si="242"/>
        <v/>
      </c>
      <c r="AF539" s="22"/>
      <c r="AG539" s="23" t="str">
        <f t="shared" ca="1" si="243"/>
        <v/>
      </c>
      <c r="AH539" s="95"/>
      <c r="AI539" s="29" t="str">
        <f t="shared" ca="1" si="244"/>
        <v/>
      </c>
      <c r="AJ539" s="22"/>
      <c r="AK539" s="23" t="str">
        <f t="shared" ca="1" si="245"/>
        <v/>
      </c>
      <c r="AL539" s="22"/>
      <c r="AM539" s="23" t="str">
        <f t="shared" ca="1" si="246"/>
        <v/>
      </c>
      <c r="AN539" s="9" t="str">
        <f t="shared" si="247"/>
        <v/>
      </c>
      <c r="AO539" s="9" t="str">
        <f t="shared" si="248"/>
        <v/>
      </c>
      <c r="AP539" s="9" t="str">
        <f>IF(AN539=7,VLOOKUP(AO539,設定!$A$2:$B$6,2,1),"---")</f>
        <v>---</v>
      </c>
      <c r="AQ539" s="64"/>
      <c r="AR539" s="65"/>
      <c r="AS539" s="65"/>
      <c r="AT539" s="66" t="s">
        <v>105</v>
      </c>
      <c r="AU539" s="67"/>
      <c r="AV539" s="66"/>
      <c r="AW539" s="68"/>
      <c r="AX539" s="69" t="str">
        <f t="shared" si="251"/>
        <v/>
      </c>
      <c r="AY539" s="66" t="s">
        <v>105</v>
      </c>
      <c r="AZ539" s="66" t="s">
        <v>105</v>
      </c>
      <c r="BA539" s="66" t="s">
        <v>105</v>
      </c>
      <c r="BB539" s="66"/>
      <c r="BC539" s="66"/>
      <c r="BD539" s="66"/>
      <c r="BE539" s="66"/>
      <c r="BF539" s="70"/>
      <c r="BG539" s="74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153"/>
      <c r="BZ539" s="83"/>
      <c r="CA539" s="31"/>
      <c r="CB539" s="31">
        <v>527</v>
      </c>
      <c r="CC539" s="15" t="str">
        <f t="shared" si="249"/>
        <v/>
      </c>
      <c r="CD539" s="15" t="str">
        <f t="shared" si="252"/>
        <v>立得点表!3:12</v>
      </c>
      <c r="CE539" s="92" t="str">
        <f t="shared" si="253"/>
        <v>立得点表!16:25</v>
      </c>
      <c r="CF539" s="15" t="str">
        <f t="shared" si="254"/>
        <v>立3段得点表!3:13</v>
      </c>
      <c r="CG539" s="92" t="str">
        <f t="shared" si="255"/>
        <v>立3段得点表!16:25</v>
      </c>
      <c r="CH539" s="15" t="str">
        <f t="shared" si="256"/>
        <v>ボール得点表!3:13</v>
      </c>
      <c r="CI539" s="92" t="str">
        <f t="shared" si="257"/>
        <v>ボール得点表!16:25</v>
      </c>
      <c r="CJ539" s="15" t="str">
        <f t="shared" si="258"/>
        <v>50m得点表!3:13</v>
      </c>
      <c r="CK539" s="92" t="str">
        <f t="shared" si="259"/>
        <v>50m得点表!16:25</v>
      </c>
      <c r="CL539" s="15" t="str">
        <f t="shared" si="260"/>
        <v>往得点表!3:13</v>
      </c>
      <c r="CM539" s="92" t="str">
        <f t="shared" si="261"/>
        <v>往得点表!16:25</v>
      </c>
      <c r="CN539" s="15" t="str">
        <f t="shared" si="262"/>
        <v>腕得点表!3:13</v>
      </c>
      <c r="CO539" s="92" t="str">
        <f t="shared" si="263"/>
        <v>腕得点表!16:25</v>
      </c>
      <c r="CP539" s="15" t="str">
        <f t="shared" si="264"/>
        <v>腕膝得点表!3:4</v>
      </c>
      <c r="CQ539" s="92" t="str">
        <f t="shared" si="265"/>
        <v>腕膝得点表!8:9</v>
      </c>
      <c r="CR539" s="15" t="str">
        <f t="shared" si="266"/>
        <v>20mシャトルラン得点表!3:13</v>
      </c>
      <c r="CS539" s="92" t="str">
        <f t="shared" si="267"/>
        <v>20mシャトルラン得点表!16:25</v>
      </c>
      <c r="CT539" s="31" t="b">
        <f t="shared" si="250"/>
        <v>0</v>
      </c>
    </row>
    <row r="540" spans="1:98">
      <c r="A540" s="8">
        <v>528</v>
      </c>
      <c r="B540" s="117"/>
      <c r="C540" s="13"/>
      <c r="D540" s="138"/>
      <c r="E540" s="13"/>
      <c r="F540" s="111" t="str">
        <f t="shared" si="238"/>
        <v/>
      </c>
      <c r="G540" s="13"/>
      <c r="H540" s="13"/>
      <c r="I540" s="29"/>
      <c r="J540" s="114" t="str">
        <f t="shared" ca="1" si="239"/>
        <v/>
      </c>
      <c r="K540" s="4"/>
      <c r="L540" s="43"/>
      <c r="M540" s="43"/>
      <c r="N540" s="120"/>
      <c r="O540" s="22"/>
      <c r="P540" s="23" t="str">
        <f t="shared" ca="1" si="240"/>
        <v/>
      </c>
      <c r="Q540" s="42"/>
      <c r="R540" s="43"/>
      <c r="S540" s="43"/>
      <c r="T540" s="43"/>
      <c r="U540" s="120"/>
      <c r="V540" s="95"/>
      <c r="W540" s="29" t="str">
        <f t="shared" ca="1" si="241"/>
        <v/>
      </c>
      <c r="X540" s="29"/>
      <c r="Y540" s="42"/>
      <c r="Z540" s="43"/>
      <c r="AA540" s="43"/>
      <c r="AB540" s="43"/>
      <c r="AC540" s="44"/>
      <c r="AD540" s="22"/>
      <c r="AE540" s="23" t="str">
        <f t="shared" ca="1" si="242"/>
        <v/>
      </c>
      <c r="AF540" s="22"/>
      <c r="AG540" s="23" t="str">
        <f t="shared" ca="1" si="243"/>
        <v/>
      </c>
      <c r="AH540" s="95"/>
      <c r="AI540" s="29" t="str">
        <f t="shared" ca="1" si="244"/>
        <v/>
      </c>
      <c r="AJ540" s="22"/>
      <c r="AK540" s="23" t="str">
        <f t="shared" ca="1" si="245"/>
        <v/>
      </c>
      <c r="AL540" s="22"/>
      <c r="AM540" s="23" t="str">
        <f t="shared" ca="1" si="246"/>
        <v/>
      </c>
      <c r="AN540" s="9" t="str">
        <f t="shared" si="247"/>
        <v/>
      </c>
      <c r="AO540" s="9" t="str">
        <f t="shared" si="248"/>
        <v/>
      </c>
      <c r="AP540" s="9" t="str">
        <f>IF(AN540=7,VLOOKUP(AO540,設定!$A$2:$B$6,2,1),"---")</f>
        <v>---</v>
      </c>
      <c r="AQ540" s="64"/>
      <c r="AR540" s="65"/>
      <c r="AS540" s="65"/>
      <c r="AT540" s="66" t="s">
        <v>105</v>
      </c>
      <c r="AU540" s="67"/>
      <c r="AV540" s="66"/>
      <c r="AW540" s="68"/>
      <c r="AX540" s="69" t="str">
        <f t="shared" si="251"/>
        <v/>
      </c>
      <c r="AY540" s="66" t="s">
        <v>105</v>
      </c>
      <c r="AZ540" s="66" t="s">
        <v>105</v>
      </c>
      <c r="BA540" s="66" t="s">
        <v>105</v>
      </c>
      <c r="BB540" s="66"/>
      <c r="BC540" s="66"/>
      <c r="BD540" s="66"/>
      <c r="BE540" s="66"/>
      <c r="BF540" s="70"/>
      <c r="BG540" s="74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153"/>
      <c r="BZ540" s="83"/>
      <c r="CA540" s="31"/>
      <c r="CB540" s="31">
        <v>528</v>
      </c>
      <c r="CC540" s="15" t="str">
        <f t="shared" si="249"/>
        <v/>
      </c>
      <c r="CD540" s="15" t="str">
        <f t="shared" si="252"/>
        <v>立得点表!3:12</v>
      </c>
      <c r="CE540" s="92" t="str">
        <f t="shared" si="253"/>
        <v>立得点表!16:25</v>
      </c>
      <c r="CF540" s="15" t="str">
        <f t="shared" si="254"/>
        <v>立3段得点表!3:13</v>
      </c>
      <c r="CG540" s="92" t="str">
        <f t="shared" si="255"/>
        <v>立3段得点表!16:25</v>
      </c>
      <c r="CH540" s="15" t="str">
        <f t="shared" si="256"/>
        <v>ボール得点表!3:13</v>
      </c>
      <c r="CI540" s="92" t="str">
        <f t="shared" si="257"/>
        <v>ボール得点表!16:25</v>
      </c>
      <c r="CJ540" s="15" t="str">
        <f t="shared" si="258"/>
        <v>50m得点表!3:13</v>
      </c>
      <c r="CK540" s="92" t="str">
        <f t="shared" si="259"/>
        <v>50m得点表!16:25</v>
      </c>
      <c r="CL540" s="15" t="str">
        <f t="shared" si="260"/>
        <v>往得点表!3:13</v>
      </c>
      <c r="CM540" s="92" t="str">
        <f t="shared" si="261"/>
        <v>往得点表!16:25</v>
      </c>
      <c r="CN540" s="15" t="str">
        <f t="shared" si="262"/>
        <v>腕得点表!3:13</v>
      </c>
      <c r="CO540" s="92" t="str">
        <f t="shared" si="263"/>
        <v>腕得点表!16:25</v>
      </c>
      <c r="CP540" s="15" t="str">
        <f t="shared" si="264"/>
        <v>腕膝得点表!3:4</v>
      </c>
      <c r="CQ540" s="92" t="str">
        <f t="shared" si="265"/>
        <v>腕膝得点表!8:9</v>
      </c>
      <c r="CR540" s="15" t="str">
        <f t="shared" si="266"/>
        <v>20mシャトルラン得点表!3:13</v>
      </c>
      <c r="CS540" s="92" t="str">
        <f t="shared" si="267"/>
        <v>20mシャトルラン得点表!16:25</v>
      </c>
      <c r="CT540" s="31" t="b">
        <f t="shared" si="250"/>
        <v>0</v>
      </c>
    </row>
    <row r="541" spans="1:98">
      <c r="A541" s="8">
        <v>529</v>
      </c>
      <c r="B541" s="117"/>
      <c r="C541" s="13"/>
      <c r="D541" s="138"/>
      <c r="E541" s="13"/>
      <c r="F541" s="111" t="str">
        <f t="shared" si="238"/>
        <v/>
      </c>
      <c r="G541" s="13"/>
      <c r="H541" s="13"/>
      <c r="I541" s="29"/>
      <c r="J541" s="114" t="str">
        <f t="shared" ca="1" si="239"/>
        <v/>
      </c>
      <c r="K541" s="4"/>
      <c r="L541" s="43"/>
      <c r="M541" s="43"/>
      <c r="N541" s="120"/>
      <c r="O541" s="22"/>
      <c r="P541" s="23" t="str">
        <f t="shared" ca="1" si="240"/>
        <v/>
      </c>
      <c r="Q541" s="42"/>
      <c r="R541" s="43"/>
      <c r="S541" s="43"/>
      <c r="T541" s="43"/>
      <c r="U541" s="120"/>
      <c r="V541" s="95"/>
      <c r="W541" s="29" t="str">
        <f t="shared" ca="1" si="241"/>
        <v/>
      </c>
      <c r="X541" s="29"/>
      <c r="Y541" s="42"/>
      <c r="Z541" s="43"/>
      <c r="AA541" s="43"/>
      <c r="AB541" s="43"/>
      <c r="AC541" s="44"/>
      <c r="AD541" s="22"/>
      <c r="AE541" s="23" t="str">
        <f t="shared" ca="1" si="242"/>
        <v/>
      </c>
      <c r="AF541" s="22"/>
      <c r="AG541" s="23" t="str">
        <f t="shared" ca="1" si="243"/>
        <v/>
      </c>
      <c r="AH541" s="95"/>
      <c r="AI541" s="29" t="str">
        <f t="shared" ca="1" si="244"/>
        <v/>
      </c>
      <c r="AJ541" s="22"/>
      <c r="AK541" s="23" t="str">
        <f t="shared" ca="1" si="245"/>
        <v/>
      </c>
      <c r="AL541" s="22"/>
      <c r="AM541" s="23" t="str">
        <f t="shared" ca="1" si="246"/>
        <v/>
      </c>
      <c r="AN541" s="9" t="str">
        <f t="shared" si="247"/>
        <v/>
      </c>
      <c r="AO541" s="9" t="str">
        <f t="shared" si="248"/>
        <v/>
      </c>
      <c r="AP541" s="9" t="str">
        <f>IF(AN541=7,VLOOKUP(AO541,設定!$A$2:$B$6,2,1),"---")</f>
        <v>---</v>
      </c>
      <c r="AQ541" s="64"/>
      <c r="AR541" s="65"/>
      <c r="AS541" s="65"/>
      <c r="AT541" s="66" t="s">
        <v>105</v>
      </c>
      <c r="AU541" s="67"/>
      <c r="AV541" s="66"/>
      <c r="AW541" s="68"/>
      <c r="AX541" s="69" t="str">
        <f t="shared" si="251"/>
        <v/>
      </c>
      <c r="AY541" s="66" t="s">
        <v>105</v>
      </c>
      <c r="AZ541" s="66" t="s">
        <v>105</v>
      </c>
      <c r="BA541" s="66" t="s">
        <v>105</v>
      </c>
      <c r="BB541" s="66"/>
      <c r="BC541" s="66"/>
      <c r="BD541" s="66"/>
      <c r="BE541" s="66"/>
      <c r="BF541" s="70"/>
      <c r="BG541" s="74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153"/>
      <c r="BZ541" s="83"/>
      <c r="CA541" s="31"/>
      <c r="CB541" s="31">
        <v>529</v>
      </c>
      <c r="CC541" s="15" t="str">
        <f t="shared" si="249"/>
        <v/>
      </c>
      <c r="CD541" s="15" t="str">
        <f t="shared" si="252"/>
        <v>立得点表!3:12</v>
      </c>
      <c r="CE541" s="92" t="str">
        <f t="shared" si="253"/>
        <v>立得点表!16:25</v>
      </c>
      <c r="CF541" s="15" t="str">
        <f t="shared" si="254"/>
        <v>立3段得点表!3:13</v>
      </c>
      <c r="CG541" s="92" t="str">
        <f t="shared" si="255"/>
        <v>立3段得点表!16:25</v>
      </c>
      <c r="CH541" s="15" t="str">
        <f t="shared" si="256"/>
        <v>ボール得点表!3:13</v>
      </c>
      <c r="CI541" s="92" t="str">
        <f t="shared" si="257"/>
        <v>ボール得点表!16:25</v>
      </c>
      <c r="CJ541" s="15" t="str">
        <f t="shared" si="258"/>
        <v>50m得点表!3:13</v>
      </c>
      <c r="CK541" s="92" t="str">
        <f t="shared" si="259"/>
        <v>50m得点表!16:25</v>
      </c>
      <c r="CL541" s="15" t="str">
        <f t="shared" si="260"/>
        <v>往得点表!3:13</v>
      </c>
      <c r="CM541" s="92" t="str">
        <f t="shared" si="261"/>
        <v>往得点表!16:25</v>
      </c>
      <c r="CN541" s="15" t="str">
        <f t="shared" si="262"/>
        <v>腕得点表!3:13</v>
      </c>
      <c r="CO541" s="92" t="str">
        <f t="shared" si="263"/>
        <v>腕得点表!16:25</v>
      </c>
      <c r="CP541" s="15" t="str">
        <f t="shared" si="264"/>
        <v>腕膝得点表!3:4</v>
      </c>
      <c r="CQ541" s="92" t="str">
        <f t="shared" si="265"/>
        <v>腕膝得点表!8:9</v>
      </c>
      <c r="CR541" s="15" t="str">
        <f t="shared" si="266"/>
        <v>20mシャトルラン得点表!3:13</v>
      </c>
      <c r="CS541" s="92" t="str">
        <f t="shared" si="267"/>
        <v>20mシャトルラン得点表!16:25</v>
      </c>
      <c r="CT541" s="31" t="b">
        <f t="shared" si="250"/>
        <v>0</v>
      </c>
    </row>
    <row r="542" spans="1:98">
      <c r="A542" s="8">
        <v>530</v>
      </c>
      <c r="B542" s="117"/>
      <c r="C542" s="13"/>
      <c r="D542" s="138"/>
      <c r="E542" s="13"/>
      <c r="F542" s="111" t="str">
        <f t="shared" si="238"/>
        <v/>
      </c>
      <c r="G542" s="13"/>
      <c r="H542" s="13"/>
      <c r="I542" s="29"/>
      <c r="J542" s="114" t="str">
        <f t="shared" ca="1" si="239"/>
        <v/>
      </c>
      <c r="K542" s="4"/>
      <c r="L542" s="43"/>
      <c r="M542" s="43"/>
      <c r="N542" s="120"/>
      <c r="O542" s="22"/>
      <c r="P542" s="23" t="str">
        <f t="shared" ca="1" si="240"/>
        <v/>
      </c>
      <c r="Q542" s="42"/>
      <c r="R542" s="43"/>
      <c r="S542" s="43"/>
      <c r="T542" s="43"/>
      <c r="U542" s="120"/>
      <c r="V542" s="95"/>
      <c r="W542" s="29" t="str">
        <f t="shared" ca="1" si="241"/>
        <v/>
      </c>
      <c r="X542" s="29"/>
      <c r="Y542" s="42"/>
      <c r="Z542" s="43"/>
      <c r="AA542" s="43"/>
      <c r="AB542" s="43"/>
      <c r="AC542" s="44"/>
      <c r="AD542" s="22"/>
      <c r="AE542" s="23" t="str">
        <f t="shared" ca="1" si="242"/>
        <v/>
      </c>
      <c r="AF542" s="22"/>
      <c r="AG542" s="23" t="str">
        <f t="shared" ca="1" si="243"/>
        <v/>
      </c>
      <c r="AH542" s="95"/>
      <c r="AI542" s="29" t="str">
        <f t="shared" ca="1" si="244"/>
        <v/>
      </c>
      <c r="AJ542" s="22"/>
      <c r="AK542" s="23" t="str">
        <f t="shared" ca="1" si="245"/>
        <v/>
      </c>
      <c r="AL542" s="22"/>
      <c r="AM542" s="23" t="str">
        <f t="shared" ca="1" si="246"/>
        <v/>
      </c>
      <c r="AN542" s="9" t="str">
        <f t="shared" si="247"/>
        <v/>
      </c>
      <c r="AO542" s="9" t="str">
        <f t="shared" si="248"/>
        <v/>
      </c>
      <c r="AP542" s="9" t="str">
        <f>IF(AN542=7,VLOOKUP(AO542,設定!$A$2:$B$6,2,1),"---")</f>
        <v>---</v>
      </c>
      <c r="AQ542" s="64"/>
      <c r="AR542" s="65"/>
      <c r="AS542" s="65"/>
      <c r="AT542" s="66" t="s">
        <v>105</v>
      </c>
      <c r="AU542" s="67"/>
      <c r="AV542" s="66"/>
      <c r="AW542" s="68"/>
      <c r="AX542" s="69" t="str">
        <f t="shared" si="251"/>
        <v/>
      </c>
      <c r="AY542" s="66" t="s">
        <v>105</v>
      </c>
      <c r="AZ542" s="66" t="s">
        <v>105</v>
      </c>
      <c r="BA542" s="66" t="s">
        <v>105</v>
      </c>
      <c r="BB542" s="66"/>
      <c r="BC542" s="66"/>
      <c r="BD542" s="66"/>
      <c r="BE542" s="66"/>
      <c r="BF542" s="70"/>
      <c r="BG542" s="74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153"/>
      <c r="BZ542" s="83"/>
      <c r="CA542" s="31"/>
      <c r="CB542" s="31">
        <v>530</v>
      </c>
      <c r="CC542" s="15" t="str">
        <f t="shared" si="249"/>
        <v/>
      </c>
      <c r="CD542" s="15" t="str">
        <f t="shared" si="252"/>
        <v>立得点表!3:12</v>
      </c>
      <c r="CE542" s="92" t="str">
        <f t="shared" si="253"/>
        <v>立得点表!16:25</v>
      </c>
      <c r="CF542" s="15" t="str">
        <f t="shared" si="254"/>
        <v>立3段得点表!3:13</v>
      </c>
      <c r="CG542" s="92" t="str">
        <f t="shared" si="255"/>
        <v>立3段得点表!16:25</v>
      </c>
      <c r="CH542" s="15" t="str">
        <f t="shared" si="256"/>
        <v>ボール得点表!3:13</v>
      </c>
      <c r="CI542" s="92" t="str">
        <f t="shared" si="257"/>
        <v>ボール得点表!16:25</v>
      </c>
      <c r="CJ542" s="15" t="str">
        <f t="shared" si="258"/>
        <v>50m得点表!3:13</v>
      </c>
      <c r="CK542" s="92" t="str">
        <f t="shared" si="259"/>
        <v>50m得点表!16:25</v>
      </c>
      <c r="CL542" s="15" t="str">
        <f t="shared" si="260"/>
        <v>往得点表!3:13</v>
      </c>
      <c r="CM542" s="92" t="str">
        <f t="shared" si="261"/>
        <v>往得点表!16:25</v>
      </c>
      <c r="CN542" s="15" t="str">
        <f t="shared" si="262"/>
        <v>腕得点表!3:13</v>
      </c>
      <c r="CO542" s="92" t="str">
        <f t="shared" si="263"/>
        <v>腕得点表!16:25</v>
      </c>
      <c r="CP542" s="15" t="str">
        <f t="shared" si="264"/>
        <v>腕膝得点表!3:4</v>
      </c>
      <c r="CQ542" s="92" t="str">
        <f t="shared" si="265"/>
        <v>腕膝得点表!8:9</v>
      </c>
      <c r="CR542" s="15" t="str">
        <f t="shared" si="266"/>
        <v>20mシャトルラン得点表!3:13</v>
      </c>
      <c r="CS542" s="92" t="str">
        <f t="shared" si="267"/>
        <v>20mシャトルラン得点表!16:25</v>
      </c>
      <c r="CT542" s="31" t="b">
        <f t="shared" si="250"/>
        <v>0</v>
      </c>
    </row>
    <row r="543" spans="1:98">
      <c r="A543" s="8">
        <v>531</v>
      </c>
      <c r="B543" s="117"/>
      <c r="C543" s="13"/>
      <c r="D543" s="138"/>
      <c r="E543" s="13"/>
      <c r="F543" s="111" t="str">
        <f t="shared" si="238"/>
        <v/>
      </c>
      <c r="G543" s="13"/>
      <c r="H543" s="13"/>
      <c r="I543" s="29"/>
      <c r="J543" s="114" t="str">
        <f t="shared" ca="1" si="239"/>
        <v/>
      </c>
      <c r="K543" s="4"/>
      <c r="L543" s="43"/>
      <c r="M543" s="43"/>
      <c r="N543" s="120"/>
      <c r="O543" s="22"/>
      <c r="P543" s="23" t="str">
        <f t="shared" ca="1" si="240"/>
        <v/>
      </c>
      <c r="Q543" s="42"/>
      <c r="R543" s="43"/>
      <c r="S543" s="43"/>
      <c r="T543" s="43"/>
      <c r="U543" s="120"/>
      <c r="V543" s="95"/>
      <c r="W543" s="29" t="str">
        <f t="shared" ca="1" si="241"/>
        <v/>
      </c>
      <c r="X543" s="29"/>
      <c r="Y543" s="42"/>
      <c r="Z543" s="43"/>
      <c r="AA543" s="43"/>
      <c r="AB543" s="43"/>
      <c r="AC543" s="44"/>
      <c r="AD543" s="22"/>
      <c r="AE543" s="23" t="str">
        <f t="shared" ca="1" si="242"/>
        <v/>
      </c>
      <c r="AF543" s="22"/>
      <c r="AG543" s="23" t="str">
        <f t="shared" ca="1" si="243"/>
        <v/>
      </c>
      <c r="AH543" s="95"/>
      <c r="AI543" s="29" t="str">
        <f t="shared" ca="1" si="244"/>
        <v/>
      </c>
      <c r="AJ543" s="22"/>
      <c r="AK543" s="23" t="str">
        <f t="shared" ca="1" si="245"/>
        <v/>
      </c>
      <c r="AL543" s="22"/>
      <c r="AM543" s="23" t="str">
        <f t="shared" ca="1" si="246"/>
        <v/>
      </c>
      <c r="AN543" s="9" t="str">
        <f t="shared" si="247"/>
        <v/>
      </c>
      <c r="AO543" s="9" t="str">
        <f t="shared" si="248"/>
        <v/>
      </c>
      <c r="AP543" s="9" t="str">
        <f>IF(AN543=7,VLOOKUP(AO543,設定!$A$2:$B$6,2,1),"---")</f>
        <v>---</v>
      </c>
      <c r="AQ543" s="64"/>
      <c r="AR543" s="65"/>
      <c r="AS543" s="65"/>
      <c r="AT543" s="66" t="s">
        <v>105</v>
      </c>
      <c r="AU543" s="67"/>
      <c r="AV543" s="66"/>
      <c r="AW543" s="68"/>
      <c r="AX543" s="69" t="str">
        <f t="shared" si="251"/>
        <v/>
      </c>
      <c r="AY543" s="66" t="s">
        <v>105</v>
      </c>
      <c r="AZ543" s="66" t="s">
        <v>105</v>
      </c>
      <c r="BA543" s="66" t="s">
        <v>105</v>
      </c>
      <c r="BB543" s="66"/>
      <c r="BC543" s="66"/>
      <c r="BD543" s="66"/>
      <c r="BE543" s="66"/>
      <c r="BF543" s="70"/>
      <c r="BG543" s="74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153"/>
      <c r="BZ543" s="83"/>
      <c r="CA543" s="31"/>
      <c r="CB543" s="31">
        <v>531</v>
      </c>
      <c r="CC543" s="15" t="str">
        <f t="shared" si="249"/>
        <v/>
      </c>
      <c r="CD543" s="15" t="str">
        <f t="shared" si="252"/>
        <v>立得点表!3:12</v>
      </c>
      <c r="CE543" s="92" t="str">
        <f t="shared" si="253"/>
        <v>立得点表!16:25</v>
      </c>
      <c r="CF543" s="15" t="str">
        <f t="shared" si="254"/>
        <v>立3段得点表!3:13</v>
      </c>
      <c r="CG543" s="92" t="str">
        <f t="shared" si="255"/>
        <v>立3段得点表!16:25</v>
      </c>
      <c r="CH543" s="15" t="str">
        <f t="shared" si="256"/>
        <v>ボール得点表!3:13</v>
      </c>
      <c r="CI543" s="92" t="str">
        <f t="shared" si="257"/>
        <v>ボール得点表!16:25</v>
      </c>
      <c r="CJ543" s="15" t="str">
        <f t="shared" si="258"/>
        <v>50m得点表!3:13</v>
      </c>
      <c r="CK543" s="92" t="str">
        <f t="shared" si="259"/>
        <v>50m得点表!16:25</v>
      </c>
      <c r="CL543" s="15" t="str">
        <f t="shared" si="260"/>
        <v>往得点表!3:13</v>
      </c>
      <c r="CM543" s="92" t="str">
        <f t="shared" si="261"/>
        <v>往得点表!16:25</v>
      </c>
      <c r="CN543" s="15" t="str">
        <f t="shared" si="262"/>
        <v>腕得点表!3:13</v>
      </c>
      <c r="CO543" s="92" t="str">
        <f t="shared" si="263"/>
        <v>腕得点表!16:25</v>
      </c>
      <c r="CP543" s="15" t="str">
        <f t="shared" si="264"/>
        <v>腕膝得点表!3:4</v>
      </c>
      <c r="CQ543" s="92" t="str">
        <f t="shared" si="265"/>
        <v>腕膝得点表!8:9</v>
      </c>
      <c r="CR543" s="15" t="str">
        <f t="shared" si="266"/>
        <v>20mシャトルラン得点表!3:13</v>
      </c>
      <c r="CS543" s="92" t="str">
        <f t="shared" si="267"/>
        <v>20mシャトルラン得点表!16:25</v>
      </c>
      <c r="CT543" s="31" t="b">
        <f t="shared" si="250"/>
        <v>0</v>
      </c>
    </row>
    <row r="544" spans="1:98">
      <c r="A544" s="8">
        <v>532</v>
      </c>
      <c r="B544" s="117"/>
      <c r="C544" s="13"/>
      <c r="D544" s="138"/>
      <c r="E544" s="13"/>
      <c r="F544" s="111" t="str">
        <f t="shared" si="238"/>
        <v/>
      </c>
      <c r="G544" s="13"/>
      <c r="H544" s="13"/>
      <c r="I544" s="29"/>
      <c r="J544" s="114" t="str">
        <f t="shared" ca="1" si="239"/>
        <v/>
      </c>
      <c r="K544" s="4"/>
      <c r="L544" s="43"/>
      <c r="M544" s="43"/>
      <c r="N544" s="120"/>
      <c r="O544" s="22"/>
      <c r="P544" s="23" t="str">
        <f t="shared" ca="1" si="240"/>
        <v/>
      </c>
      <c r="Q544" s="42"/>
      <c r="R544" s="43"/>
      <c r="S544" s="43"/>
      <c r="T544" s="43"/>
      <c r="U544" s="120"/>
      <c r="V544" s="95"/>
      <c r="W544" s="29" t="str">
        <f t="shared" ca="1" si="241"/>
        <v/>
      </c>
      <c r="X544" s="29"/>
      <c r="Y544" s="42"/>
      <c r="Z544" s="43"/>
      <c r="AA544" s="43"/>
      <c r="AB544" s="43"/>
      <c r="AC544" s="44"/>
      <c r="AD544" s="22"/>
      <c r="AE544" s="23" t="str">
        <f t="shared" ca="1" si="242"/>
        <v/>
      </c>
      <c r="AF544" s="22"/>
      <c r="AG544" s="23" t="str">
        <f t="shared" ca="1" si="243"/>
        <v/>
      </c>
      <c r="AH544" s="95"/>
      <c r="AI544" s="29" t="str">
        <f t="shared" ca="1" si="244"/>
        <v/>
      </c>
      <c r="AJ544" s="22"/>
      <c r="AK544" s="23" t="str">
        <f t="shared" ca="1" si="245"/>
        <v/>
      </c>
      <c r="AL544" s="22"/>
      <c r="AM544" s="23" t="str">
        <f t="shared" ca="1" si="246"/>
        <v/>
      </c>
      <c r="AN544" s="9" t="str">
        <f t="shared" si="247"/>
        <v/>
      </c>
      <c r="AO544" s="9" t="str">
        <f t="shared" si="248"/>
        <v/>
      </c>
      <c r="AP544" s="9" t="str">
        <f>IF(AN544=7,VLOOKUP(AO544,設定!$A$2:$B$6,2,1),"---")</f>
        <v>---</v>
      </c>
      <c r="AQ544" s="64"/>
      <c r="AR544" s="65"/>
      <c r="AS544" s="65"/>
      <c r="AT544" s="66" t="s">
        <v>105</v>
      </c>
      <c r="AU544" s="67"/>
      <c r="AV544" s="66"/>
      <c r="AW544" s="68"/>
      <c r="AX544" s="69" t="str">
        <f t="shared" si="251"/>
        <v/>
      </c>
      <c r="AY544" s="66" t="s">
        <v>105</v>
      </c>
      <c r="AZ544" s="66" t="s">
        <v>105</v>
      </c>
      <c r="BA544" s="66" t="s">
        <v>105</v>
      </c>
      <c r="BB544" s="66"/>
      <c r="BC544" s="66"/>
      <c r="BD544" s="66"/>
      <c r="BE544" s="66"/>
      <c r="BF544" s="70"/>
      <c r="BG544" s="74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153"/>
      <c r="BZ544" s="83"/>
      <c r="CA544" s="31"/>
      <c r="CB544" s="31">
        <v>532</v>
      </c>
      <c r="CC544" s="15" t="str">
        <f t="shared" si="249"/>
        <v/>
      </c>
      <c r="CD544" s="15" t="str">
        <f t="shared" si="252"/>
        <v>立得点表!3:12</v>
      </c>
      <c r="CE544" s="92" t="str">
        <f t="shared" si="253"/>
        <v>立得点表!16:25</v>
      </c>
      <c r="CF544" s="15" t="str">
        <f t="shared" si="254"/>
        <v>立3段得点表!3:13</v>
      </c>
      <c r="CG544" s="92" t="str">
        <f t="shared" si="255"/>
        <v>立3段得点表!16:25</v>
      </c>
      <c r="CH544" s="15" t="str">
        <f t="shared" si="256"/>
        <v>ボール得点表!3:13</v>
      </c>
      <c r="CI544" s="92" t="str">
        <f t="shared" si="257"/>
        <v>ボール得点表!16:25</v>
      </c>
      <c r="CJ544" s="15" t="str">
        <f t="shared" si="258"/>
        <v>50m得点表!3:13</v>
      </c>
      <c r="CK544" s="92" t="str">
        <f t="shared" si="259"/>
        <v>50m得点表!16:25</v>
      </c>
      <c r="CL544" s="15" t="str">
        <f t="shared" si="260"/>
        <v>往得点表!3:13</v>
      </c>
      <c r="CM544" s="92" t="str">
        <f t="shared" si="261"/>
        <v>往得点表!16:25</v>
      </c>
      <c r="CN544" s="15" t="str">
        <f t="shared" si="262"/>
        <v>腕得点表!3:13</v>
      </c>
      <c r="CO544" s="92" t="str">
        <f t="shared" si="263"/>
        <v>腕得点表!16:25</v>
      </c>
      <c r="CP544" s="15" t="str">
        <f t="shared" si="264"/>
        <v>腕膝得点表!3:4</v>
      </c>
      <c r="CQ544" s="92" t="str">
        <f t="shared" si="265"/>
        <v>腕膝得点表!8:9</v>
      </c>
      <c r="CR544" s="15" t="str">
        <f t="shared" si="266"/>
        <v>20mシャトルラン得点表!3:13</v>
      </c>
      <c r="CS544" s="92" t="str">
        <f t="shared" si="267"/>
        <v>20mシャトルラン得点表!16:25</v>
      </c>
      <c r="CT544" s="31" t="b">
        <f t="shared" si="250"/>
        <v>0</v>
      </c>
    </row>
    <row r="545" spans="1:98">
      <c r="A545" s="8">
        <v>533</v>
      </c>
      <c r="B545" s="117"/>
      <c r="C545" s="13"/>
      <c r="D545" s="138"/>
      <c r="E545" s="13"/>
      <c r="F545" s="111" t="str">
        <f t="shared" si="238"/>
        <v/>
      </c>
      <c r="G545" s="13"/>
      <c r="H545" s="13"/>
      <c r="I545" s="29"/>
      <c r="J545" s="114" t="str">
        <f t="shared" ca="1" si="239"/>
        <v/>
      </c>
      <c r="K545" s="4"/>
      <c r="L545" s="43"/>
      <c r="M545" s="43"/>
      <c r="N545" s="120"/>
      <c r="O545" s="22"/>
      <c r="P545" s="23" t="str">
        <f t="shared" ca="1" si="240"/>
        <v/>
      </c>
      <c r="Q545" s="42"/>
      <c r="R545" s="43"/>
      <c r="S545" s="43"/>
      <c r="T545" s="43"/>
      <c r="U545" s="120"/>
      <c r="V545" s="95"/>
      <c r="W545" s="29" t="str">
        <f t="shared" ca="1" si="241"/>
        <v/>
      </c>
      <c r="X545" s="29"/>
      <c r="Y545" s="42"/>
      <c r="Z545" s="43"/>
      <c r="AA545" s="43"/>
      <c r="AB545" s="43"/>
      <c r="AC545" s="44"/>
      <c r="AD545" s="22"/>
      <c r="AE545" s="23" t="str">
        <f t="shared" ca="1" si="242"/>
        <v/>
      </c>
      <c r="AF545" s="22"/>
      <c r="AG545" s="23" t="str">
        <f t="shared" ca="1" si="243"/>
        <v/>
      </c>
      <c r="AH545" s="95"/>
      <c r="AI545" s="29" t="str">
        <f t="shared" ca="1" si="244"/>
        <v/>
      </c>
      <c r="AJ545" s="22"/>
      <c r="AK545" s="23" t="str">
        <f t="shared" ca="1" si="245"/>
        <v/>
      </c>
      <c r="AL545" s="22"/>
      <c r="AM545" s="23" t="str">
        <f t="shared" ca="1" si="246"/>
        <v/>
      </c>
      <c r="AN545" s="9" t="str">
        <f t="shared" si="247"/>
        <v/>
      </c>
      <c r="AO545" s="9" t="str">
        <f t="shared" si="248"/>
        <v/>
      </c>
      <c r="AP545" s="9" t="str">
        <f>IF(AN545=7,VLOOKUP(AO545,設定!$A$2:$B$6,2,1),"---")</f>
        <v>---</v>
      </c>
      <c r="AQ545" s="64"/>
      <c r="AR545" s="65"/>
      <c r="AS545" s="65"/>
      <c r="AT545" s="66" t="s">
        <v>105</v>
      </c>
      <c r="AU545" s="67"/>
      <c r="AV545" s="66"/>
      <c r="AW545" s="68"/>
      <c r="AX545" s="69" t="str">
        <f t="shared" si="251"/>
        <v/>
      </c>
      <c r="AY545" s="66" t="s">
        <v>105</v>
      </c>
      <c r="AZ545" s="66" t="s">
        <v>105</v>
      </c>
      <c r="BA545" s="66" t="s">
        <v>105</v>
      </c>
      <c r="BB545" s="66"/>
      <c r="BC545" s="66"/>
      <c r="BD545" s="66"/>
      <c r="BE545" s="66"/>
      <c r="BF545" s="70"/>
      <c r="BG545" s="74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153"/>
      <c r="BZ545" s="83"/>
      <c r="CA545" s="31"/>
      <c r="CB545" s="31">
        <v>533</v>
      </c>
      <c r="CC545" s="15" t="str">
        <f t="shared" si="249"/>
        <v/>
      </c>
      <c r="CD545" s="15" t="str">
        <f t="shared" si="252"/>
        <v>立得点表!3:12</v>
      </c>
      <c r="CE545" s="92" t="str">
        <f t="shared" si="253"/>
        <v>立得点表!16:25</v>
      </c>
      <c r="CF545" s="15" t="str">
        <f t="shared" si="254"/>
        <v>立3段得点表!3:13</v>
      </c>
      <c r="CG545" s="92" t="str">
        <f t="shared" si="255"/>
        <v>立3段得点表!16:25</v>
      </c>
      <c r="CH545" s="15" t="str">
        <f t="shared" si="256"/>
        <v>ボール得点表!3:13</v>
      </c>
      <c r="CI545" s="92" t="str">
        <f t="shared" si="257"/>
        <v>ボール得点表!16:25</v>
      </c>
      <c r="CJ545" s="15" t="str">
        <f t="shared" si="258"/>
        <v>50m得点表!3:13</v>
      </c>
      <c r="CK545" s="92" t="str">
        <f t="shared" si="259"/>
        <v>50m得点表!16:25</v>
      </c>
      <c r="CL545" s="15" t="str">
        <f t="shared" si="260"/>
        <v>往得点表!3:13</v>
      </c>
      <c r="CM545" s="92" t="str">
        <f t="shared" si="261"/>
        <v>往得点表!16:25</v>
      </c>
      <c r="CN545" s="15" t="str">
        <f t="shared" si="262"/>
        <v>腕得点表!3:13</v>
      </c>
      <c r="CO545" s="92" t="str">
        <f t="shared" si="263"/>
        <v>腕得点表!16:25</v>
      </c>
      <c r="CP545" s="15" t="str">
        <f t="shared" si="264"/>
        <v>腕膝得点表!3:4</v>
      </c>
      <c r="CQ545" s="92" t="str">
        <f t="shared" si="265"/>
        <v>腕膝得点表!8:9</v>
      </c>
      <c r="CR545" s="15" t="str">
        <f t="shared" si="266"/>
        <v>20mシャトルラン得点表!3:13</v>
      </c>
      <c r="CS545" s="92" t="str">
        <f t="shared" si="267"/>
        <v>20mシャトルラン得点表!16:25</v>
      </c>
      <c r="CT545" s="31" t="b">
        <f t="shared" si="250"/>
        <v>0</v>
      </c>
    </row>
    <row r="546" spans="1:98">
      <c r="A546" s="8">
        <v>534</v>
      </c>
      <c r="B546" s="117"/>
      <c r="C546" s="13"/>
      <c r="D546" s="138"/>
      <c r="E546" s="13"/>
      <c r="F546" s="111" t="str">
        <f t="shared" si="238"/>
        <v/>
      </c>
      <c r="G546" s="13"/>
      <c r="H546" s="13"/>
      <c r="I546" s="29"/>
      <c r="J546" s="114" t="str">
        <f t="shared" ca="1" si="239"/>
        <v/>
      </c>
      <c r="K546" s="4"/>
      <c r="L546" s="43"/>
      <c r="M546" s="43"/>
      <c r="N546" s="120"/>
      <c r="O546" s="22"/>
      <c r="P546" s="23" t="str">
        <f t="shared" ca="1" si="240"/>
        <v/>
      </c>
      <c r="Q546" s="42"/>
      <c r="R546" s="43"/>
      <c r="S546" s="43"/>
      <c r="T546" s="43"/>
      <c r="U546" s="120"/>
      <c r="V546" s="95"/>
      <c r="W546" s="29" t="str">
        <f t="shared" ca="1" si="241"/>
        <v/>
      </c>
      <c r="X546" s="29"/>
      <c r="Y546" s="42"/>
      <c r="Z546" s="43"/>
      <c r="AA546" s="43"/>
      <c r="AB546" s="43"/>
      <c r="AC546" s="44"/>
      <c r="AD546" s="22"/>
      <c r="AE546" s="23" t="str">
        <f t="shared" ca="1" si="242"/>
        <v/>
      </c>
      <c r="AF546" s="22"/>
      <c r="AG546" s="23" t="str">
        <f t="shared" ca="1" si="243"/>
        <v/>
      </c>
      <c r="AH546" s="95"/>
      <c r="AI546" s="29" t="str">
        <f t="shared" ca="1" si="244"/>
        <v/>
      </c>
      <c r="AJ546" s="22"/>
      <c r="AK546" s="23" t="str">
        <f t="shared" ca="1" si="245"/>
        <v/>
      </c>
      <c r="AL546" s="22"/>
      <c r="AM546" s="23" t="str">
        <f t="shared" ca="1" si="246"/>
        <v/>
      </c>
      <c r="AN546" s="9" t="str">
        <f t="shared" si="247"/>
        <v/>
      </c>
      <c r="AO546" s="9" t="str">
        <f t="shared" si="248"/>
        <v/>
      </c>
      <c r="AP546" s="9" t="str">
        <f>IF(AN546=7,VLOOKUP(AO546,設定!$A$2:$B$6,2,1),"---")</f>
        <v>---</v>
      </c>
      <c r="AQ546" s="64"/>
      <c r="AR546" s="65"/>
      <c r="AS546" s="65"/>
      <c r="AT546" s="66" t="s">
        <v>105</v>
      </c>
      <c r="AU546" s="67"/>
      <c r="AV546" s="66"/>
      <c r="AW546" s="68"/>
      <c r="AX546" s="69" t="str">
        <f t="shared" si="251"/>
        <v/>
      </c>
      <c r="AY546" s="66" t="s">
        <v>105</v>
      </c>
      <c r="AZ546" s="66" t="s">
        <v>105</v>
      </c>
      <c r="BA546" s="66" t="s">
        <v>105</v>
      </c>
      <c r="BB546" s="66"/>
      <c r="BC546" s="66"/>
      <c r="BD546" s="66"/>
      <c r="BE546" s="66"/>
      <c r="BF546" s="70"/>
      <c r="BG546" s="74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153"/>
      <c r="BZ546" s="83"/>
      <c r="CA546" s="31"/>
      <c r="CB546" s="31">
        <v>534</v>
      </c>
      <c r="CC546" s="15" t="str">
        <f t="shared" si="249"/>
        <v/>
      </c>
      <c r="CD546" s="15" t="str">
        <f t="shared" si="252"/>
        <v>立得点表!3:12</v>
      </c>
      <c r="CE546" s="92" t="str">
        <f t="shared" si="253"/>
        <v>立得点表!16:25</v>
      </c>
      <c r="CF546" s="15" t="str">
        <f t="shared" si="254"/>
        <v>立3段得点表!3:13</v>
      </c>
      <c r="CG546" s="92" t="str">
        <f t="shared" si="255"/>
        <v>立3段得点表!16:25</v>
      </c>
      <c r="CH546" s="15" t="str">
        <f t="shared" si="256"/>
        <v>ボール得点表!3:13</v>
      </c>
      <c r="CI546" s="92" t="str">
        <f t="shared" si="257"/>
        <v>ボール得点表!16:25</v>
      </c>
      <c r="CJ546" s="15" t="str">
        <f t="shared" si="258"/>
        <v>50m得点表!3:13</v>
      </c>
      <c r="CK546" s="92" t="str">
        <f t="shared" si="259"/>
        <v>50m得点表!16:25</v>
      </c>
      <c r="CL546" s="15" t="str">
        <f t="shared" si="260"/>
        <v>往得点表!3:13</v>
      </c>
      <c r="CM546" s="92" t="str">
        <f t="shared" si="261"/>
        <v>往得点表!16:25</v>
      </c>
      <c r="CN546" s="15" t="str">
        <f t="shared" si="262"/>
        <v>腕得点表!3:13</v>
      </c>
      <c r="CO546" s="92" t="str">
        <f t="shared" si="263"/>
        <v>腕得点表!16:25</v>
      </c>
      <c r="CP546" s="15" t="str">
        <f t="shared" si="264"/>
        <v>腕膝得点表!3:4</v>
      </c>
      <c r="CQ546" s="92" t="str">
        <f t="shared" si="265"/>
        <v>腕膝得点表!8:9</v>
      </c>
      <c r="CR546" s="15" t="str">
        <f t="shared" si="266"/>
        <v>20mシャトルラン得点表!3:13</v>
      </c>
      <c r="CS546" s="92" t="str">
        <f t="shared" si="267"/>
        <v>20mシャトルラン得点表!16:25</v>
      </c>
      <c r="CT546" s="31" t="b">
        <f t="shared" si="250"/>
        <v>0</v>
      </c>
    </row>
    <row r="547" spans="1:98">
      <c r="A547" s="8">
        <v>535</v>
      </c>
      <c r="B547" s="117"/>
      <c r="C547" s="13"/>
      <c r="D547" s="138"/>
      <c r="E547" s="13"/>
      <c r="F547" s="111" t="str">
        <f t="shared" si="238"/>
        <v/>
      </c>
      <c r="G547" s="13"/>
      <c r="H547" s="13"/>
      <c r="I547" s="29"/>
      <c r="J547" s="114" t="str">
        <f t="shared" ca="1" si="239"/>
        <v/>
      </c>
      <c r="K547" s="4"/>
      <c r="L547" s="43"/>
      <c r="M547" s="43"/>
      <c r="N547" s="120"/>
      <c r="O547" s="22"/>
      <c r="P547" s="23" t="str">
        <f t="shared" ca="1" si="240"/>
        <v/>
      </c>
      <c r="Q547" s="42"/>
      <c r="R547" s="43"/>
      <c r="S547" s="43"/>
      <c r="T547" s="43"/>
      <c r="U547" s="120"/>
      <c r="V547" s="95"/>
      <c r="W547" s="29" t="str">
        <f t="shared" ca="1" si="241"/>
        <v/>
      </c>
      <c r="X547" s="29"/>
      <c r="Y547" s="42"/>
      <c r="Z547" s="43"/>
      <c r="AA547" s="43"/>
      <c r="AB547" s="43"/>
      <c r="AC547" s="44"/>
      <c r="AD547" s="22"/>
      <c r="AE547" s="23" t="str">
        <f t="shared" ca="1" si="242"/>
        <v/>
      </c>
      <c r="AF547" s="22"/>
      <c r="AG547" s="23" t="str">
        <f t="shared" ca="1" si="243"/>
        <v/>
      </c>
      <c r="AH547" s="95"/>
      <c r="AI547" s="29" t="str">
        <f t="shared" ca="1" si="244"/>
        <v/>
      </c>
      <c r="AJ547" s="22"/>
      <c r="AK547" s="23" t="str">
        <f t="shared" ca="1" si="245"/>
        <v/>
      </c>
      <c r="AL547" s="22"/>
      <c r="AM547" s="23" t="str">
        <f t="shared" ca="1" si="246"/>
        <v/>
      </c>
      <c r="AN547" s="9" t="str">
        <f t="shared" si="247"/>
        <v/>
      </c>
      <c r="AO547" s="9" t="str">
        <f t="shared" si="248"/>
        <v/>
      </c>
      <c r="AP547" s="9" t="str">
        <f>IF(AN547=7,VLOOKUP(AO547,設定!$A$2:$B$6,2,1),"---")</f>
        <v>---</v>
      </c>
      <c r="AQ547" s="64"/>
      <c r="AR547" s="65"/>
      <c r="AS547" s="65"/>
      <c r="AT547" s="66" t="s">
        <v>105</v>
      </c>
      <c r="AU547" s="67"/>
      <c r="AV547" s="66"/>
      <c r="AW547" s="68"/>
      <c r="AX547" s="69" t="str">
        <f t="shared" si="251"/>
        <v/>
      </c>
      <c r="AY547" s="66" t="s">
        <v>105</v>
      </c>
      <c r="AZ547" s="66" t="s">
        <v>105</v>
      </c>
      <c r="BA547" s="66" t="s">
        <v>105</v>
      </c>
      <c r="BB547" s="66"/>
      <c r="BC547" s="66"/>
      <c r="BD547" s="66"/>
      <c r="BE547" s="66"/>
      <c r="BF547" s="70"/>
      <c r="BG547" s="74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153"/>
      <c r="BZ547" s="83"/>
      <c r="CA547" s="31"/>
      <c r="CB547" s="31">
        <v>535</v>
      </c>
      <c r="CC547" s="15" t="str">
        <f t="shared" si="249"/>
        <v/>
      </c>
      <c r="CD547" s="15" t="str">
        <f t="shared" si="252"/>
        <v>立得点表!3:12</v>
      </c>
      <c r="CE547" s="92" t="str">
        <f t="shared" si="253"/>
        <v>立得点表!16:25</v>
      </c>
      <c r="CF547" s="15" t="str">
        <f t="shared" si="254"/>
        <v>立3段得点表!3:13</v>
      </c>
      <c r="CG547" s="92" t="str">
        <f t="shared" si="255"/>
        <v>立3段得点表!16:25</v>
      </c>
      <c r="CH547" s="15" t="str">
        <f t="shared" si="256"/>
        <v>ボール得点表!3:13</v>
      </c>
      <c r="CI547" s="92" t="str">
        <f t="shared" si="257"/>
        <v>ボール得点表!16:25</v>
      </c>
      <c r="CJ547" s="15" t="str">
        <f t="shared" si="258"/>
        <v>50m得点表!3:13</v>
      </c>
      <c r="CK547" s="92" t="str">
        <f t="shared" si="259"/>
        <v>50m得点表!16:25</v>
      </c>
      <c r="CL547" s="15" t="str">
        <f t="shared" si="260"/>
        <v>往得点表!3:13</v>
      </c>
      <c r="CM547" s="92" t="str">
        <f t="shared" si="261"/>
        <v>往得点表!16:25</v>
      </c>
      <c r="CN547" s="15" t="str">
        <f t="shared" si="262"/>
        <v>腕得点表!3:13</v>
      </c>
      <c r="CO547" s="92" t="str">
        <f t="shared" si="263"/>
        <v>腕得点表!16:25</v>
      </c>
      <c r="CP547" s="15" t="str">
        <f t="shared" si="264"/>
        <v>腕膝得点表!3:4</v>
      </c>
      <c r="CQ547" s="92" t="str">
        <f t="shared" si="265"/>
        <v>腕膝得点表!8:9</v>
      </c>
      <c r="CR547" s="15" t="str">
        <f t="shared" si="266"/>
        <v>20mシャトルラン得点表!3:13</v>
      </c>
      <c r="CS547" s="92" t="str">
        <f t="shared" si="267"/>
        <v>20mシャトルラン得点表!16:25</v>
      </c>
      <c r="CT547" s="31" t="b">
        <f t="shared" si="250"/>
        <v>0</v>
      </c>
    </row>
    <row r="548" spans="1:98">
      <c r="A548" s="8">
        <v>536</v>
      </c>
      <c r="B548" s="117"/>
      <c r="C548" s="13"/>
      <c r="D548" s="138"/>
      <c r="E548" s="13"/>
      <c r="F548" s="111" t="str">
        <f t="shared" si="238"/>
        <v/>
      </c>
      <c r="G548" s="13"/>
      <c r="H548" s="13"/>
      <c r="I548" s="29"/>
      <c r="J548" s="114" t="str">
        <f t="shared" ca="1" si="239"/>
        <v/>
      </c>
      <c r="K548" s="4"/>
      <c r="L548" s="43"/>
      <c r="M548" s="43"/>
      <c r="N548" s="120"/>
      <c r="O548" s="22"/>
      <c r="P548" s="23" t="str">
        <f t="shared" ca="1" si="240"/>
        <v/>
      </c>
      <c r="Q548" s="42"/>
      <c r="R548" s="43"/>
      <c r="S548" s="43"/>
      <c r="T548" s="43"/>
      <c r="U548" s="120"/>
      <c r="V548" s="95"/>
      <c r="W548" s="29" t="str">
        <f t="shared" ca="1" si="241"/>
        <v/>
      </c>
      <c r="X548" s="29"/>
      <c r="Y548" s="42"/>
      <c r="Z548" s="43"/>
      <c r="AA548" s="43"/>
      <c r="AB548" s="43"/>
      <c r="AC548" s="44"/>
      <c r="AD548" s="22"/>
      <c r="AE548" s="23" t="str">
        <f t="shared" ca="1" si="242"/>
        <v/>
      </c>
      <c r="AF548" s="22"/>
      <c r="AG548" s="23" t="str">
        <f t="shared" ca="1" si="243"/>
        <v/>
      </c>
      <c r="AH548" s="95"/>
      <c r="AI548" s="29" t="str">
        <f t="shared" ca="1" si="244"/>
        <v/>
      </c>
      <c r="AJ548" s="22"/>
      <c r="AK548" s="23" t="str">
        <f t="shared" ca="1" si="245"/>
        <v/>
      </c>
      <c r="AL548" s="22"/>
      <c r="AM548" s="23" t="str">
        <f t="shared" ca="1" si="246"/>
        <v/>
      </c>
      <c r="AN548" s="9" t="str">
        <f t="shared" si="247"/>
        <v/>
      </c>
      <c r="AO548" s="9" t="str">
        <f t="shared" si="248"/>
        <v/>
      </c>
      <c r="AP548" s="9" t="str">
        <f>IF(AN548=7,VLOOKUP(AO548,設定!$A$2:$B$6,2,1),"---")</f>
        <v>---</v>
      </c>
      <c r="AQ548" s="64"/>
      <c r="AR548" s="65"/>
      <c r="AS548" s="65"/>
      <c r="AT548" s="66" t="s">
        <v>105</v>
      </c>
      <c r="AU548" s="67"/>
      <c r="AV548" s="66"/>
      <c r="AW548" s="68"/>
      <c r="AX548" s="69" t="str">
        <f t="shared" si="251"/>
        <v/>
      </c>
      <c r="AY548" s="66" t="s">
        <v>105</v>
      </c>
      <c r="AZ548" s="66" t="s">
        <v>105</v>
      </c>
      <c r="BA548" s="66" t="s">
        <v>105</v>
      </c>
      <c r="BB548" s="66"/>
      <c r="BC548" s="66"/>
      <c r="BD548" s="66"/>
      <c r="BE548" s="66"/>
      <c r="BF548" s="70"/>
      <c r="BG548" s="74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153"/>
      <c r="BZ548" s="83"/>
      <c r="CA548" s="31"/>
      <c r="CB548" s="31">
        <v>536</v>
      </c>
      <c r="CC548" s="15" t="str">
        <f t="shared" si="249"/>
        <v/>
      </c>
      <c r="CD548" s="15" t="str">
        <f t="shared" si="252"/>
        <v>立得点表!3:12</v>
      </c>
      <c r="CE548" s="92" t="str">
        <f t="shared" si="253"/>
        <v>立得点表!16:25</v>
      </c>
      <c r="CF548" s="15" t="str">
        <f t="shared" si="254"/>
        <v>立3段得点表!3:13</v>
      </c>
      <c r="CG548" s="92" t="str">
        <f t="shared" si="255"/>
        <v>立3段得点表!16:25</v>
      </c>
      <c r="CH548" s="15" t="str">
        <f t="shared" si="256"/>
        <v>ボール得点表!3:13</v>
      </c>
      <c r="CI548" s="92" t="str">
        <f t="shared" si="257"/>
        <v>ボール得点表!16:25</v>
      </c>
      <c r="CJ548" s="15" t="str">
        <f t="shared" si="258"/>
        <v>50m得点表!3:13</v>
      </c>
      <c r="CK548" s="92" t="str">
        <f t="shared" si="259"/>
        <v>50m得点表!16:25</v>
      </c>
      <c r="CL548" s="15" t="str">
        <f t="shared" si="260"/>
        <v>往得点表!3:13</v>
      </c>
      <c r="CM548" s="92" t="str">
        <f t="shared" si="261"/>
        <v>往得点表!16:25</v>
      </c>
      <c r="CN548" s="15" t="str">
        <f t="shared" si="262"/>
        <v>腕得点表!3:13</v>
      </c>
      <c r="CO548" s="92" t="str">
        <f t="shared" si="263"/>
        <v>腕得点表!16:25</v>
      </c>
      <c r="CP548" s="15" t="str">
        <f t="shared" si="264"/>
        <v>腕膝得点表!3:4</v>
      </c>
      <c r="CQ548" s="92" t="str">
        <f t="shared" si="265"/>
        <v>腕膝得点表!8:9</v>
      </c>
      <c r="CR548" s="15" t="str">
        <f t="shared" si="266"/>
        <v>20mシャトルラン得点表!3:13</v>
      </c>
      <c r="CS548" s="92" t="str">
        <f t="shared" si="267"/>
        <v>20mシャトルラン得点表!16:25</v>
      </c>
      <c r="CT548" s="31" t="b">
        <f t="shared" si="250"/>
        <v>0</v>
      </c>
    </row>
    <row r="549" spans="1:98">
      <c r="A549" s="8">
        <v>537</v>
      </c>
      <c r="B549" s="117"/>
      <c r="C549" s="13"/>
      <c r="D549" s="138"/>
      <c r="E549" s="13"/>
      <c r="F549" s="111" t="str">
        <f t="shared" si="238"/>
        <v/>
      </c>
      <c r="G549" s="13"/>
      <c r="H549" s="13"/>
      <c r="I549" s="29"/>
      <c r="J549" s="114" t="str">
        <f t="shared" ca="1" si="239"/>
        <v/>
      </c>
      <c r="K549" s="4"/>
      <c r="L549" s="43"/>
      <c r="M549" s="43"/>
      <c r="N549" s="120"/>
      <c r="O549" s="22"/>
      <c r="P549" s="23" t="str">
        <f t="shared" ca="1" si="240"/>
        <v/>
      </c>
      <c r="Q549" s="42"/>
      <c r="R549" s="43"/>
      <c r="S549" s="43"/>
      <c r="T549" s="43"/>
      <c r="U549" s="120"/>
      <c r="V549" s="95"/>
      <c r="W549" s="29" t="str">
        <f t="shared" ca="1" si="241"/>
        <v/>
      </c>
      <c r="X549" s="29"/>
      <c r="Y549" s="42"/>
      <c r="Z549" s="43"/>
      <c r="AA549" s="43"/>
      <c r="AB549" s="43"/>
      <c r="AC549" s="44"/>
      <c r="AD549" s="22"/>
      <c r="AE549" s="23" t="str">
        <f t="shared" ca="1" si="242"/>
        <v/>
      </c>
      <c r="AF549" s="22"/>
      <c r="AG549" s="23" t="str">
        <f t="shared" ca="1" si="243"/>
        <v/>
      </c>
      <c r="AH549" s="95"/>
      <c r="AI549" s="29" t="str">
        <f t="shared" ca="1" si="244"/>
        <v/>
      </c>
      <c r="AJ549" s="22"/>
      <c r="AK549" s="23" t="str">
        <f t="shared" ca="1" si="245"/>
        <v/>
      </c>
      <c r="AL549" s="22"/>
      <c r="AM549" s="23" t="str">
        <f t="shared" ca="1" si="246"/>
        <v/>
      </c>
      <c r="AN549" s="9" t="str">
        <f t="shared" si="247"/>
        <v/>
      </c>
      <c r="AO549" s="9" t="str">
        <f t="shared" si="248"/>
        <v/>
      </c>
      <c r="AP549" s="9" t="str">
        <f>IF(AN549=7,VLOOKUP(AO549,設定!$A$2:$B$6,2,1),"---")</f>
        <v>---</v>
      </c>
      <c r="AQ549" s="64"/>
      <c r="AR549" s="65"/>
      <c r="AS549" s="65"/>
      <c r="AT549" s="66" t="s">
        <v>105</v>
      </c>
      <c r="AU549" s="67"/>
      <c r="AV549" s="66"/>
      <c r="AW549" s="68"/>
      <c r="AX549" s="69" t="str">
        <f t="shared" si="251"/>
        <v/>
      </c>
      <c r="AY549" s="66" t="s">
        <v>105</v>
      </c>
      <c r="AZ549" s="66" t="s">
        <v>105</v>
      </c>
      <c r="BA549" s="66" t="s">
        <v>105</v>
      </c>
      <c r="BB549" s="66"/>
      <c r="BC549" s="66"/>
      <c r="BD549" s="66"/>
      <c r="BE549" s="66"/>
      <c r="BF549" s="70"/>
      <c r="BG549" s="74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153"/>
      <c r="BZ549" s="83"/>
      <c r="CA549" s="31"/>
      <c r="CB549" s="31">
        <v>537</v>
      </c>
      <c r="CC549" s="15" t="str">
        <f t="shared" si="249"/>
        <v/>
      </c>
      <c r="CD549" s="15" t="str">
        <f t="shared" si="252"/>
        <v>立得点表!3:12</v>
      </c>
      <c r="CE549" s="92" t="str">
        <f t="shared" si="253"/>
        <v>立得点表!16:25</v>
      </c>
      <c r="CF549" s="15" t="str">
        <f t="shared" si="254"/>
        <v>立3段得点表!3:13</v>
      </c>
      <c r="CG549" s="92" t="str">
        <f t="shared" si="255"/>
        <v>立3段得点表!16:25</v>
      </c>
      <c r="CH549" s="15" t="str">
        <f t="shared" si="256"/>
        <v>ボール得点表!3:13</v>
      </c>
      <c r="CI549" s="92" t="str">
        <f t="shared" si="257"/>
        <v>ボール得点表!16:25</v>
      </c>
      <c r="CJ549" s="15" t="str">
        <f t="shared" si="258"/>
        <v>50m得点表!3:13</v>
      </c>
      <c r="CK549" s="92" t="str">
        <f t="shared" si="259"/>
        <v>50m得点表!16:25</v>
      </c>
      <c r="CL549" s="15" t="str">
        <f t="shared" si="260"/>
        <v>往得点表!3:13</v>
      </c>
      <c r="CM549" s="92" t="str">
        <f t="shared" si="261"/>
        <v>往得点表!16:25</v>
      </c>
      <c r="CN549" s="15" t="str">
        <f t="shared" si="262"/>
        <v>腕得点表!3:13</v>
      </c>
      <c r="CO549" s="92" t="str">
        <f t="shared" si="263"/>
        <v>腕得点表!16:25</v>
      </c>
      <c r="CP549" s="15" t="str">
        <f t="shared" si="264"/>
        <v>腕膝得点表!3:4</v>
      </c>
      <c r="CQ549" s="92" t="str">
        <f t="shared" si="265"/>
        <v>腕膝得点表!8:9</v>
      </c>
      <c r="CR549" s="15" t="str">
        <f t="shared" si="266"/>
        <v>20mシャトルラン得点表!3:13</v>
      </c>
      <c r="CS549" s="92" t="str">
        <f t="shared" si="267"/>
        <v>20mシャトルラン得点表!16:25</v>
      </c>
      <c r="CT549" s="31" t="b">
        <f t="shared" si="250"/>
        <v>0</v>
      </c>
    </row>
    <row r="550" spans="1:98">
      <c r="A550" s="8">
        <v>538</v>
      </c>
      <c r="B550" s="117"/>
      <c r="C550" s="13"/>
      <c r="D550" s="138"/>
      <c r="E550" s="13"/>
      <c r="F550" s="111" t="str">
        <f t="shared" si="238"/>
        <v/>
      </c>
      <c r="G550" s="13"/>
      <c r="H550" s="13"/>
      <c r="I550" s="29"/>
      <c r="J550" s="114" t="str">
        <f t="shared" ca="1" si="239"/>
        <v/>
      </c>
      <c r="K550" s="4"/>
      <c r="L550" s="43"/>
      <c r="M550" s="43"/>
      <c r="N550" s="120"/>
      <c r="O550" s="22"/>
      <c r="P550" s="23" t="str">
        <f t="shared" ca="1" si="240"/>
        <v/>
      </c>
      <c r="Q550" s="42"/>
      <c r="R550" s="43"/>
      <c r="S550" s="43"/>
      <c r="T550" s="43"/>
      <c r="U550" s="120"/>
      <c r="V550" s="95"/>
      <c r="W550" s="29" t="str">
        <f t="shared" ca="1" si="241"/>
        <v/>
      </c>
      <c r="X550" s="29"/>
      <c r="Y550" s="42"/>
      <c r="Z550" s="43"/>
      <c r="AA550" s="43"/>
      <c r="AB550" s="43"/>
      <c r="AC550" s="44"/>
      <c r="AD550" s="22"/>
      <c r="AE550" s="23" t="str">
        <f t="shared" ca="1" si="242"/>
        <v/>
      </c>
      <c r="AF550" s="22"/>
      <c r="AG550" s="23" t="str">
        <f t="shared" ca="1" si="243"/>
        <v/>
      </c>
      <c r="AH550" s="95"/>
      <c r="AI550" s="29" t="str">
        <f t="shared" ca="1" si="244"/>
        <v/>
      </c>
      <c r="AJ550" s="22"/>
      <c r="AK550" s="23" t="str">
        <f t="shared" ca="1" si="245"/>
        <v/>
      </c>
      <c r="AL550" s="22"/>
      <c r="AM550" s="23" t="str">
        <f t="shared" ca="1" si="246"/>
        <v/>
      </c>
      <c r="AN550" s="9" t="str">
        <f t="shared" si="247"/>
        <v/>
      </c>
      <c r="AO550" s="9" t="str">
        <f t="shared" si="248"/>
        <v/>
      </c>
      <c r="AP550" s="9" t="str">
        <f>IF(AN550=7,VLOOKUP(AO550,設定!$A$2:$B$6,2,1),"---")</f>
        <v>---</v>
      </c>
      <c r="AQ550" s="64"/>
      <c r="AR550" s="65"/>
      <c r="AS550" s="65"/>
      <c r="AT550" s="66" t="s">
        <v>105</v>
      </c>
      <c r="AU550" s="67"/>
      <c r="AV550" s="66"/>
      <c r="AW550" s="68"/>
      <c r="AX550" s="69" t="str">
        <f t="shared" si="251"/>
        <v/>
      </c>
      <c r="AY550" s="66" t="s">
        <v>105</v>
      </c>
      <c r="AZ550" s="66" t="s">
        <v>105</v>
      </c>
      <c r="BA550" s="66" t="s">
        <v>105</v>
      </c>
      <c r="BB550" s="66"/>
      <c r="BC550" s="66"/>
      <c r="BD550" s="66"/>
      <c r="BE550" s="66"/>
      <c r="BF550" s="70"/>
      <c r="BG550" s="74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153"/>
      <c r="BZ550" s="83"/>
      <c r="CA550" s="31"/>
      <c r="CB550" s="31">
        <v>538</v>
      </c>
      <c r="CC550" s="15" t="str">
        <f t="shared" si="249"/>
        <v/>
      </c>
      <c r="CD550" s="15" t="str">
        <f t="shared" si="252"/>
        <v>立得点表!3:12</v>
      </c>
      <c r="CE550" s="92" t="str">
        <f t="shared" si="253"/>
        <v>立得点表!16:25</v>
      </c>
      <c r="CF550" s="15" t="str">
        <f t="shared" si="254"/>
        <v>立3段得点表!3:13</v>
      </c>
      <c r="CG550" s="92" t="str">
        <f t="shared" si="255"/>
        <v>立3段得点表!16:25</v>
      </c>
      <c r="CH550" s="15" t="str">
        <f t="shared" si="256"/>
        <v>ボール得点表!3:13</v>
      </c>
      <c r="CI550" s="92" t="str">
        <f t="shared" si="257"/>
        <v>ボール得点表!16:25</v>
      </c>
      <c r="CJ550" s="15" t="str">
        <f t="shared" si="258"/>
        <v>50m得点表!3:13</v>
      </c>
      <c r="CK550" s="92" t="str">
        <f t="shared" si="259"/>
        <v>50m得点表!16:25</v>
      </c>
      <c r="CL550" s="15" t="str">
        <f t="shared" si="260"/>
        <v>往得点表!3:13</v>
      </c>
      <c r="CM550" s="92" t="str">
        <f t="shared" si="261"/>
        <v>往得点表!16:25</v>
      </c>
      <c r="CN550" s="15" t="str">
        <f t="shared" si="262"/>
        <v>腕得点表!3:13</v>
      </c>
      <c r="CO550" s="92" t="str">
        <f t="shared" si="263"/>
        <v>腕得点表!16:25</v>
      </c>
      <c r="CP550" s="15" t="str">
        <f t="shared" si="264"/>
        <v>腕膝得点表!3:4</v>
      </c>
      <c r="CQ550" s="92" t="str">
        <f t="shared" si="265"/>
        <v>腕膝得点表!8:9</v>
      </c>
      <c r="CR550" s="15" t="str">
        <f t="shared" si="266"/>
        <v>20mシャトルラン得点表!3:13</v>
      </c>
      <c r="CS550" s="92" t="str">
        <f t="shared" si="267"/>
        <v>20mシャトルラン得点表!16:25</v>
      </c>
      <c r="CT550" s="31" t="b">
        <f t="shared" si="250"/>
        <v>0</v>
      </c>
    </row>
    <row r="551" spans="1:98">
      <c r="A551" s="8">
        <v>539</v>
      </c>
      <c r="B551" s="117"/>
      <c r="C551" s="13"/>
      <c r="D551" s="138"/>
      <c r="E551" s="13"/>
      <c r="F551" s="111" t="str">
        <f t="shared" si="238"/>
        <v/>
      </c>
      <c r="G551" s="13"/>
      <c r="H551" s="13"/>
      <c r="I551" s="29"/>
      <c r="J551" s="114" t="str">
        <f t="shared" ca="1" si="239"/>
        <v/>
      </c>
      <c r="K551" s="4"/>
      <c r="L551" s="43"/>
      <c r="M551" s="43"/>
      <c r="N551" s="120"/>
      <c r="O551" s="22"/>
      <c r="P551" s="23" t="str">
        <f t="shared" ca="1" si="240"/>
        <v/>
      </c>
      <c r="Q551" s="42"/>
      <c r="R551" s="43"/>
      <c r="S551" s="43"/>
      <c r="T551" s="43"/>
      <c r="U551" s="120"/>
      <c r="V551" s="95"/>
      <c r="W551" s="29" t="str">
        <f t="shared" ca="1" si="241"/>
        <v/>
      </c>
      <c r="X551" s="29"/>
      <c r="Y551" s="42"/>
      <c r="Z551" s="43"/>
      <c r="AA551" s="43"/>
      <c r="AB551" s="43"/>
      <c r="AC551" s="44"/>
      <c r="AD551" s="22"/>
      <c r="AE551" s="23" t="str">
        <f t="shared" ca="1" si="242"/>
        <v/>
      </c>
      <c r="AF551" s="22"/>
      <c r="AG551" s="23" t="str">
        <f t="shared" ca="1" si="243"/>
        <v/>
      </c>
      <c r="AH551" s="95"/>
      <c r="AI551" s="29" t="str">
        <f t="shared" ca="1" si="244"/>
        <v/>
      </c>
      <c r="AJ551" s="22"/>
      <c r="AK551" s="23" t="str">
        <f t="shared" ca="1" si="245"/>
        <v/>
      </c>
      <c r="AL551" s="22"/>
      <c r="AM551" s="23" t="str">
        <f t="shared" ca="1" si="246"/>
        <v/>
      </c>
      <c r="AN551" s="9" t="str">
        <f t="shared" si="247"/>
        <v/>
      </c>
      <c r="AO551" s="9" t="str">
        <f t="shared" si="248"/>
        <v/>
      </c>
      <c r="AP551" s="9" t="str">
        <f>IF(AN551=7,VLOOKUP(AO551,設定!$A$2:$B$6,2,1),"---")</f>
        <v>---</v>
      </c>
      <c r="AQ551" s="64"/>
      <c r="AR551" s="65"/>
      <c r="AS551" s="65"/>
      <c r="AT551" s="66" t="s">
        <v>105</v>
      </c>
      <c r="AU551" s="67"/>
      <c r="AV551" s="66"/>
      <c r="AW551" s="68"/>
      <c r="AX551" s="69" t="str">
        <f t="shared" si="251"/>
        <v/>
      </c>
      <c r="AY551" s="66" t="s">
        <v>105</v>
      </c>
      <c r="AZ551" s="66" t="s">
        <v>105</v>
      </c>
      <c r="BA551" s="66" t="s">
        <v>105</v>
      </c>
      <c r="BB551" s="66"/>
      <c r="BC551" s="66"/>
      <c r="BD551" s="66"/>
      <c r="BE551" s="66"/>
      <c r="BF551" s="70"/>
      <c r="BG551" s="74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153"/>
      <c r="BZ551" s="83"/>
      <c r="CA551" s="31"/>
      <c r="CB551" s="31">
        <v>539</v>
      </c>
      <c r="CC551" s="15" t="str">
        <f t="shared" si="249"/>
        <v/>
      </c>
      <c r="CD551" s="15" t="str">
        <f t="shared" si="252"/>
        <v>立得点表!3:12</v>
      </c>
      <c r="CE551" s="92" t="str">
        <f t="shared" si="253"/>
        <v>立得点表!16:25</v>
      </c>
      <c r="CF551" s="15" t="str">
        <f t="shared" si="254"/>
        <v>立3段得点表!3:13</v>
      </c>
      <c r="CG551" s="92" t="str">
        <f t="shared" si="255"/>
        <v>立3段得点表!16:25</v>
      </c>
      <c r="CH551" s="15" t="str">
        <f t="shared" si="256"/>
        <v>ボール得点表!3:13</v>
      </c>
      <c r="CI551" s="92" t="str">
        <f t="shared" si="257"/>
        <v>ボール得点表!16:25</v>
      </c>
      <c r="CJ551" s="15" t="str">
        <f t="shared" si="258"/>
        <v>50m得点表!3:13</v>
      </c>
      <c r="CK551" s="92" t="str">
        <f t="shared" si="259"/>
        <v>50m得点表!16:25</v>
      </c>
      <c r="CL551" s="15" t="str">
        <f t="shared" si="260"/>
        <v>往得点表!3:13</v>
      </c>
      <c r="CM551" s="92" t="str">
        <f t="shared" si="261"/>
        <v>往得点表!16:25</v>
      </c>
      <c r="CN551" s="15" t="str">
        <f t="shared" si="262"/>
        <v>腕得点表!3:13</v>
      </c>
      <c r="CO551" s="92" t="str">
        <f t="shared" si="263"/>
        <v>腕得点表!16:25</v>
      </c>
      <c r="CP551" s="15" t="str">
        <f t="shared" si="264"/>
        <v>腕膝得点表!3:4</v>
      </c>
      <c r="CQ551" s="92" t="str">
        <f t="shared" si="265"/>
        <v>腕膝得点表!8:9</v>
      </c>
      <c r="CR551" s="15" t="str">
        <f t="shared" si="266"/>
        <v>20mシャトルラン得点表!3:13</v>
      </c>
      <c r="CS551" s="92" t="str">
        <f t="shared" si="267"/>
        <v>20mシャトルラン得点表!16:25</v>
      </c>
      <c r="CT551" s="31" t="b">
        <f t="shared" si="250"/>
        <v>0</v>
      </c>
    </row>
    <row r="552" spans="1:98">
      <c r="A552" s="8">
        <v>540</v>
      </c>
      <c r="B552" s="117"/>
      <c r="C552" s="13"/>
      <c r="D552" s="138"/>
      <c r="E552" s="13"/>
      <c r="F552" s="111" t="str">
        <f t="shared" si="238"/>
        <v/>
      </c>
      <c r="G552" s="13"/>
      <c r="H552" s="13"/>
      <c r="I552" s="29"/>
      <c r="J552" s="114" t="str">
        <f t="shared" ca="1" si="239"/>
        <v/>
      </c>
      <c r="K552" s="4"/>
      <c r="L552" s="43"/>
      <c r="M552" s="43"/>
      <c r="N552" s="120"/>
      <c r="O552" s="22"/>
      <c r="P552" s="23" t="str">
        <f t="shared" ca="1" si="240"/>
        <v/>
      </c>
      <c r="Q552" s="42"/>
      <c r="R552" s="43"/>
      <c r="S552" s="43"/>
      <c r="T552" s="43"/>
      <c r="U552" s="120"/>
      <c r="V552" s="95"/>
      <c r="W552" s="29" t="str">
        <f t="shared" ca="1" si="241"/>
        <v/>
      </c>
      <c r="X552" s="29"/>
      <c r="Y552" s="42"/>
      <c r="Z552" s="43"/>
      <c r="AA552" s="43"/>
      <c r="AB552" s="43"/>
      <c r="AC552" s="44"/>
      <c r="AD552" s="22"/>
      <c r="AE552" s="23" t="str">
        <f t="shared" ca="1" si="242"/>
        <v/>
      </c>
      <c r="AF552" s="22"/>
      <c r="AG552" s="23" t="str">
        <f t="shared" ca="1" si="243"/>
        <v/>
      </c>
      <c r="AH552" s="95"/>
      <c r="AI552" s="29" t="str">
        <f t="shared" ca="1" si="244"/>
        <v/>
      </c>
      <c r="AJ552" s="22"/>
      <c r="AK552" s="23" t="str">
        <f t="shared" ca="1" si="245"/>
        <v/>
      </c>
      <c r="AL552" s="22"/>
      <c r="AM552" s="23" t="str">
        <f t="shared" ca="1" si="246"/>
        <v/>
      </c>
      <c r="AN552" s="9" t="str">
        <f t="shared" si="247"/>
        <v/>
      </c>
      <c r="AO552" s="9" t="str">
        <f t="shared" si="248"/>
        <v/>
      </c>
      <c r="AP552" s="9" t="str">
        <f>IF(AN552=7,VLOOKUP(AO552,設定!$A$2:$B$6,2,1),"---")</f>
        <v>---</v>
      </c>
      <c r="AQ552" s="64"/>
      <c r="AR552" s="65"/>
      <c r="AS552" s="65"/>
      <c r="AT552" s="66" t="s">
        <v>105</v>
      </c>
      <c r="AU552" s="67"/>
      <c r="AV552" s="66"/>
      <c r="AW552" s="68"/>
      <c r="AX552" s="69" t="str">
        <f t="shared" si="251"/>
        <v/>
      </c>
      <c r="AY552" s="66" t="s">
        <v>105</v>
      </c>
      <c r="AZ552" s="66" t="s">
        <v>105</v>
      </c>
      <c r="BA552" s="66" t="s">
        <v>105</v>
      </c>
      <c r="BB552" s="66"/>
      <c r="BC552" s="66"/>
      <c r="BD552" s="66"/>
      <c r="BE552" s="66"/>
      <c r="BF552" s="70"/>
      <c r="BG552" s="74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153"/>
      <c r="BZ552" s="83"/>
      <c r="CA552" s="31"/>
      <c r="CB552" s="31">
        <v>540</v>
      </c>
      <c r="CC552" s="15" t="str">
        <f t="shared" si="249"/>
        <v/>
      </c>
      <c r="CD552" s="15" t="str">
        <f t="shared" si="252"/>
        <v>立得点表!3:12</v>
      </c>
      <c r="CE552" s="92" t="str">
        <f t="shared" si="253"/>
        <v>立得点表!16:25</v>
      </c>
      <c r="CF552" s="15" t="str">
        <f t="shared" si="254"/>
        <v>立3段得点表!3:13</v>
      </c>
      <c r="CG552" s="92" t="str">
        <f t="shared" si="255"/>
        <v>立3段得点表!16:25</v>
      </c>
      <c r="CH552" s="15" t="str">
        <f t="shared" si="256"/>
        <v>ボール得点表!3:13</v>
      </c>
      <c r="CI552" s="92" t="str">
        <f t="shared" si="257"/>
        <v>ボール得点表!16:25</v>
      </c>
      <c r="CJ552" s="15" t="str">
        <f t="shared" si="258"/>
        <v>50m得点表!3:13</v>
      </c>
      <c r="CK552" s="92" t="str">
        <f t="shared" si="259"/>
        <v>50m得点表!16:25</v>
      </c>
      <c r="CL552" s="15" t="str">
        <f t="shared" si="260"/>
        <v>往得点表!3:13</v>
      </c>
      <c r="CM552" s="92" t="str">
        <f t="shared" si="261"/>
        <v>往得点表!16:25</v>
      </c>
      <c r="CN552" s="15" t="str">
        <f t="shared" si="262"/>
        <v>腕得点表!3:13</v>
      </c>
      <c r="CO552" s="92" t="str">
        <f t="shared" si="263"/>
        <v>腕得点表!16:25</v>
      </c>
      <c r="CP552" s="15" t="str">
        <f t="shared" si="264"/>
        <v>腕膝得点表!3:4</v>
      </c>
      <c r="CQ552" s="92" t="str">
        <f t="shared" si="265"/>
        <v>腕膝得点表!8:9</v>
      </c>
      <c r="CR552" s="15" t="str">
        <f t="shared" si="266"/>
        <v>20mシャトルラン得点表!3:13</v>
      </c>
      <c r="CS552" s="92" t="str">
        <f t="shared" si="267"/>
        <v>20mシャトルラン得点表!16:25</v>
      </c>
      <c r="CT552" s="31" t="b">
        <f t="shared" si="250"/>
        <v>0</v>
      </c>
    </row>
    <row r="553" spans="1:98">
      <c r="A553" s="8">
        <v>541</v>
      </c>
      <c r="B553" s="117"/>
      <c r="C553" s="13"/>
      <c r="D553" s="138"/>
      <c r="E553" s="13"/>
      <c r="F553" s="111" t="str">
        <f t="shared" si="238"/>
        <v/>
      </c>
      <c r="G553" s="13"/>
      <c r="H553" s="13"/>
      <c r="I553" s="29"/>
      <c r="J553" s="114" t="str">
        <f t="shared" ca="1" si="239"/>
        <v/>
      </c>
      <c r="K553" s="4"/>
      <c r="L553" s="43"/>
      <c r="M553" s="43"/>
      <c r="N553" s="120"/>
      <c r="O553" s="22"/>
      <c r="P553" s="23" t="str">
        <f t="shared" ca="1" si="240"/>
        <v/>
      </c>
      <c r="Q553" s="42"/>
      <c r="R553" s="43"/>
      <c r="S553" s="43"/>
      <c r="T553" s="43"/>
      <c r="U553" s="120"/>
      <c r="V553" s="95"/>
      <c r="W553" s="29" t="str">
        <f t="shared" ca="1" si="241"/>
        <v/>
      </c>
      <c r="X553" s="29"/>
      <c r="Y553" s="42"/>
      <c r="Z553" s="43"/>
      <c r="AA553" s="43"/>
      <c r="AB553" s="43"/>
      <c r="AC553" s="44"/>
      <c r="AD553" s="22"/>
      <c r="AE553" s="23" t="str">
        <f t="shared" ca="1" si="242"/>
        <v/>
      </c>
      <c r="AF553" s="22"/>
      <c r="AG553" s="23" t="str">
        <f t="shared" ca="1" si="243"/>
        <v/>
      </c>
      <c r="AH553" s="95"/>
      <c r="AI553" s="29" t="str">
        <f t="shared" ca="1" si="244"/>
        <v/>
      </c>
      <c r="AJ553" s="22"/>
      <c r="AK553" s="23" t="str">
        <f t="shared" ca="1" si="245"/>
        <v/>
      </c>
      <c r="AL553" s="22"/>
      <c r="AM553" s="23" t="str">
        <f t="shared" ca="1" si="246"/>
        <v/>
      </c>
      <c r="AN553" s="9" t="str">
        <f t="shared" si="247"/>
        <v/>
      </c>
      <c r="AO553" s="9" t="str">
        <f t="shared" si="248"/>
        <v/>
      </c>
      <c r="AP553" s="9" t="str">
        <f>IF(AN553=7,VLOOKUP(AO553,設定!$A$2:$B$6,2,1),"---")</f>
        <v>---</v>
      </c>
      <c r="AQ553" s="64"/>
      <c r="AR553" s="65"/>
      <c r="AS553" s="65"/>
      <c r="AT553" s="66" t="s">
        <v>105</v>
      </c>
      <c r="AU553" s="67"/>
      <c r="AV553" s="66"/>
      <c r="AW553" s="68"/>
      <c r="AX553" s="69" t="str">
        <f t="shared" si="251"/>
        <v/>
      </c>
      <c r="AY553" s="66" t="s">
        <v>105</v>
      </c>
      <c r="AZ553" s="66" t="s">
        <v>105</v>
      </c>
      <c r="BA553" s="66" t="s">
        <v>105</v>
      </c>
      <c r="BB553" s="66"/>
      <c r="BC553" s="66"/>
      <c r="BD553" s="66"/>
      <c r="BE553" s="66"/>
      <c r="BF553" s="70"/>
      <c r="BG553" s="74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153"/>
      <c r="BZ553" s="83"/>
      <c r="CA553" s="31"/>
      <c r="CB553" s="31">
        <v>541</v>
      </c>
      <c r="CC553" s="15" t="str">
        <f t="shared" si="249"/>
        <v/>
      </c>
      <c r="CD553" s="15" t="str">
        <f t="shared" si="252"/>
        <v>立得点表!3:12</v>
      </c>
      <c r="CE553" s="92" t="str">
        <f t="shared" si="253"/>
        <v>立得点表!16:25</v>
      </c>
      <c r="CF553" s="15" t="str">
        <f t="shared" si="254"/>
        <v>立3段得点表!3:13</v>
      </c>
      <c r="CG553" s="92" t="str">
        <f t="shared" si="255"/>
        <v>立3段得点表!16:25</v>
      </c>
      <c r="CH553" s="15" t="str">
        <f t="shared" si="256"/>
        <v>ボール得点表!3:13</v>
      </c>
      <c r="CI553" s="92" t="str">
        <f t="shared" si="257"/>
        <v>ボール得点表!16:25</v>
      </c>
      <c r="CJ553" s="15" t="str">
        <f t="shared" si="258"/>
        <v>50m得点表!3:13</v>
      </c>
      <c r="CK553" s="92" t="str">
        <f t="shared" si="259"/>
        <v>50m得点表!16:25</v>
      </c>
      <c r="CL553" s="15" t="str">
        <f t="shared" si="260"/>
        <v>往得点表!3:13</v>
      </c>
      <c r="CM553" s="92" t="str">
        <f t="shared" si="261"/>
        <v>往得点表!16:25</v>
      </c>
      <c r="CN553" s="15" t="str">
        <f t="shared" si="262"/>
        <v>腕得点表!3:13</v>
      </c>
      <c r="CO553" s="92" t="str">
        <f t="shared" si="263"/>
        <v>腕得点表!16:25</v>
      </c>
      <c r="CP553" s="15" t="str">
        <f t="shared" si="264"/>
        <v>腕膝得点表!3:4</v>
      </c>
      <c r="CQ553" s="92" t="str">
        <f t="shared" si="265"/>
        <v>腕膝得点表!8:9</v>
      </c>
      <c r="CR553" s="15" t="str">
        <f t="shared" si="266"/>
        <v>20mシャトルラン得点表!3:13</v>
      </c>
      <c r="CS553" s="92" t="str">
        <f t="shared" si="267"/>
        <v>20mシャトルラン得点表!16:25</v>
      </c>
      <c r="CT553" s="31" t="b">
        <f t="shared" si="250"/>
        <v>0</v>
      </c>
    </row>
    <row r="554" spans="1:98">
      <c r="A554" s="8">
        <v>542</v>
      </c>
      <c r="B554" s="117"/>
      <c r="C554" s="13"/>
      <c r="D554" s="138"/>
      <c r="E554" s="13"/>
      <c r="F554" s="111" t="str">
        <f t="shared" si="238"/>
        <v/>
      </c>
      <c r="G554" s="13"/>
      <c r="H554" s="13"/>
      <c r="I554" s="29"/>
      <c r="J554" s="114" t="str">
        <f t="shared" ca="1" si="239"/>
        <v/>
      </c>
      <c r="K554" s="4"/>
      <c r="L554" s="43"/>
      <c r="M554" s="43"/>
      <c r="N554" s="120"/>
      <c r="O554" s="22"/>
      <c r="P554" s="23" t="str">
        <f t="shared" ca="1" si="240"/>
        <v/>
      </c>
      <c r="Q554" s="42"/>
      <c r="R554" s="43"/>
      <c r="S554" s="43"/>
      <c r="T554" s="43"/>
      <c r="U554" s="120"/>
      <c r="V554" s="95"/>
      <c r="W554" s="29" t="str">
        <f t="shared" ca="1" si="241"/>
        <v/>
      </c>
      <c r="X554" s="29"/>
      <c r="Y554" s="42"/>
      <c r="Z554" s="43"/>
      <c r="AA554" s="43"/>
      <c r="AB554" s="43"/>
      <c r="AC554" s="44"/>
      <c r="AD554" s="22"/>
      <c r="AE554" s="23" t="str">
        <f t="shared" ca="1" si="242"/>
        <v/>
      </c>
      <c r="AF554" s="22"/>
      <c r="AG554" s="23" t="str">
        <f t="shared" ca="1" si="243"/>
        <v/>
      </c>
      <c r="AH554" s="95"/>
      <c r="AI554" s="29" t="str">
        <f t="shared" ca="1" si="244"/>
        <v/>
      </c>
      <c r="AJ554" s="22"/>
      <c r="AK554" s="23" t="str">
        <f t="shared" ca="1" si="245"/>
        <v/>
      </c>
      <c r="AL554" s="22"/>
      <c r="AM554" s="23" t="str">
        <f t="shared" ca="1" si="246"/>
        <v/>
      </c>
      <c r="AN554" s="9" t="str">
        <f t="shared" si="247"/>
        <v/>
      </c>
      <c r="AO554" s="9" t="str">
        <f t="shared" si="248"/>
        <v/>
      </c>
      <c r="AP554" s="9" t="str">
        <f>IF(AN554=7,VLOOKUP(AO554,設定!$A$2:$B$6,2,1),"---")</f>
        <v>---</v>
      </c>
      <c r="AQ554" s="64"/>
      <c r="AR554" s="65"/>
      <c r="AS554" s="65"/>
      <c r="AT554" s="66" t="s">
        <v>105</v>
      </c>
      <c r="AU554" s="67"/>
      <c r="AV554" s="66"/>
      <c r="AW554" s="68"/>
      <c r="AX554" s="69" t="str">
        <f t="shared" si="251"/>
        <v/>
      </c>
      <c r="AY554" s="66" t="s">
        <v>105</v>
      </c>
      <c r="AZ554" s="66" t="s">
        <v>105</v>
      </c>
      <c r="BA554" s="66" t="s">
        <v>105</v>
      </c>
      <c r="BB554" s="66"/>
      <c r="BC554" s="66"/>
      <c r="BD554" s="66"/>
      <c r="BE554" s="66"/>
      <c r="BF554" s="70"/>
      <c r="BG554" s="74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153"/>
      <c r="BZ554" s="83"/>
      <c r="CA554" s="31"/>
      <c r="CB554" s="31">
        <v>542</v>
      </c>
      <c r="CC554" s="15" t="str">
        <f t="shared" si="249"/>
        <v/>
      </c>
      <c r="CD554" s="15" t="str">
        <f t="shared" si="252"/>
        <v>立得点表!3:12</v>
      </c>
      <c r="CE554" s="92" t="str">
        <f t="shared" si="253"/>
        <v>立得点表!16:25</v>
      </c>
      <c r="CF554" s="15" t="str">
        <f t="shared" si="254"/>
        <v>立3段得点表!3:13</v>
      </c>
      <c r="CG554" s="92" t="str">
        <f t="shared" si="255"/>
        <v>立3段得点表!16:25</v>
      </c>
      <c r="CH554" s="15" t="str">
        <f t="shared" si="256"/>
        <v>ボール得点表!3:13</v>
      </c>
      <c r="CI554" s="92" t="str">
        <f t="shared" si="257"/>
        <v>ボール得点表!16:25</v>
      </c>
      <c r="CJ554" s="15" t="str">
        <f t="shared" si="258"/>
        <v>50m得点表!3:13</v>
      </c>
      <c r="CK554" s="92" t="str">
        <f t="shared" si="259"/>
        <v>50m得点表!16:25</v>
      </c>
      <c r="CL554" s="15" t="str">
        <f t="shared" si="260"/>
        <v>往得点表!3:13</v>
      </c>
      <c r="CM554" s="92" t="str">
        <f t="shared" si="261"/>
        <v>往得点表!16:25</v>
      </c>
      <c r="CN554" s="15" t="str">
        <f t="shared" si="262"/>
        <v>腕得点表!3:13</v>
      </c>
      <c r="CO554" s="92" t="str">
        <f t="shared" si="263"/>
        <v>腕得点表!16:25</v>
      </c>
      <c r="CP554" s="15" t="str">
        <f t="shared" si="264"/>
        <v>腕膝得点表!3:4</v>
      </c>
      <c r="CQ554" s="92" t="str">
        <f t="shared" si="265"/>
        <v>腕膝得点表!8:9</v>
      </c>
      <c r="CR554" s="15" t="str">
        <f t="shared" si="266"/>
        <v>20mシャトルラン得点表!3:13</v>
      </c>
      <c r="CS554" s="92" t="str">
        <f t="shared" si="267"/>
        <v>20mシャトルラン得点表!16:25</v>
      </c>
      <c r="CT554" s="31" t="b">
        <f t="shared" si="250"/>
        <v>0</v>
      </c>
    </row>
    <row r="555" spans="1:98">
      <c r="A555" s="8">
        <v>543</v>
      </c>
      <c r="B555" s="117"/>
      <c r="C555" s="13"/>
      <c r="D555" s="138"/>
      <c r="E555" s="13"/>
      <c r="F555" s="111" t="str">
        <f t="shared" si="238"/>
        <v/>
      </c>
      <c r="G555" s="13"/>
      <c r="H555" s="13"/>
      <c r="I555" s="29"/>
      <c r="J555" s="114" t="str">
        <f t="shared" ca="1" si="239"/>
        <v/>
      </c>
      <c r="K555" s="4"/>
      <c r="L555" s="43"/>
      <c r="M555" s="43"/>
      <c r="N555" s="120"/>
      <c r="O555" s="22"/>
      <c r="P555" s="23" t="str">
        <f t="shared" ca="1" si="240"/>
        <v/>
      </c>
      <c r="Q555" s="42"/>
      <c r="R555" s="43"/>
      <c r="S555" s="43"/>
      <c r="T555" s="43"/>
      <c r="U555" s="120"/>
      <c r="V555" s="95"/>
      <c r="W555" s="29" t="str">
        <f t="shared" ca="1" si="241"/>
        <v/>
      </c>
      <c r="X555" s="29"/>
      <c r="Y555" s="42"/>
      <c r="Z555" s="43"/>
      <c r="AA555" s="43"/>
      <c r="AB555" s="43"/>
      <c r="AC555" s="44"/>
      <c r="AD555" s="22"/>
      <c r="AE555" s="23" t="str">
        <f t="shared" ca="1" si="242"/>
        <v/>
      </c>
      <c r="AF555" s="22"/>
      <c r="AG555" s="23" t="str">
        <f t="shared" ca="1" si="243"/>
        <v/>
      </c>
      <c r="AH555" s="95"/>
      <c r="AI555" s="29" t="str">
        <f t="shared" ca="1" si="244"/>
        <v/>
      </c>
      <c r="AJ555" s="22"/>
      <c r="AK555" s="23" t="str">
        <f t="shared" ca="1" si="245"/>
        <v/>
      </c>
      <c r="AL555" s="22"/>
      <c r="AM555" s="23" t="str">
        <f t="shared" ca="1" si="246"/>
        <v/>
      </c>
      <c r="AN555" s="9" t="str">
        <f t="shared" si="247"/>
        <v/>
      </c>
      <c r="AO555" s="9" t="str">
        <f t="shared" si="248"/>
        <v/>
      </c>
      <c r="AP555" s="9" t="str">
        <f>IF(AN555=7,VLOOKUP(AO555,設定!$A$2:$B$6,2,1),"---")</f>
        <v>---</v>
      </c>
      <c r="AQ555" s="64"/>
      <c r="AR555" s="65"/>
      <c r="AS555" s="65"/>
      <c r="AT555" s="66" t="s">
        <v>105</v>
      </c>
      <c r="AU555" s="67"/>
      <c r="AV555" s="66"/>
      <c r="AW555" s="68"/>
      <c r="AX555" s="69" t="str">
        <f t="shared" si="251"/>
        <v/>
      </c>
      <c r="AY555" s="66" t="s">
        <v>105</v>
      </c>
      <c r="AZ555" s="66" t="s">
        <v>105</v>
      </c>
      <c r="BA555" s="66" t="s">
        <v>105</v>
      </c>
      <c r="BB555" s="66"/>
      <c r="BC555" s="66"/>
      <c r="BD555" s="66"/>
      <c r="BE555" s="66"/>
      <c r="BF555" s="70"/>
      <c r="BG555" s="74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153"/>
      <c r="BZ555" s="83"/>
      <c r="CA555" s="31"/>
      <c r="CB555" s="31">
        <v>543</v>
      </c>
      <c r="CC555" s="15" t="str">
        <f t="shared" si="249"/>
        <v/>
      </c>
      <c r="CD555" s="15" t="str">
        <f t="shared" si="252"/>
        <v>立得点表!3:12</v>
      </c>
      <c r="CE555" s="92" t="str">
        <f t="shared" si="253"/>
        <v>立得点表!16:25</v>
      </c>
      <c r="CF555" s="15" t="str">
        <f t="shared" si="254"/>
        <v>立3段得点表!3:13</v>
      </c>
      <c r="CG555" s="92" t="str">
        <f t="shared" si="255"/>
        <v>立3段得点表!16:25</v>
      </c>
      <c r="CH555" s="15" t="str">
        <f t="shared" si="256"/>
        <v>ボール得点表!3:13</v>
      </c>
      <c r="CI555" s="92" t="str">
        <f t="shared" si="257"/>
        <v>ボール得点表!16:25</v>
      </c>
      <c r="CJ555" s="15" t="str">
        <f t="shared" si="258"/>
        <v>50m得点表!3:13</v>
      </c>
      <c r="CK555" s="92" t="str">
        <f t="shared" si="259"/>
        <v>50m得点表!16:25</v>
      </c>
      <c r="CL555" s="15" t="str">
        <f t="shared" si="260"/>
        <v>往得点表!3:13</v>
      </c>
      <c r="CM555" s="92" t="str">
        <f t="shared" si="261"/>
        <v>往得点表!16:25</v>
      </c>
      <c r="CN555" s="15" t="str">
        <f t="shared" si="262"/>
        <v>腕得点表!3:13</v>
      </c>
      <c r="CO555" s="92" t="str">
        <f t="shared" si="263"/>
        <v>腕得点表!16:25</v>
      </c>
      <c r="CP555" s="15" t="str">
        <f t="shared" si="264"/>
        <v>腕膝得点表!3:4</v>
      </c>
      <c r="CQ555" s="92" t="str">
        <f t="shared" si="265"/>
        <v>腕膝得点表!8:9</v>
      </c>
      <c r="CR555" s="15" t="str">
        <f t="shared" si="266"/>
        <v>20mシャトルラン得点表!3:13</v>
      </c>
      <c r="CS555" s="92" t="str">
        <f t="shared" si="267"/>
        <v>20mシャトルラン得点表!16:25</v>
      </c>
      <c r="CT555" s="31" t="b">
        <f t="shared" si="250"/>
        <v>0</v>
      </c>
    </row>
    <row r="556" spans="1:98">
      <c r="A556" s="8">
        <v>544</v>
      </c>
      <c r="B556" s="117"/>
      <c r="C556" s="13"/>
      <c r="D556" s="138"/>
      <c r="E556" s="13"/>
      <c r="F556" s="111" t="str">
        <f t="shared" si="238"/>
        <v/>
      </c>
      <c r="G556" s="13"/>
      <c r="H556" s="13"/>
      <c r="I556" s="29"/>
      <c r="J556" s="114" t="str">
        <f t="shared" ca="1" si="239"/>
        <v/>
      </c>
      <c r="K556" s="4"/>
      <c r="L556" s="43"/>
      <c r="M556" s="43"/>
      <c r="N556" s="120"/>
      <c r="O556" s="22"/>
      <c r="P556" s="23" t="str">
        <f t="shared" ca="1" si="240"/>
        <v/>
      </c>
      <c r="Q556" s="42"/>
      <c r="R556" s="43"/>
      <c r="S556" s="43"/>
      <c r="T556" s="43"/>
      <c r="U556" s="120"/>
      <c r="V556" s="95"/>
      <c r="W556" s="29" t="str">
        <f t="shared" ca="1" si="241"/>
        <v/>
      </c>
      <c r="X556" s="29"/>
      <c r="Y556" s="42"/>
      <c r="Z556" s="43"/>
      <c r="AA556" s="43"/>
      <c r="AB556" s="43"/>
      <c r="AC556" s="44"/>
      <c r="AD556" s="22"/>
      <c r="AE556" s="23" t="str">
        <f t="shared" ca="1" si="242"/>
        <v/>
      </c>
      <c r="AF556" s="22"/>
      <c r="AG556" s="23" t="str">
        <f t="shared" ca="1" si="243"/>
        <v/>
      </c>
      <c r="AH556" s="95"/>
      <c r="AI556" s="29" t="str">
        <f t="shared" ca="1" si="244"/>
        <v/>
      </c>
      <c r="AJ556" s="22"/>
      <c r="AK556" s="23" t="str">
        <f t="shared" ca="1" si="245"/>
        <v/>
      </c>
      <c r="AL556" s="22"/>
      <c r="AM556" s="23" t="str">
        <f t="shared" ca="1" si="246"/>
        <v/>
      </c>
      <c r="AN556" s="9" t="str">
        <f t="shared" si="247"/>
        <v/>
      </c>
      <c r="AO556" s="9" t="str">
        <f t="shared" si="248"/>
        <v/>
      </c>
      <c r="AP556" s="9" t="str">
        <f>IF(AN556=7,VLOOKUP(AO556,設定!$A$2:$B$6,2,1),"---")</f>
        <v>---</v>
      </c>
      <c r="AQ556" s="64"/>
      <c r="AR556" s="65"/>
      <c r="AS556" s="65"/>
      <c r="AT556" s="66" t="s">
        <v>105</v>
      </c>
      <c r="AU556" s="67"/>
      <c r="AV556" s="66"/>
      <c r="AW556" s="68"/>
      <c r="AX556" s="69" t="str">
        <f t="shared" si="251"/>
        <v/>
      </c>
      <c r="AY556" s="66" t="s">
        <v>105</v>
      </c>
      <c r="AZ556" s="66" t="s">
        <v>105</v>
      </c>
      <c r="BA556" s="66" t="s">
        <v>105</v>
      </c>
      <c r="BB556" s="66"/>
      <c r="BC556" s="66"/>
      <c r="BD556" s="66"/>
      <c r="BE556" s="66"/>
      <c r="BF556" s="70"/>
      <c r="BG556" s="74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153"/>
      <c r="BZ556" s="83"/>
      <c r="CA556" s="31"/>
      <c r="CB556" s="31">
        <v>544</v>
      </c>
      <c r="CC556" s="15" t="str">
        <f t="shared" si="249"/>
        <v/>
      </c>
      <c r="CD556" s="15" t="str">
        <f t="shared" si="252"/>
        <v>立得点表!3:12</v>
      </c>
      <c r="CE556" s="92" t="str">
        <f t="shared" si="253"/>
        <v>立得点表!16:25</v>
      </c>
      <c r="CF556" s="15" t="str">
        <f t="shared" si="254"/>
        <v>立3段得点表!3:13</v>
      </c>
      <c r="CG556" s="92" t="str">
        <f t="shared" si="255"/>
        <v>立3段得点表!16:25</v>
      </c>
      <c r="CH556" s="15" t="str">
        <f t="shared" si="256"/>
        <v>ボール得点表!3:13</v>
      </c>
      <c r="CI556" s="92" t="str">
        <f t="shared" si="257"/>
        <v>ボール得点表!16:25</v>
      </c>
      <c r="CJ556" s="15" t="str">
        <f t="shared" si="258"/>
        <v>50m得点表!3:13</v>
      </c>
      <c r="CK556" s="92" t="str">
        <f t="shared" si="259"/>
        <v>50m得点表!16:25</v>
      </c>
      <c r="CL556" s="15" t="str">
        <f t="shared" si="260"/>
        <v>往得点表!3:13</v>
      </c>
      <c r="CM556" s="92" t="str">
        <f t="shared" si="261"/>
        <v>往得点表!16:25</v>
      </c>
      <c r="CN556" s="15" t="str">
        <f t="shared" si="262"/>
        <v>腕得点表!3:13</v>
      </c>
      <c r="CO556" s="92" t="str">
        <f t="shared" si="263"/>
        <v>腕得点表!16:25</v>
      </c>
      <c r="CP556" s="15" t="str">
        <f t="shared" si="264"/>
        <v>腕膝得点表!3:4</v>
      </c>
      <c r="CQ556" s="92" t="str">
        <f t="shared" si="265"/>
        <v>腕膝得点表!8:9</v>
      </c>
      <c r="CR556" s="15" t="str">
        <f t="shared" si="266"/>
        <v>20mシャトルラン得点表!3:13</v>
      </c>
      <c r="CS556" s="92" t="str">
        <f t="shared" si="267"/>
        <v>20mシャトルラン得点表!16:25</v>
      </c>
      <c r="CT556" s="31" t="b">
        <f t="shared" si="250"/>
        <v>0</v>
      </c>
    </row>
    <row r="557" spans="1:98">
      <c r="A557" s="8">
        <v>545</v>
      </c>
      <c r="B557" s="117"/>
      <c r="C557" s="13"/>
      <c r="D557" s="138"/>
      <c r="E557" s="13"/>
      <c r="F557" s="111" t="str">
        <f t="shared" si="238"/>
        <v/>
      </c>
      <c r="G557" s="13"/>
      <c r="H557" s="13"/>
      <c r="I557" s="29"/>
      <c r="J557" s="114" t="str">
        <f t="shared" ca="1" si="239"/>
        <v/>
      </c>
      <c r="K557" s="4"/>
      <c r="L557" s="43"/>
      <c r="M557" s="43"/>
      <c r="N557" s="120"/>
      <c r="O557" s="22"/>
      <c r="P557" s="23" t="str">
        <f t="shared" ca="1" si="240"/>
        <v/>
      </c>
      <c r="Q557" s="42"/>
      <c r="R557" s="43"/>
      <c r="S557" s="43"/>
      <c r="T557" s="43"/>
      <c r="U557" s="120"/>
      <c r="V557" s="95"/>
      <c r="W557" s="29" t="str">
        <f t="shared" ca="1" si="241"/>
        <v/>
      </c>
      <c r="X557" s="29"/>
      <c r="Y557" s="42"/>
      <c r="Z557" s="43"/>
      <c r="AA557" s="43"/>
      <c r="AB557" s="43"/>
      <c r="AC557" s="44"/>
      <c r="AD557" s="22"/>
      <c r="AE557" s="23" t="str">
        <f t="shared" ca="1" si="242"/>
        <v/>
      </c>
      <c r="AF557" s="22"/>
      <c r="AG557" s="23" t="str">
        <f t="shared" ca="1" si="243"/>
        <v/>
      </c>
      <c r="AH557" s="95"/>
      <c r="AI557" s="29" t="str">
        <f t="shared" ca="1" si="244"/>
        <v/>
      </c>
      <c r="AJ557" s="22"/>
      <c r="AK557" s="23" t="str">
        <f t="shared" ca="1" si="245"/>
        <v/>
      </c>
      <c r="AL557" s="22"/>
      <c r="AM557" s="23" t="str">
        <f t="shared" ca="1" si="246"/>
        <v/>
      </c>
      <c r="AN557" s="9" t="str">
        <f t="shared" si="247"/>
        <v/>
      </c>
      <c r="AO557" s="9" t="str">
        <f t="shared" si="248"/>
        <v/>
      </c>
      <c r="AP557" s="9" t="str">
        <f>IF(AN557=7,VLOOKUP(AO557,設定!$A$2:$B$6,2,1),"---")</f>
        <v>---</v>
      </c>
      <c r="AQ557" s="64"/>
      <c r="AR557" s="65"/>
      <c r="AS557" s="65"/>
      <c r="AT557" s="66" t="s">
        <v>105</v>
      </c>
      <c r="AU557" s="67"/>
      <c r="AV557" s="66"/>
      <c r="AW557" s="68"/>
      <c r="AX557" s="69" t="str">
        <f t="shared" si="251"/>
        <v/>
      </c>
      <c r="AY557" s="66" t="s">
        <v>105</v>
      </c>
      <c r="AZ557" s="66" t="s">
        <v>105</v>
      </c>
      <c r="BA557" s="66" t="s">
        <v>105</v>
      </c>
      <c r="BB557" s="66"/>
      <c r="BC557" s="66"/>
      <c r="BD557" s="66"/>
      <c r="BE557" s="66"/>
      <c r="BF557" s="70"/>
      <c r="BG557" s="74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153"/>
      <c r="BZ557" s="83"/>
      <c r="CA557" s="31"/>
      <c r="CB557" s="31">
        <v>545</v>
      </c>
      <c r="CC557" s="15" t="str">
        <f t="shared" si="249"/>
        <v/>
      </c>
      <c r="CD557" s="15" t="str">
        <f t="shared" si="252"/>
        <v>立得点表!3:12</v>
      </c>
      <c r="CE557" s="92" t="str">
        <f t="shared" si="253"/>
        <v>立得点表!16:25</v>
      </c>
      <c r="CF557" s="15" t="str">
        <f t="shared" si="254"/>
        <v>立3段得点表!3:13</v>
      </c>
      <c r="CG557" s="92" t="str">
        <f t="shared" si="255"/>
        <v>立3段得点表!16:25</v>
      </c>
      <c r="CH557" s="15" t="str">
        <f t="shared" si="256"/>
        <v>ボール得点表!3:13</v>
      </c>
      <c r="CI557" s="92" t="str">
        <f t="shared" si="257"/>
        <v>ボール得点表!16:25</v>
      </c>
      <c r="CJ557" s="15" t="str">
        <f t="shared" si="258"/>
        <v>50m得点表!3:13</v>
      </c>
      <c r="CK557" s="92" t="str">
        <f t="shared" si="259"/>
        <v>50m得点表!16:25</v>
      </c>
      <c r="CL557" s="15" t="str">
        <f t="shared" si="260"/>
        <v>往得点表!3:13</v>
      </c>
      <c r="CM557" s="92" t="str">
        <f t="shared" si="261"/>
        <v>往得点表!16:25</v>
      </c>
      <c r="CN557" s="15" t="str">
        <f t="shared" si="262"/>
        <v>腕得点表!3:13</v>
      </c>
      <c r="CO557" s="92" t="str">
        <f t="shared" si="263"/>
        <v>腕得点表!16:25</v>
      </c>
      <c r="CP557" s="15" t="str">
        <f t="shared" si="264"/>
        <v>腕膝得点表!3:4</v>
      </c>
      <c r="CQ557" s="92" t="str">
        <f t="shared" si="265"/>
        <v>腕膝得点表!8:9</v>
      </c>
      <c r="CR557" s="15" t="str">
        <f t="shared" si="266"/>
        <v>20mシャトルラン得点表!3:13</v>
      </c>
      <c r="CS557" s="92" t="str">
        <f t="shared" si="267"/>
        <v>20mシャトルラン得点表!16:25</v>
      </c>
      <c r="CT557" s="31" t="b">
        <f t="shared" si="250"/>
        <v>0</v>
      </c>
    </row>
    <row r="558" spans="1:98">
      <c r="A558" s="8">
        <v>546</v>
      </c>
      <c r="B558" s="117"/>
      <c r="C558" s="13"/>
      <c r="D558" s="138"/>
      <c r="E558" s="13"/>
      <c r="F558" s="111" t="str">
        <f t="shared" si="238"/>
        <v/>
      </c>
      <c r="G558" s="13"/>
      <c r="H558" s="13"/>
      <c r="I558" s="29"/>
      <c r="J558" s="114" t="str">
        <f t="shared" ca="1" si="239"/>
        <v/>
      </c>
      <c r="K558" s="4"/>
      <c r="L558" s="43"/>
      <c r="M558" s="43"/>
      <c r="N558" s="120"/>
      <c r="O558" s="22"/>
      <c r="P558" s="23" t="str">
        <f t="shared" ca="1" si="240"/>
        <v/>
      </c>
      <c r="Q558" s="42"/>
      <c r="R558" s="43"/>
      <c r="S558" s="43"/>
      <c r="T558" s="43"/>
      <c r="U558" s="120"/>
      <c r="V558" s="95"/>
      <c r="W558" s="29" t="str">
        <f t="shared" ca="1" si="241"/>
        <v/>
      </c>
      <c r="X558" s="29"/>
      <c r="Y558" s="42"/>
      <c r="Z558" s="43"/>
      <c r="AA558" s="43"/>
      <c r="AB558" s="43"/>
      <c r="AC558" s="44"/>
      <c r="AD558" s="22"/>
      <c r="AE558" s="23" t="str">
        <f t="shared" ca="1" si="242"/>
        <v/>
      </c>
      <c r="AF558" s="22"/>
      <c r="AG558" s="23" t="str">
        <f t="shared" ca="1" si="243"/>
        <v/>
      </c>
      <c r="AH558" s="95"/>
      <c r="AI558" s="29" t="str">
        <f t="shared" ca="1" si="244"/>
        <v/>
      </c>
      <c r="AJ558" s="22"/>
      <c r="AK558" s="23" t="str">
        <f t="shared" ca="1" si="245"/>
        <v/>
      </c>
      <c r="AL558" s="22"/>
      <c r="AM558" s="23" t="str">
        <f t="shared" ca="1" si="246"/>
        <v/>
      </c>
      <c r="AN558" s="9" t="str">
        <f t="shared" si="247"/>
        <v/>
      </c>
      <c r="AO558" s="9" t="str">
        <f t="shared" si="248"/>
        <v/>
      </c>
      <c r="AP558" s="9" t="str">
        <f>IF(AN558=7,VLOOKUP(AO558,設定!$A$2:$B$6,2,1),"---")</f>
        <v>---</v>
      </c>
      <c r="AQ558" s="64"/>
      <c r="AR558" s="65"/>
      <c r="AS558" s="65"/>
      <c r="AT558" s="66" t="s">
        <v>105</v>
      </c>
      <c r="AU558" s="67"/>
      <c r="AV558" s="66"/>
      <c r="AW558" s="68"/>
      <c r="AX558" s="69" t="str">
        <f t="shared" si="251"/>
        <v/>
      </c>
      <c r="AY558" s="66" t="s">
        <v>105</v>
      </c>
      <c r="AZ558" s="66" t="s">
        <v>105</v>
      </c>
      <c r="BA558" s="66" t="s">
        <v>105</v>
      </c>
      <c r="BB558" s="66"/>
      <c r="BC558" s="66"/>
      <c r="BD558" s="66"/>
      <c r="BE558" s="66"/>
      <c r="BF558" s="70"/>
      <c r="BG558" s="74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153"/>
      <c r="BZ558" s="83"/>
      <c r="CA558" s="31"/>
      <c r="CB558" s="31">
        <v>546</v>
      </c>
      <c r="CC558" s="15" t="str">
        <f t="shared" si="249"/>
        <v/>
      </c>
      <c r="CD558" s="15" t="str">
        <f t="shared" si="252"/>
        <v>立得点表!3:12</v>
      </c>
      <c r="CE558" s="92" t="str">
        <f t="shared" si="253"/>
        <v>立得点表!16:25</v>
      </c>
      <c r="CF558" s="15" t="str">
        <f t="shared" si="254"/>
        <v>立3段得点表!3:13</v>
      </c>
      <c r="CG558" s="92" t="str">
        <f t="shared" si="255"/>
        <v>立3段得点表!16:25</v>
      </c>
      <c r="CH558" s="15" t="str">
        <f t="shared" si="256"/>
        <v>ボール得点表!3:13</v>
      </c>
      <c r="CI558" s="92" t="str">
        <f t="shared" si="257"/>
        <v>ボール得点表!16:25</v>
      </c>
      <c r="CJ558" s="15" t="str">
        <f t="shared" si="258"/>
        <v>50m得点表!3:13</v>
      </c>
      <c r="CK558" s="92" t="str">
        <f t="shared" si="259"/>
        <v>50m得点表!16:25</v>
      </c>
      <c r="CL558" s="15" t="str">
        <f t="shared" si="260"/>
        <v>往得点表!3:13</v>
      </c>
      <c r="CM558" s="92" t="str">
        <f t="shared" si="261"/>
        <v>往得点表!16:25</v>
      </c>
      <c r="CN558" s="15" t="str">
        <f t="shared" si="262"/>
        <v>腕得点表!3:13</v>
      </c>
      <c r="CO558" s="92" t="str">
        <f t="shared" si="263"/>
        <v>腕得点表!16:25</v>
      </c>
      <c r="CP558" s="15" t="str">
        <f t="shared" si="264"/>
        <v>腕膝得点表!3:4</v>
      </c>
      <c r="CQ558" s="92" t="str">
        <f t="shared" si="265"/>
        <v>腕膝得点表!8:9</v>
      </c>
      <c r="CR558" s="15" t="str">
        <f t="shared" si="266"/>
        <v>20mシャトルラン得点表!3:13</v>
      </c>
      <c r="CS558" s="92" t="str">
        <f t="shared" si="267"/>
        <v>20mシャトルラン得点表!16:25</v>
      </c>
      <c r="CT558" s="31" t="b">
        <f t="shared" si="250"/>
        <v>0</v>
      </c>
    </row>
    <row r="559" spans="1:98">
      <c r="A559" s="8">
        <v>547</v>
      </c>
      <c r="B559" s="117"/>
      <c r="C559" s="13"/>
      <c r="D559" s="138"/>
      <c r="E559" s="13"/>
      <c r="F559" s="111" t="str">
        <f t="shared" si="238"/>
        <v/>
      </c>
      <c r="G559" s="13"/>
      <c r="H559" s="13"/>
      <c r="I559" s="29"/>
      <c r="J559" s="114" t="str">
        <f t="shared" ca="1" si="239"/>
        <v/>
      </c>
      <c r="K559" s="4"/>
      <c r="L559" s="43"/>
      <c r="M559" s="43"/>
      <c r="N559" s="120"/>
      <c r="O559" s="22"/>
      <c r="P559" s="23" t="str">
        <f t="shared" ca="1" si="240"/>
        <v/>
      </c>
      <c r="Q559" s="42"/>
      <c r="R559" s="43"/>
      <c r="S559" s="43"/>
      <c r="T559" s="43"/>
      <c r="U559" s="120"/>
      <c r="V559" s="95"/>
      <c r="W559" s="29" t="str">
        <f t="shared" ca="1" si="241"/>
        <v/>
      </c>
      <c r="X559" s="29"/>
      <c r="Y559" s="42"/>
      <c r="Z559" s="43"/>
      <c r="AA559" s="43"/>
      <c r="AB559" s="43"/>
      <c r="AC559" s="44"/>
      <c r="AD559" s="22"/>
      <c r="AE559" s="23" t="str">
        <f t="shared" ca="1" si="242"/>
        <v/>
      </c>
      <c r="AF559" s="22"/>
      <c r="AG559" s="23" t="str">
        <f t="shared" ca="1" si="243"/>
        <v/>
      </c>
      <c r="AH559" s="95"/>
      <c r="AI559" s="29" t="str">
        <f t="shared" ca="1" si="244"/>
        <v/>
      </c>
      <c r="AJ559" s="22"/>
      <c r="AK559" s="23" t="str">
        <f t="shared" ca="1" si="245"/>
        <v/>
      </c>
      <c r="AL559" s="22"/>
      <c r="AM559" s="23" t="str">
        <f t="shared" ca="1" si="246"/>
        <v/>
      </c>
      <c r="AN559" s="9" t="str">
        <f t="shared" si="247"/>
        <v/>
      </c>
      <c r="AO559" s="9" t="str">
        <f t="shared" si="248"/>
        <v/>
      </c>
      <c r="AP559" s="9" t="str">
        <f>IF(AN559=7,VLOOKUP(AO559,設定!$A$2:$B$6,2,1),"---")</f>
        <v>---</v>
      </c>
      <c r="AQ559" s="64"/>
      <c r="AR559" s="65"/>
      <c r="AS559" s="65"/>
      <c r="AT559" s="66" t="s">
        <v>105</v>
      </c>
      <c r="AU559" s="67"/>
      <c r="AV559" s="66"/>
      <c r="AW559" s="68"/>
      <c r="AX559" s="69" t="str">
        <f t="shared" si="251"/>
        <v/>
      </c>
      <c r="AY559" s="66" t="s">
        <v>105</v>
      </c>
      <c r="AZ559" s="66" t="s">
        <v>105</v>
      </c>
      <c r="BA559" s="66" t="s">
        <v>105</v>
      </c>
      <c r="BB559" s="66"/>
      <c r="BC559" s="66"/>
      <c r="BD559" s="66"/>
      <c r="BE559" s="66"/>
      <c r="BF559" s="70"/>
      <c r="BG559" s="74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153"/>
      <c r="BZ559" s="83"/>
      <c r="CA559" s="31"/>
      <c r="CB559" s="31">
        <v>547</v>
      </c>
      <c r="CC559" s="15" t="str">
        <f t="shared" si="249"/>
        <v/>
      </c>
      <c r="CD559" s="15" t="str">
        <f t="shared" si="252"/>
        <v>立得点表!3:12</v>
      </c>
      <c r="CE559" s="92" t="str">
        <f t="shared" si="253"/>
        <v>立得点表!16:25</v>
      </c>
      <c r="CF559" s="15" t="str">
        <f t="shared" si="254"/>
        <v>立3段得点表!3:13</v>
      </c>
      <c r="CG559" s="92" t="str">
        <f t="shared" si="255"/>
        <v>立3段得点表!16:25</v>
      </c>
      <c r="CH559" s="15" t="str">
        <f t="shared" si="256"/>
        <v>ボール得点表!3:13</v>
      </c>
      <c r="CI559" s="92" t="str">
        <f t="shared" si="257"/>
        <v>ボール得点表!16:25</v>
      </c>
      <c r="CJ559" s="15" t="str">
        <f t="shared" si="258"/>
        <v>50m得点表!3:13</v>
      </c>
      <c r="CK559" s="92" t="str">
        <f t="shared" si="259"/>
        <v>50m得点表!16:25</v>
      </c>
      <c r="CL559" s="15" t="str">
        <f t="shared" si="260"/>
        <v>往得点表!3:13</v>
      </c>
      <c r="CM559" s="92" t="str">
        <f t="shared" si="261"/>
        <v>往得点表!16:25</v>
      </c>
      <c r="CN559" s="15" t="str">
        <f t="shared" si="262"/>
        <v>腕得点表!3:13</v>
      </c>
      <c r="CO559" s="92" t="str">
        <f t="shared" si="263"/>
        <v>腕得点表!16:25</v>
      </c>
      <c r="CP559" s="15" t="str">
        <f t="shared" si="264"/>
        <v>腕膝得点表!3:4</v>
      </c>
      <c r="CQ559" s="92" t="str">
        <f t="shared" si="265"/>
        <v>腕膝得点表!8:9</v>
      </c>
      <c r="CR559" s="15" t="str">
        <f t="shared" si="266"/>
        <v>20mシャトルラン得点表!3:13</v>
      </c>
      <c r="CS559" s="92" t="str">
        <f t="shared" si="267"/>
        <v>20mシャトルラン得点表!16:25</v>
      </c>
      <c r="CT559" s="31" t="b">
        <f t="shared" si="250"/>
        <v>0</v>
      </c>
    </row>
    <row r="560" spans="1:98">
      <c r="A560" s="8">
        <v>548</v>
      </c>
      <c r="B560" s="117"/>
      <c r="C560" s="13"/>
      <c r="D560" s="138"/>
      <c r="E560" s="13"/>
      <c r="F560" s="111" t="str">
        <f t="shared" ref="F560:F584" si="268">IF(D560="","",DATEDIF(D560,$W$4,"y"))</f>
        <v/>
      </c>
      <c r="G560" s="13"/>
      <c r="H560" s="13"/>
      <c r="I560" s="29"/>
      <c r="J560" s="114" t="str">
        <f t="shared" ca="1" si="239"/>
        <v/>
      </c>
      <c r="K560" s="4"/>
      <c r="L560" s="43"/>
      <c r="M560" s="43"/>
      <c r="N560" s="120"/>
      <c r="O560" s="22"/>
      <c r="P560" s="23" t="str">
        <f t="shared" ca="1" si="240"/>
        <v/>
      </c>
      <c r="Q560" s="42"/>
      <c r="R560" s="43"/>
      <c r="S560" s="43"/>
      <c r="T560" s="43"/>
      <c r="U560" s="120"/>
      <c r="V560" s="95"/>
      <c r="W560" s="29" t="str">
        <f t="shared" ca="1" si="241"/>
        <v/>
      </c>
      <c r="X560" s="29"/>
      <c r="Y560" s="42"/>
      <c r="Z560" s="43"/>
      <c r="AA560" s="43"/>
      <c r="AB560" s="43"/>
      <c r="AC560" s="44"/>
      <c r="AD560" s="22"/>
      <c r="AE560" s="23" t="str">
        <f t="shared" ca="1" si="242"/>
        <v/>
      </c>
      <c r="AF560" s="22"/>
      <c r="AG560" s="23" t="str">
        <f t="shared" ca="1" si="243"/>
        <v/>
      </c>
      <c r="AH560" s="95"/>
      <c r="AI560" s="29" t="str">
        <f t="shared" ca="1" si="244"/>
        <v/>
      </c>
      <c r="AJ560" s="22"/>
      <c r="AK560" s="23" t="str">
        <f t="shared" ca="1" si="245"/>
        <v/>
      </c>
      <c r="AL560" s="22"/>
      <c r="AM560" s="23" t="str">
        <f t="shared" ca="1" si="246"/>
        <v/>
      </c>
      <c r="AN560" s="9" t="str">
        <f t="shared" si="247"/>
        <v/>
      </c>
      <c r="AO560" s="9" t="str">
        <f t="shared" si="248"/>
        <v/>
      </c>
      <c r="AP560" s="9" t="str">
        <f>IF(AN560=7,VLOOKUP(AO560,設定!$A$2:$B$6,2,1),"---")</f>
        <v>---</v>
      </c>
      <c r="AQ560" s="64"/>
      <c r="AR560" s="65"/>
      <c r="AS560" s="65"/>
      <c r="AT560" s="66" t="s">
        <v>105</v>
      </c>
      <c r="AU560" s="67"/>
      <c r="AV560" s="66"/>
      <c r="AW560" s="68"/>
      <c r="AX560" s="69" t="str">
        <f t="shared" si="251"/>
        <v/>
      </c>
      <c r="AY560" s="66" t="s">
        <v>105</v>
      </c>
      <c r="AZ560" s="66" t="s">
        <v>105</v>
      </c>
      <c r="BA560" s="66" t="s">
        <v>105</v>
      </c>
      <c r="BB560" s="66"/>
      <c r="BC560" s="66"/>
      <c r="BD560" s="66"/>
      <c r="BE560" s="66"/>
      <c r="BF560" s="70"/>
      <c r="BG560" s="74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153"/>
      <c r="BZ560" s="83"/>
      <c r="CA560" s="31"/>
      <c r="CB560" s="31">
        <v>548</v>
      </c>
      <c r="CC560" s="15" t="str">
        <f t="shared" si="249"/>
        <v/>
      </c>
      <c r="CD560" s="15" t="str">
        <f t="shared" si="252"/>
        <v>立得点表!3:12</v>
      </c>
      <c r="CE560" s="92" t="str">
        <f t="shared" si="253"/>
        <v>立得点表!16:25</v>
      </c>
      <c r="CF560" s="15" t="str">
        <f t="shared" si="254"/>
        <v>立3段得点表!3:13</v>
      </c>
      <c r="CG560" s="92" t="str">
        <f t="shared" si="255"/>
        <v>立3段得点表!16:25</v>
      </c>
      <c r="CH560" s="15" t="str">
        <f t="shared" si="256"/>
        <v>ボール得点表!3:13</v>
      </c>
      <c r="CI560" s="92" t="str">
        <f t="shared" si="257"/>
        <v>ボール得点表!16:25</v>
      </c>
      <c r="CJ560" s="15" t="str">
        <f t="shared" si="258"/>
        <v>50m得点表!3:13</v>
      </c>
      <c r="CK560" s="92" t="str">
        <f t="shared" si="259"/>
        <v>50m得点表!16:25</v>
      </c>
      <c r="CL560" s="15" t="str">
        <f t="shared" si="260"/>
        <v>往得点表!3:13</v>
      </c>
      <c r="CM560" s="92" t="str">
        <f t="shared" si="261"/>
        <v>往得点表!16:25</v>
      </c>
      <c r="CN560" s="15" t="str">
        <f t="shared" si="262"/>
        <v>腕得点表!3:13</v>
      </c>
      <c r="CO560" s="92" t="str">
        <f t="shared" si="263"/>
        <v>腕得点表!16:25</v>
      </c>
      <c r="CP560" s="15" t="str">
        <f t="shared" si="264"/>
        <v>腕膝得点表!3:4</v>
      </c>
      <c r="CQ560" s="92" t="str">
        <f t="shared" si="265"/>
        <v>腕膝得点表!8:9</v>
      </c>
      <c r="CR560" s="15" t="str">
        <f t="shared" si="266"/>
        <v>20mシャトルラン得点表!3:13</v>
      </c>
      <c r="CS560" s="92" t="str">
        <f t="shared" si="267"/>
        <v>20mシャトルラン得点表!16:25</v>
      </c>
      <c r="CT560" s="31" t="b">
        <f t="shared" si="250"/>
        <v>0</v>
      </c>
    </row>
    <row r="561" spans="6:6">
      <c r="F561" s="131" t="str">
        <f t="shared" si="268"/>
        <v/>
      </c>
    </row>
    <row r="562" spans="6:6">
      <c r="F562" s="131" t="str">
        <f t="shared" si="268"/>
        <v/>
      </c>
    </row>
    <row r="563" spans="6:6">
      <c r="F563" s="131" t="str">
        <f t="shared" si="268"/>
        <v/>
      </c>
    </row>
    <row r="564" spans="6:6">
      <c r="F564" s="131" t="str">
        <f t="shared" si="268"/>
        <v/>
      </c>
    </row>
    <row r="565" spans="6:6">
      <c r="F565" s="131" t="str">
        <f t="shared" si="268"/>
        <v/>
      </c>
    </row>
    <row r="566" spans="6:6">
      <c r="F566" s="131" t="str">
        <f t="shared" si="268"/>
        <v/>
      </c>
    </row>
    <row r="567" spans="6:6">
      <c r="F567" s="131" t="str">
        <f t="shared" si="268"/>
        <v/>
      </c>
    </row>
    <row r="568" spans="6:6">
      <c r="F568" s="131" t="str">
        <f t="shared" si="268"/>
        <v/>
      </c>
    </row>
    <row r="569" spans="6:6">
      <c r="F569" s="131" t="str">
        <f t="shared" si="268"/>
        <v/>
      </c>
    </row>
    <row r="570" spans="6:6">
      <c r="F570" s="131" t="str">
        <f t="shared" si="268"/>
        <v/>
      </c>
    </row>
    <row r="571" spans="6:6">
      <c r="F571" s="131" t="str">
        <f t="shared" si="268"/>
        <v/>
      </c>
    </row>
    <row r="572" spans="6:6">
      <c r="F572" s="131" t="str">
        <f t="shared" si="268"/>
        <v/>
      </c>
    </row>
    <row r="573" spans="6:6">
      <c r="F573" s="131" t="str">
        <f t="shared" si="268"/>
        <v/>
      </c>
    </row>
    <row r="574" spans="6:6">
      <c r="F574" s="131" t="str">
        <f t="shared" si="268"/>
        <v/>
      </c>
    </row>
    <row r="575" spans="6:6">
      <c r="F575" s="131" t="str">
        <f t="shared" si="268"/>
        <v/>
      </c>
    </row>
    <row r="576" spans="6:6">
      <c r="F576" s="131" t="str">
        <f t="shared" si="268"/>
        <v/>
      </c>
    </row>
    <row r="577" spans="6:6">
      <c r="F577" s="131" t="str">
        <f t="shared" si="268"/>
        <v/>
      </c>
    </row>
    <row r="578" spans="6:6">
      <c r="F578" s="131" t="str">
        <f t="shared" si="268"/>
        <v/>
      </c>
    </row>
    <row r="579" spans="6:6">
      <c r="F579" s="131" t="str">
        <f t="shared" si="268"/>
        <v/>
      </c>
    </row>
    <row r="580" spans="6:6">
      <c r="F580" s="131" t="str">
        <f t="shared" si="268"/>
        <v/>
      </c>
    </row>
    <row r="581" spans="6:6">
      <c r="F581" s="131" t="str">
        <f t="shared" si="268"/>
        <v/>
      </c>
    </row>
    <row r="582" spans="6:6">
      <c r="F582" s="131" t="str">
        <f t="shared" si="268"/>
        <v/>
      </c>
    </row>
    <row r="583" spans="6:6">
      <c r="F583" s="131" t="str">
        <f t="shared" si="268"/>
        <v/>
      </c>
    </row>
    <row r="584" spans="6:6">
      <c r="F584" s="131" t="str">
        <f t="shared" si="268"/>
        <v/>
      </c>
    </row>
  </sheetData>
  <mergeCells count="51">
    <mergeCell ref="AM2:AO2"/>
    <mergeCell ref="A3:B3"/>
    <mergeCell ref="C3:I3"/>
    <mergeCell ref="J3:V3"/>
    <mergeCell ref="W3:Z3"/>
    <mergeCell ref="W4:Z4"/>
    <mergeCell ref="AQ10:BF10"/>
    <mergeCell ref="BG10:BY10"/>
    <mergeCell ref="A11:A12"/>
    <mergeCell ref="B11:B12"/>
    <mergeCell ref="C11:C12"/>
    <mergeCell ref="D11:D12"/>
    <mergeCell ref="E11:E12"/>
    <mergeCell ref="F11:F12"/>
    <mergeCell ref="G11:H11"/>
    <mergeCell ref="A4:B4"/>
    <mergeCell ref="C4:G4"/>
    <mergeCell ref="H4:I4"/>
    <mergeCell ref="J4:Q4"/>
    <mergeCell ref="R4:V4"/>
    <mergeCell ref="AN11:AN12"/>
    <mergeCell ref="I11:J11"/>
    <mergeCell ref="K11:N11"/>
    <mergeCell ref="O11:P11"/>
    <mergeCell ref="Q11:U11"/>
    <mergeCell ref="V11:X11"/>
    <mergeCell ref="Y11:AC11"/>
    <mergeCell ref="AD11:AE11"/>
    <mergeCell ref="AF11:AG11"/>
    <mergeCell ref="AH11:AI11"/>
    <mergeCell ref="AJ11:AK11"/>
    <mergeCell ref="AL11:AM11"/>
    <mergeCell ref="BG11:BH11"/>
    <mergeCell ref="AO11:AO12"/>
    <mergeCell ref="AP11:AP12"/>
    <mergeCell ref="AQ11:AS11"/>
    <mergeCell ref="AT11:AU11"/>
    <mergeCell ref="AV11:AX11"/>
    <mergeCell ref="AY11:AY12"/>
    <mergeCell ref="AZ11:AZ12"/>
    <mergeCell ref="BA11:BA12"/>
    <mergeCell ref="BB11:BB12"/>
    <mergeCell ref="BC11:BC12"/>
    <mergeCell ref="BD11:BF12"/>
    <mergeCell ref="BV11:BY11"/>
    <mergeCell ref="BI11:BJ11"/>
    <mergeCell ref="BK11:BL11"/>
    <mergeCell ref="BM11:BN11"/>
    <mergeCell ref="BO11:BP11"/>
    <mergeCell ref="BR11:BS11"/>
    <mergeCell ref="BT11:BU11"/>
  </mergeCells>
  <phoneticPr fontId="8"/>
  <conditionalFormatting sqref="D15:D17">
    <cfRule type="cellIs" dxfId="6" priority="7" stopIfTrue="1" operator="equal">
      <formula>"女"</formula>
    </cfRule>
  </conditionalFormatting>
  <conditionalFormatting sqref="D14">
    <cfRule type="cellIs" dxfId="5" priority="6" stopIfTrue="1" operator="equal">
      <formula>"女"</formula>
    </cfRule>
  </conditionalFormatting>
  <conditionalFormatting sqref="D18 D20:D22">
    <cfRule type="cellIs" dxfId="4" priority="5" stopIfTrue="1" operator="equal">
      <formula>"女"</formula>
    </cfRule>
  </conditionalFormatting>
  <conditionalFormatting sqref="D19">
    <cfRule type="cellIs" dxfId="3" priority="4" stopIfTrue="1" operator="equal">
      <formula>"女"</formula>
    </cfRule>
  </conditionalFormatting>
  <conditionalFormatting sqref="D23 D25:D28 D30:D33 D35:D38 D40:D43 D45:D48 D50:D53 D55:D58 D60:D63 D65:D68 D70:D73 D75:D78 D80:D83 D85:D88 D90:D93 D95:D98 D100:D103 D105:D108 D110:D560">
    <cfRule type="cellIs" dxfId="2" priority="3" stopIfTrue="1" operator="equal">
      <formula>"女"</formula>
    </cfRule>
  </conditionalFormatting>
  <conditionalFormatting sqref="D24 D29 D34 D39 D44 D49 D54 D59 D64 D69 D74 D79 D84 D89 D94 D99 D104 D109">
    <cfRule type="cellIs" dxfId="1" priority="2" stopIfTrue="1" operator="equal">
      <formula>"女"</formula>
    </cfRule>
  </conditionalFormatting>
  <conditionalFormatting sqref="D13">
    <cfRule type="cellIs" dxfId="0" priority="1" stopIfTrue="1" operator="equal">
      <formula>"女"</formula>
    </cfRule>
  </conditionalFormatting>
  <dataValidations count="24">
    <dataValidation type="list" allowBlank="1" showInputMessage="1" showErrorMessage="1" sqref="A4" xr:uid="{66FE3C64-B864-484A-8FC0-19DB3B56260A}">
      <formula1>$DA$1:$DA$47</formula1>
    </dataValidation>
    <dataValidation type="list" imeMode="off" operator="greaterThanOrEqual" allowBlank="1" showInputMessage="1" showErrorMessage="1" sqref="H4" xr:uid="{AB61BA14-8E11-48C2-A80E-E01B9C7AA25C}">
      <formula1>"　,市,区,町,村"</formula1>
    </dataValidation>
    <dataValidation type="list" allowBlank="1" showInputMessage="1" showErrorMessage="1" sqref="C13:C112" xr:uid="{F206A071-6C9A-4AC6-A4FC-8EABD19882C9}">
      <formula1>"女,男"</formula1>
    </dataValidation>
    <dataValidation type="list" imeMode="off" operator="greaterThanOrEqual" allowBlank="1" showInputMessage="1" showErrorMessage="1" sqref="E13:E112" xr:uid="{34D38813-D014-46D2-BDD7-790AAC616718}">
      <formula1>"小1,小2,小3,小4,小5,小6,中1,中2,中3,"</formula1>
    </dataValidation>
    <dataValidation type="list" allowBlank="1" showInputMessage="1" showErrorMessage="1" sqref="X13:X314" xr:uid="{DE281D59-5738-4F18-86A1-3E0B4EFEC57A}">
      <formula1>"テニスボール,ソフトボール,ハンドボール"</formula1>
    </dataValidation>
    <dataValidation type="list" imeMode="off" operator="greaterThanOrEqual" allowBlank="1" showInputMessage="1" showErrorMessage="1" sqref="E113:E560" xr:uid="{09C8DDBA-025D-4596-AE16-8FFC34F89CFF}">
      <formula1>"　,小1,小2,小3,小4,小5,小6,中1,中2,中3,"</formula1>
    </dataValidation>
    <dataValidation type="list" allowBlank="1" showInputMessage="1" showErrorMessage="1" sqref="L13:N560 R13:U560 Z13:AC560" xr:uid="{3897C3AF-3AA0-4E36-AF14-CD7773D5263A}">
      <formula1>",○,×"</formula1>
    </dataValidation>
    <dataValidation type="list" allowBlank="1" showInputMessage="1" showErrorMessage="1" sqref="Q13:Q560 K13:K560 Y13:Y560" xr:uid="{DB70428F-F1B5-4E6C-B559-B8E54B6EA7B9}">
      <formula1>",A,B,C"</formula1>
    </dataValidation>
    <dataValidation type="whole" imeMode="off" operator="greaterThanOrEqual" allowBlank="1" showInputMessage="1" showErrorMessage="1" error="整数を入力してください" sqref="AJ13:AJ560 AD13:AD560 AF13:AF560 AH13:AH560 AL13:AL560 O13:O560" xr:uid="{94707E03-B993-45F9-9E3C-5D6B9A8991B9}">
      <formula1>0</formula1>
    </dataValidation>
    <dataValidation type="decimal" operator="greaterThanOrEqual" allowBlank="1" showInputMessage="1" showErrorMessage="1" error="小数点数を入力してください（例：10.5）" sqref="I13:I560 V13:V560" xr:uid="{A45A8CCE-7A48-4C85-9E3D-2DA29AD29853}">
      <formula1>0</formula1>
    </dataValidation>
    <dataValidation type="decimal" imeMode="off" operator="greaterThanOrEqual" allowBlank="1" showInputMessage="1" showErrorMessage="1" sqref="G13:J560 L463:N560" xr:uid="{30A03F54-DFD6-42DD-AD7F-03E1A2825819}">
      <formula1>0</formula1>
    </dataValidation>
    <dataValidation type="date" allowBlank="1" showInputMessage="1" showErrorMessage="1" error="例：1993年11月14日生まれの場合、 1993/11/14 と入力してください" sqref="D13:D560" xr:uid="{A199445C-B302-4EF5-92C1-DD5F9521BB36}">
      <formula1>9497</formula1>
      <formula2>71589</formula2>
    </dataValidation>
    <dataValidation type="list" showInputMessage="1" showErrorMessage="1" sqref="BM13:BN560 BO13:BY14" xr:uid="{25C28466-D575-446E-B9F8-97B66CB06639}">
      <formula1>"　　,○,×"</formula1>
    </dataValidation>
    <dataValidation type="list" showInputMessage="1" showErrorMessage="1" sqref="BG13:BL560 BO15:BR560 BT15:BW560" xr:uid="{764EE8A5-9B47-4ED5-ADC3-02EF013214D6}">
      <formula1>"　　,○,△,×"</formula1>
    </dataValidation>
    <dataValidation type="decimal" allowBlank="1" showInputMessage="1" showErrorMessage="1" sqref="AW13:AW560 AU13:AU15" xr:uid="{B2228A22-2706-4348-AB50-431DEDFB11F1}">
      <formula1>0</formula1>
      <formula2>168</formula2>
    </dataValidation>
    <dataValidation type="whole" allowBlank="1" showInputMessage="1" showErrorMessage="1" sqref="AU16:AU560" xr:uid="{46E0A24C-E338-4785-96CB-080B24505F77}">
      <formula1>0</formula1>
      <formula2>168</formula2>
    </dataValidation>
    <dataValidation type="list" showInputMessage="1" showErrorMessage="1" sqref="AV13:AV560" xr:uid="{855E0DD4-0A5B-4151-B866-A36CDD4AE252}">
      <formula1>"　 ,1,2,3,4,5,6,7"</formula1>
    </dataValidation>
    <dataValidation type="list" allowBlank="1" showInputMessage="1" showErrorMessage="1" sqref="AT13:AT560" xr:uid="{240CF9A6-C6F0-42CE-B153-0A6C2F1C5672}">
      <formula1>"　,とても伸びた,少し伸びた,変わらない"</formula1>
    </dataValidation>
    <dataValidation type="list" allowBlank="1" showInputMessage="1" showErrorMessage="1" sqref="AY13:BA560" xr:uid="{0FC40532-F370-4D25-B3E5-207778E8181F}">
      <formula1>"　,している,するときもある,していない"</formula1>
    </dataValidation>
    <dataValidation type="list" showInputMessage="1" showErrorMessage="1" sqref="BB13:BC560" xr:uid="{2A975AED-523F-478A-A7CE-650395CADA16}">
      <formula1>"　,ない,ある"</formula1>
    </dataValidation>
    <dataValidation type="list" showInputMessage="1" showErrorMessage="1" sqref="BS15:BS560 BX15:BY560" xr:uid="{73011675-E717-4FC7-A921-56FF4F3DD409}">
      <formula1>"　　,○(なし),×(あり)"</formula1>
    </dataValidation>
    <dataValidation imeMode="on" allowBlank="1" showInputMessage="1" showErrorMessage="1" sqref="E7" xr:uid="{A7B4B7AC-F947-43FC-A30A-CA0C1CF4E0F0}"/>
    <dataValidation type="list" allowBlank="1" showInputMessage="1" showErrorMessage="1" sqref="C113:C560" xr:uid="{B2F6055A-D96D-4FA2-B4C1-51DEAE1E65FB}">
      <formula1>"　,男,女"</formula1>
    </dataValidation>
    <dataValidation imeMode="off" operator="greaterThanOrEqual" allowBlank="1" showInputMessage="1" showErrorMessage="1" sqref="H12:N12 G561:N65536 G5 G10:G12 G1:G2" xr:uid="{A4C13323-6278-4B74-BD73-94C83FF58CD3}"/>
  </dataValidations>
  <printOptions horizontalCentered="1" gridLinesSet="0"/>
  <pageMargins left="0.39370078740157483" right="0.39370078740157483" top="0.45" bottom="0.45" header="0.27559055118110237" footer="0.19"/>
  <pageSetup paperSize="9" scale="30" orientation="landscape" r:id="rId1"/>
  <headerFooter alignWithMargins="0">
    <oddFooter>- &amp;P -</oddFooter>
  </headerFooter>
  <rowBreaks count="4" manualBreakCount="4">
    <brk id="32" max="73" man="1"/>
    <brk id="52" max="73" man="1"/>
    <brk id="72" max="73" man="1"/>
    <brk id="92" max="73" man="1"/>
  </rowBreaks>
  <colBreaks count="1" manualBreakCount="1">
    <brk id="42" max="11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N25"/>
  <sheetViews>
    <sheetView workbookViewId="0">
      <selection activeCell="B51" sqref="B51:N55"/>
    </sheetView>
  </sheetViews>
  <sheetFormatPr defaultColWidth="10.7109375" defaultRowHeight="12"/>
  <cols>
    <col min="1" max="1" width="7.28515625" customWidth="1"/>
    <col min="2" max="7" width="5.42578125" customWidth="1"/>
    <col min="8" max="8" width="10.7109375" customWidth="1"/>
    <col min="9" max="81" width="6.7109375" customWidth="1"/>
    <col min="82" max="101" width="5.7109375" customWidth="1"/>
  </cols>
  <sheetData>
    <row r="1" spans="1:13" ht="17.100000000000001" customHeight="1">
      <c r="A1" s="1" t="s">
        <v>134</v>
      </c>
      <c r="B1" s="1" t="s">
        <v>135</v>
      </c>
      <c r="I1" t="s">
        <v>19</v>
      </c>
      <c r="L1" t="s">
        <v>176</v>
      </c>
    </row>
    <row r="2" spans="1:13">
      <c r="A2" s="1">
        <v>0</v>
      </c>
      <c r="B2" s="1" t="s">
        <v>129</v>
      </c>
      <c r="I2" s="1">
        <v>6</v>
      </c>
      <c r="J2" s="1" t="s">
        <v>12</v>
      </c>
      <c r="L2" s="1">
        <v>6</v>
      </c>
      <c r="M2" s="1" t="s">
        <v>177</v>
      </c>
    </row>
    <row r="3" spans="1:13">
      <c r="A3" s="1">
        <v>14</v>
      </c>
      <c r="B3" s="1" t="s">
        <v>130</v>
      </c>
      <c r="I3" s="1">
        <v>7</v>
      </c>
      <c r="J3" s="1" t="s">
        <v>13</v>
      </c>
      <c r="L3" s="1">
        <v>7</v>
      </c>
      <c r="M3" s="1" t="s">
        <v>178</v>
      </c>
    </row>
    <row r="4" spans="1:13">
      <c r="A4" s="1">
        <v>28</v>
      </c>
      <c r="B4" s="1" t="s">
        <v>131</v>
      </c>
      <c r="I4" s="1">
        <v>8</v>
      </c>
      <c r="J4" s="1" t="s">
        <v>14</v>
      </c>
      <c r="L4" s="1">
        <v>8</v>
      </c>
      <c r="M4" s="1" t="s">
        <v>179</v>
      </c>
    </row>
    <row r="5" spans="1:13">
      <c r="A5" s="1">
        <v>42</v>
      </c>
      <c r="B5" s="1" t="s">
        <v>132</v>
      </c>
      <c r="I5" s="1">
        <v>9</v>
      </c>
      <c r="J5" s="1" t="s">
        <v>15</v>
      </c>
      <c r="L5" s="1">
        <v>9</v>
      </c>
      <c r="M5" s="1" t="s">
        <v>180</v>
      </c>
    </row>
    <row r="6" spans="1:13">
      <c r="A6" s="1">
        <v>56</v>
      </c>
      <c r="B6" s="1" t="s">
        <v>133</v>
      </c>
      <c r="I6" s="1">
        <v>10</v>
      </c>
      <c r="J6" s="1" t="s">
        <v>16</v>
      </c>
      <c r="L6" s="1">
        <v>10</v>
      </c>
      <c r="M6" s="1" t="s">
        <v>181</v>
      </c>
    </row>
    <row r="7" spans="1:13">
      <c r="A7" s="1"/>
      <c r="B7" s="1"/>
      <c r="I7" s="1">
        <v>11</v>
      </c>
      <c r="J7" s="1" t="s">
        <v>17</v>
      </c>
      <c r="L7" s="1">
        <v>11</v>
      </c>
      <c r="M7" s="1" t="s">
        <v>182</v>
      </c>
    </row>
    <row r="8" spans="1:13">
      <c r="I8" s="1">
        <v>12</v>
      </c>
      <c r="J8" s="1" t="s">
        <v>18</v>
      </c>
      <c r="L8" s="1">
        <v>12</v>
      </c>
      <c r="M8" s="1" t="s">
        <v>183</v>
      </c>
    </row>
    <row r="9" spans="1:13">
      <c r="I9" s="1">
        <v>13</v>
      </c>
      <c r="J9" s="1" t="s">
        <v>18</v>
      </c>
      <c r="L9" s="1">
        <v>13</v>
      </c>
      <c r="M9" s="1" t="s">
        <v>184</v>
      </c>
    </row>
    <row r="10" spans="1:13">
      <c r="I10" s="1">
        <v>14</v>
      </c>
      <c r="J10" s="1" t="s">
        <v>18</v>
      </c>
      <c r="L10" s="1">
        <v>14</v>
      </c>
      <c r="M10" s="1" t="s">
        <v>185</v>
      </c>
    </row>
    <row r="11" spans="1:13">
      <c r="I11" s="1">
        <v>15</v>
      </c>
      <c r="J11" s="1" t="s">
        <v>18</v>
      </c>
    </row>
    <row r="12" spans="1:13">
      <c r="I12" s="1">
        <v>16</v>
      </c>
      <c r="J12" s="1" t="s">
        <v>18</v>
      </c>
    </row>
    <row r="13" spans="1:13">
      <c r="I13" s="1">
        <v>17</v>
      </c>
      <c r="J13" s="1" t="s">
        <v>18</v>
      </c>
    </row>
    <row r="14" spans="1:13">
      <c r="I14" s="1">
        <v>18</v>
      </c>
      <c r="J14" s="1" t="s">
        <v>18</v>
      </c>
    </row>
    <row r="15" spans="1:13">
      <c r="I15" s="1">
        <v>19</v>
      </c>
      <c r="J15" s="1" t="s">
        <v>18</v>
      </c>
    </row>
    <row r="16" spans="1:13">
      <c r="I16" s="1">
        <v>20</v>
      </c>
      <c r="J16" s="1" t="s">
        <v>18</v>
      </c>
    </row>
    <row r="17" spans="9:14">
      <c r="I17" s="1">
        <v>25</v>
      </c>
      <c r="J17" s="1" t="s">
        <v>18</v>
      </c>
    </row>
    <row r="18" spans="9:14">
      <c r="I18" s="1">
        <v>30</v>
      </c>
      <c r="J18" s="1" t="s">
        <v>18</v>
      </c>
    </row>
    <row r="19" spans="9:14">
      <c r="I19" s="1">
        <v>35</v>
      </c>
      <c r="J19" s="1" t="s">
        <v>18</v>
      </c>
    </row>
    <row r="20" spans="9:14">
      <c r="I20" s="1">
        <v>40</v>
      </c>
      <c r="J20" s="1" t="s">
        <v>18</v>
      </c>
    </row>
    <row r="21" spans="9:14">
      <c r="I21" s="1">
        <v>45</v>
      </c>
      <c r="J21" s="1" t="s">
        <v>18</v>
      </c>
    </row>
    <row r="22" spans="9:14">
      <c r="I22" s="1">
        <v>50</v>
      </c>
      <c r="J22" s="1" t="s">
        <v>18</v>
      </c>
    </row>
    <row r="23" spans="9:14">
      <c r="I23" s="1">
        <v>55</v>
      </c>
      <c r="J23" s="1" t="s">
        <v>18</v>
      </c>
      <c r="N23" s="125"/>
    </row>
    <row r="24" spans="9:14">
      <c r="I24" s="1">
        <v>60</v>
      </c>
      <c r="J24" s="1" t="s">
        <v>18</v>
      </c>
    </row>
    <row r="25" spans="9:14">
      <c r="I25" s="1">
        <v>65</v>
      </c>
      <c r="J25" s="1" t="s">
        <v>18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C8AC9-B91E-4289-BD41-FFCD383597DE}">
  <sheetPr>
    <tabColor theme="1"/>
  </sheetPr>
  <dimension ref="A1:N25"/>
  <sheetViews>
    <sheetView workbookViewId="0">
      <selection activeCell="B51" sqref="B51:N55"/>
    </sheetView>
  </sheetViews>
  <sheetFormatPr defaultColWidth="10.7109375" defaultRowHeight="12"/>
  <cols>
    <col min="1" max="1" width="7.28515625" customWidth="1"/>
    <col min="2" max="7" width="5.42578125" customWidth="1"/>
    <col min="8" max="8" width="10.7109375" customWidth="1"/>
    <col min="9" max="81" width="6.7109375" customWidth="1"/>
    <col min="82" max="101" width="5.7109375" customWidth="1"/>
  </cols>
  <sheetData>
    <row r="1" spans="1:10" ht="17.100000000000001" customHeight="1">
      <c r="A1" s="1" t="s">
        <v>134</v>
      </c>
      <c r="B1" s="1" t="s">
        <v>135</v>
      </c>
      <c r="I1" t="s">
        <v>162</v>
      </c>
    </row>
    <row r="2" spans="1:10">
      <c r="A2" s="1">
        <v>0</v>
      </c>
      <c r="B2" s="1" t="s">
        <v>131</v>
      </c>
      <c r="I2" s="1">
        <v>3</v>
      </c>
      <c r="J2" s="1" t="s">
        <v>12</v>
      </c>
    </row>
    <row r="3" spans="1:10">
      <c r="A3" s="1">
        <v>8</v>
      </c>
      <c r="B3" s="1" t="s">
        <v>132</v>
      </c>
      <c r="I3" s="1">
        <v>4</v>
      </c>
      <c r="J3" s="1" t="s">
        <v>12</v>
      </c>
    </row>
    <row r="4" spans="1:10">
      <c r="A4" s="1">
        <v>12</v>
      </c>
      <c r="B4" s="1" t="s">
        <v>133</v>
      </c>
      <c r="I4" s="1">
        <v>5</v>
      </c>
      <c r="J4" s="1" t="s">
        <v>13</v>
      </c>
    </row>
    <row r="5" spans="1:10">
      <c r="A5" s="30"/>
      <c r="B5" s="30"/>
      <c r="C5" s="30"/>
      <c r="I5" s="30"/>
      <c r="J5" s="30"/>
    </row>
    <row r="6" spans="1:10">
      <c r="A6" s="30"/>
      <c r="B6" s="30"/>
      <c r="C6" s="30"/>
      <c r="I6" s="30"/>
      <c r="J6" s="30"/>
    </row>
    <row r="7" spans="1:10">
      <c r="A7" s="30"/>
      <c r="B7" s="30"/>
      <c r="C7" s="30"/>
      <c r="I7" s="30"/>
      <c r="J7" s="30"/>
    </row>
    <row r="8" spans="1:10">
      <c r="A8" s="30"/>
      <c r="B8" s="30"/>
      <c r="C8" s="30"/>
      <c r="I8" s="30"/>
      <c r="J8" s="30"/>
    </row>
    <row r="9" spans="1:10">
      <c r="I9" s="30"/>
      <c r="J9" s="30"/>
    </row>
    <row r="10" spans="1:10">
      <c r="I10" s="30"/>
      <c r="J10" s="30"/>
    </row>
    <row r="11" spans="1:10">
      <c r="I11" s="30"/>
      <c r="J11" s="30"/>
    </row>
    <row r="12" spans="1:10">
      <c r="I12" s="30"/>
      <c r="J12" s="30"/>
    </row>
    <row r="13" spans="1:10">
      <c r="I13" s="30"/>
      <c r="J13" s="30"/>
    </row>
    <row r="14" spans="1:10">
      <c r="I14" s="30"/>
      <c r="J14" s="30"/>
    </row>
    <row r="15" spans="1:10">
      <c r="I15" s="30"/>
      <c r="J15" s="30"/>
    </row>
    <row r="16" spans="1:10">
      <c r="I16" s="30"/>
      <c r="J16" s="30"/>
    </row>
    <row r="17" spans="9:14">
      <c r="I17" s="30"/>
      <c r="J17" s="30"/>
    </row>
    <row r="18" spans="9:14">
      <c r="I18" s="30"/>
      <c r="J18" s="30"/>
    </row>
    <row r="19" spans="9:14">
      <c r="I19" s="30"/>
      <c r="J19" s="30"/>
    </row>
    <row r="20" spans="9:14">
      <c r="I20" s="30"/>
      <c r="J20" s="30"/>
    </row>
    <row r="21" spans="9:14">
      <c r="I21" s="30"/>
      <c r="J21" s="30"/>
    </row>
    <row r="22" spans="9:14">
      <c r="I22" s="30"/>
      <c r="J22" s="30"/>
    </row>
    <row r="23" spans="9:14">
      <c r="I23" s="30"/>
      <c r="J23" s="30"/>
      <c r="N23" s="125"/>
    </row>
    <row r="24" spans="9:14">
      <c r="I24" s="30"/>
      <c r="J24" s="30"/>
    </row>
    <row r="25" spans="9:14">
      <c r="I25" s="30"/>
      <c r="J25" s="30"/>
    </row>
  </sheetData>
  <phoneticPr fontId="8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</sheetPr>
  <dimension ref="A1:Y25"/>
  <sheetViews>
    <sheetView workbookViewId="0">
      <selection activeCell="B51" sqref="B51:N55"/>
    </sheetView>
  </sheetViews>
  <sheetFormatPr defaultColWidth="11.140625" defaultRowHeight="12"/>
  <cols>
    <col min="1" max="27" width="4.7109375" customWidth="1"/>
    <col min="28" max="94" width="5.42578125" customWidth="1"/>
    <col min="95" max="116" width="5.28515625" customWidth="1"/>
  </cols>
  <sheetData>
    <row r="1" spans="1:25">
      <c r="A1" t="s">
        <v>9</v>
      </c>
    </row>
    <row r="2" spans="1:25">
      <c r="A2">
        <v>6</v>
      </c>
      <c r="B2">
        <v>7</v>
      </c>
      <c r="C2">
        <v>8</v>
      </c>
      <c r="D2">
        <v>9</v>
      </c>
      <c r="E2">
        <v>10</v>
      </c>
      <c r="F2">
        <v>11</v>
      </c>
      <c r="G2">
        <v>12</v>
      </c>
      <c r="H2">
        <v>13</v>
      </c>
      <c r="I2">
        <v>14</v>
      </c>
      <c r="J2">
        <v>15</v>
      </c>
      <c r="K2">
        <v>16</v>
      </c>
      <c r="L2">
        <v>17</v>
      </c>
      <c r="M2">
        <v>18</v>
      </c>
      <c r="N2">
        <v>19</v>
      </c>
      <c r="O2">
        <v>20</v>
      </c>
      <c r="P2">
        <v>25</v>
      </c>
      <c r="Q2">
        <v>30</v>
      </c>
      <c r="R2">
        <v>35</v>
      </c>
      <c r="S2">
        <v>40</v>
      </c>
      <c r="T2">
        <v>45</v>
      </c>
      <c r="U2">
        <v>50</v>
      </c>
      <c r="V2">
        <v>55</v>
      </c>
      <c r="W2">
        <v>60</v>
      </c>
      <c r="X2">
        <v>65</v>
      </c>
      <c r="Y2" t="s">
        <v>7</v>
      </c>
    </row>
    <row r="3" spans="1: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1</v>
      </c>
    </row>
    <row r="4" spans="1:25">
      <c r="A4">
        <v>93</v>
      </c>
      <c r="B4">
        <v>114</v>
      </c>
      <c r="C4">
        <v>125</v>
      </c>
      <c r="D4">
        <v>136</v>
      </c>
      <c r="E4">
        <v>145</v>
      </c>
      <c r="F4">
        <v>153</v>
      </c>
      <c r="G4">
        <v>162</v>
      </c>
      <c r="Y4">
        <v>2</v>
      </c>
    </row>
    <row r="5" spans="1:25">
      <c r="A5">
        <v>101</v>
      </c>
      <c r="B5">
        <v>121</v>
      </c>
      <c r="C5">
        <v>132</v>
      </c>
      <c r="D5">
        <v>143</v>
      </c>
      <c r="E5">
        <v>151</v>
      </c>
      <c r="F5">
        <v>160</v>
      </c>
      <c r="G5">
        <v>169</v>
      </c>
      <c r="Y5">
        <v>3</v>
      </c>
    </row>
    <row r="6" spans="1:25">
      <c r="A6">
        <v>108</v>
      </c>
      <c r="B6">
        <v>128</v>
      </c>
      <c r="C6">
        <v>139</v>
      </c>
      <c r="D6">
        <v>149</v>
      </c>
      <c r="E6">
        <v>158</v>
      </c>
      <c r="F6">
        <v>167</v>
      </c>
      <c r="G6">
        <v>177</v>
      </c>
      <c r="Y6">
        <v>4</v>
      </c>
    </row>
    <row r="7" spans="1:25">
      <c r="A7">
        <v>116</v>
      </c>
      <c r="B7">
        <v>136</v>
      </c>
      <c r="C7">
        <v>146</v>
      </c>
      <c r="D7">
        <v>156</v>
      </c>
      <c r="E7">
        <v>164</v>
      </c>
      <c r="F7">
        <v>174</v>
      </c>
      <c r="G7">
        <v>184</v>
      </c>
      <c r="L7" s="16"/>
      <c r="X7" s="16"/>
      <c r="Y7">
        <v>5</v>
      </c>
    </row>
    <row r="8" spans="1:25">
      <c r="A8">
        <v>123</v>
      </c>
      <c r="B8">
        <v>143</v>
      </c>
      <c r="C8">
        <v>152</v>
      </c>
      <c r="D8">
        <v>163</v>
      </c>
      <c r="E8">
        <v>171</v>
      </c>
      <c r="F8">
        <v>181</v>
      </c>
      <c r="G8">
        <v>192</v>
      </c>
      <c r="Y8">
        <v>6</v>
      </c>
    </row>
    <row r="9" spans="1:25">
      <c r="A9">
        <v>131</v>
      </c>
      <c r="B9">
        <v>150</v>
      </c>
      <c r="C9">
        <v>159</v>
      </c>
      <c r="D9">
        <v>169</v>
      </c>
      <c r="E9">
        <v>177</v>
      </c>
      <c r="F9">
        <v>188</v>
      </c>
      <c r="G9">
        <v>199</v>
      </c>
      <c r="Y9">
        <v>7</v>
      </c>
    </row>
    <row r="10" spans="1:25">
      <c r="A10">
        <v>138</v>
      </c>
      <c r="B10">
        <v>157</v>
      </c>
      <c r="C10">
        <v>166</v>
      </c>
      <c r="D10">
        <v>176</v>
      </c>
      <c r="E10">
        <v>184</v>
      </c>
      <c r="F10">
        <v>195</v>
      </c>
      <c r="G10">
        <v>207</v>
      </c>
      <c r="Y10">
        <v>8</v>
      </c>
    </row>
    <row r="11" spans="1:25">
      <c r="A11">
        <v>146</v>
      </c>
      <c r="B11">
        <v>165</v>
      </c>
      <c r="C11">
        <v>173</v>
      </c>
      <c r="D11">
        <v>182</v>
      </c>
      <c r="E11">
        <v>190</v>
      </c>
      <c r="F11">
        <v>202</v>
      </c>
      <c r="G11">
        <v>214</v>
      </c>
      <c r="Y11">
        <v>9</v>
      </c>
    </row>
    <row r="12" spans="1:25">
      <c r="A12">
        <v>153</v>
      </c>
      <c r="B12">
        <v>172</v>
      </c>
      <c r="C12">
        <v>180</v>
      </c>
      <c r="D12">
        <v>189</v>
      </c>
      <c r="E12">
        <v>197</v>
      </c>
      <c r="F12">
        <v>209</v>
      </c>
      <c r="G12">
        <v>222</v>
      </c>
      <c r="Y12">
        <v>10</v>
      </c>
    </row>
    <row r="14" spans="1:25">
      <c r="A14" t="s">
        <v>113</v>
      </c>
    </row>
    <row r="15" spans="1:25">
      <c r="A15">
        <v>6</v>
      </c>
      <c r="B15">
        <v>7</v>
      </c>
      <c r="C15">
        <v>8</v>
      </c>
      <c r="D15">
        <v>9</v>
      </c>
      <c r="E15">
        <v>10</v>
      </c>
      <c r="F15">
        <v>11</v>
      </c>
      <c r="G15">
        <v>12</v>
      </c>
      <c r="H15">
        <v>13</v>
      </c>
      <c r="I15">
        <v>14</v>
      </c>
      <c r="J15">
        <v>15</v>
      </c>
      <c r="K15">
        <v>16</v>
      </c>
      <c r="L15">
        <v>17</v>
      </c>
      <c r="M15">
        <v>18</v>
      </c>
      <c r="N15">
        <v>19</v>
      </c>
      <c r="O15">
        <v>20</v>
      </c>
      <c r="P15">
        <v>25</v>
      </c>
      <c r="Q15">
        <v>30</v>
      </c>
      <c r="R15">
        <v>35</v>
      </c>
      <c r="S15">
        <v>40</v>
      </c>
      <c r="T15">
        <v>45</v>
      </c>
      <c r="U15">
        <v>50</v>
      </c>
      <c r="V15">
        <v>55</v>
      </c>
      <c r="W15">
        <v>60</v>
      </c>
      <c r="X15">
        <v>65</v>
      </c>
      <c r="Y15" t="s">
        <v>7</v>
      </c>
    </row>
    <row r="16" spans="1:2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</row>
    <row r="17" spans="1:25">
      <c r="A17">
        <v>86</v>
      </c>
      <c r="B17">
        <v>98</v>
      </c>
      <c r="C17">
        <v>112</v>
      </c>
      <c r="D17">
        <v>125</v>
      </c>
      <c r="E17">
        <v>135</v>
      </c>
      <c r="F17">
        <v>140</v>
      </c>
      <c r="G17">
        <v>151</v>
      </c>
      <c r="Y17">
        <v>2</v>
      </c>
    </row>
    <row r="18" spans="1:25">
      <c r="A18">
        <v>92</v>
      </c>
      <c r="B18">
        <v>106</v>
      </c>
      <c r="C18">
        <v>120</v>
      </c>
      <c r="D18">
        <v>132</v>
      </c>
      <c r="E18">
        <v>142</v>
      </c>
      <c r="F18">
        <v>148</v>
      </c>
      <c r="G18">
        <v>158</v>
      </c>
      <c r="Y18">
        <v>3</v>
      </c>
    </row>
    <row r="19" spans="1:25">
      <c r="A19">
        <v>99</v>
      </c>
      <c r="B19">
        <v>114</v>
      </c>
      <c r="C19">
        <v>127</v>
      </c>
      <c r="D19">
        <v>139</v>
      </c>
      <c r="E19">
        <v>149</v>
      </c>
      <c r="F19">
        <v>155</v>
      </c>
      <c r="G19">
        <v>165</v>
      </c>
      <c r="Y19">
        <v>4</v>
      </c>
    </row>
    <row r="20" spans="1:25">
      <c r="A20">
        <v>105</v>
      </c>
      <c r="B20">
        <v>121</v>
      </c>
      <c r="C20">
        <v>135</v>
      </c>
      <c r="D20">
        <v>146</v>
      </c>
      <c r="E20">
        <v>156</v>
      </c>
      <c r="F20">
        <v>163</v>
      </c>
      <c r="G20">
        <v>172</v>
      </c>
      <c r="Y20">
        <v>5</v>
      </c>
    </row>
    <row r="21" spans="1:25">
      <c r="A21">
        <v>112</v>
      </c>
      <c r="B21">
        <v>129</v>
      </c>
      <c r="C21">
        <v>142</v>
      </c>
      <c r="D21">
        <v>153</v>
      </c>
      <c r="E21">
        <v>163</v>
      </c>
      <c r="F21">
        <v>171</v>
      </c>
      <c r="G21">
        <v>179</v>
      </c>
      <c r="Y21">
        <v>6</v>
      </c>
    </row>
    <row r="22" spans="1:25">
      <c r="A22">
        <v>118</v>
      </c>
      <c r="B22">
        <v>137</v>
      </c>
      <c r="C22">
        <v>150</v>
      </c>
      <c r="D22">
        <v>160</v>
      </c>
      <c r="E22">
        <v>170</v>
      </c>
      <c r="F22">
        <v>178</v>
      </c>
      <c r="G22">
        <v>186</v>
      </c>
      <c r="Y22">
        <v>7</v>
      </c>
    </row>
    <row r="23" spans="1:25">
      <c r="A23">
        <v>125</v>
      </c>
      <c r="B23">
        <v>145</v>
      </c>
      <c r="C23">
        <v>157</v>
      </c>
      <c r="D23">
        <v>167</v>
      </c>
      <c r="E23">
        <v>177</v>
      </c>
      <c r="F23">
        <v>186</v>
      </c>
      <c r="G23">
        <v>193</v>
      </c>
      <c r="N23" s="125"/>
      <c r="Y23">
        <v>8</v>
      </c>
    </row>
    <row r="24" spans="1:25">
      <c r="A24">
        <v>131</v>
      </c>
      <c r="B24">
        <v>152</v>
      </c>
      <c r="C24">
        <v>165</v>
      </c>
      <c r="D24">
        <v>174</v>
      </c>
      <c r="E24">
        <v>184</v>
      </c>
      <c r="F24">
        <v>194</v>
      </c>
      <c r="G24">
        <v>201</v>
      </c>
      <c r="Y24">
        <v>9</v>
      </c>
    </row>
    <row r="25" spans="1:25">
      <c r="A25">
        <v>138</v>
      </c>
      <c r="B25">
        <v>160</v>
      </c>
      <c r="C25">
        <v>173</v>
      </c>
      <c r="D25">
        <v>181</v>
      </c>
      <c r="E25">
        <v>192</v>
      </c>
      <c r="F25">
        <v>201</v>
      </c>
      <c r="G25">
        <v>208</v>
      </c>
      <c r="Y25">
        <v>10</v>
      </c>
    </row>
  </sheetData>
  <phoneticPr fontId="1"/>
  <printOptions gridLinesSet="0"/>
  <pageMargins left="0.78700000000000003" right="0.78700000000000003" top="0.98399999999999999" bottom="0.98399999999999999" header="0.5" footer="0.5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測定結果(小学生以上用）</vt:lpstr>
      <vt:lpstr>測定結果(幼児用）</vt:lpstr>
      <vt:lpstr>男個人票（小学生以上用）</vt:lpstr>
      <vt:lpstr>女個人票（小学生以上用）</vt:lpstr>
      <vt:lpstr>個人票（幼児用）</vt:lpstr>
      <vt:lpstr>測定結果(新入力例）</vt:lpstr>
      <vt:lpstr>設定</vt:lpstr>
      <vt:lpstr>設定_幼児</vt:lpstr>
      <vt:lpstr>立得点表</vt:lpstr>
      <vt:lpstr>立得点表_幼児</vt:lpstr>
      <vt:lpstr>立3段得点表</vt:lpstr>
      <vt:lpstr>ボール得点表</vt:lpstr>
      <vt:lpstr>ボール得点表_幼児</vt:lpstr>
      <vt:lpstr>25m得点表_幼児</vt:lpstr>
      <vt:lpstr>50m得点表</vt:lpstr>
      <vt:lpstr>往得点表</vt:lpstr>
      <vt:lpstr>往得点表_幼児</vt:lpstr>
      <vt:lpstr>腕得点表</vt:lpstr>
      <vt:lpstr>腕膝得点表</vt:lpstr>
      <vt:lpstr>20mシャトルラン得点表</vt:lpstr>
      <vt:lpstr>'個人票（幼児用）'!Print_Area</vt:lpstr>
      <vt:lpstr>'女個人票（小学生以上用）'!Print_Area</vt:lpstr>
      <vt:lpstr>'測定結果(小学生以上用）'!Print_Area</vt:lpstr>
      <vt:lpstr>'測定結果(新入力例）'!Print_Area</vt:lpstr>
      <vt:lpstr>'測定結果(幼児用）'!Print_Area</vt:lpstr>
      <vt:lpstr>'男個人票（小学生以上用）'!Print_Area</vt:lpstr>
      <vt:lpstr>'測定結果(小学生以上用）'!Print_Titles</vt:lpstr>
      <vt:lpstr>'測定結果(新入力例）'!Print_Titles</vt:lpstr>
      <vt:lpstr>'測定結果(幼児用）'!Print_Titles</vt:lpstr>
      <vt:lpstr>'測定結果(小学生以上用）'!記録表</vt:lpstr>
      <vt:lpstr>'測定結果(新入力例）'!記録表</vt:lpstr>
      <vt:lpstr>'測定結果(幼児用）'!記録表</vt:lpstr>
      <vt:lpstr>設定_幼児!年齢変換表</vt:lpstr>
      <vt:lpstr>年齢変換表</vt:lpstr>
      <vt:lpstr>設定_幼児!判定表_４種目</vt:lpstr>
      <vt:lpstr>判定表_４種目</vt:lpstr>
      <vt:lpstr>設定_幼児!判定表_５種目</vt:lpstr>
      <vt:lpstr>判定表_５種目</vt:lpstr>
      <vt:lpstr>幼児年齢変換表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運適集計表　改良版その３</dc:title>
  <dc:creator>田中智也</dc:creator>
  <cp:lastModifiedBy>三上なつき</cp:lastModifiedBy>
  <cp:lastPrinted>2020-10-08T04:25:54Z</cp:lastPrinted>
  <dcterms:created xsi:type="dcterms:W3CDTF">1999-03-25T03:17:19Z</dcterms:created>
  <dcterms:modified xsi:type="dcterms:W3CDTF">2020-11-24T00:17:35Z</dcterms:modified>
</cp:coreProperties>
</file>